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C13616B-C049-4CD4-B08B-23620C4A7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9" r:id="rId2"/>
    <sheet name="errors" sheetId="8" r:id="rId3"/>
    <sheet name="Inactive" sheetId="4" r:id="rId4"/>
    <sheet name="A (old)" sheetId="1" r:id="rId5"/>
    <sheet name="BAV" sheetId="5" r:id="rId6"/>
    <sheet name="Sheet2" sheetId="6" r:id="rId7"/>
    <sheet name="A (older)" sheetId="7" r:id="rId8"/>
  </sheets>
  <definedNames>
    <definedName name="solver_adj" localSheetId="0" hidden="1">'Active 1'!$AC$3:$AC$10</definedName>
    <definedName name="solver_adj" localSheetId="2" hidden="1">errors!$AI$3:$AI$10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1'!$AC$11</definedName>
    <definedName name="solver_opt" localSheetId="2" hidden="1">errors!$AI$11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F176" i="2" l="1"/>
  <c r="E193" i="2"/>
  <c r="F193" i="2" s="1"/>
  <c r="Q193" i="2"/>
  <c r="E194" i="2"/>
  <c r="F194" i="2" s="1"/>
  <c r="Q194" i="2"/>
  <c r="E183" i="2"/>
  <c r="F183" i="2" s="1"/>
  <c r="Q183" i="2"/>
  <c r="E184" i="2"/>
  <c r="F184" i="2" s="1"/>
  <c r="Z184" i="2" s="1"/>
  <c r="Q184" i="2"/>
  <c r="E185" i="2"/>
  <c r="F185" i="2" s="1"/>
  <c r="G185" i="2" s="1"/>
  <c r="Q185" i="2"/>
  <c r="E186" i="2"/>
  <c r="F186" i="2" s="1"/>
  <c r="Q186" i="2"/>
  <c r="E187" i="2"/>
  <c r="F187" i="2" s="1"/>
  <c r="Q187" i="2"/>
  <c r="E188" i="2"/>
  <c r="F188" i="2" s="1"/>
  <c r="Q188" i="2"/>
  <c r="E189" i="2"/>
  <c r="F189" i="2" s="1"/>
  <c r="Q189" i="2"/>
  <c r="E190" i="2"/>
  <c r="F190" i="2" s="1"/>
  <c r="Q190" i="2"/>
  <c r="E191" i="2"/>
  <c r="F191" i="2" s="1"/>
  <c r="Q191" i="2"/>
  <c r="E192" i="2"/>
  <c r="F192" i="2" s="1"/>
  <c r="Z192" i="2" s="1"/>
  <c r="Q192" i="2"/>
  <c r="E176" i="2"/>
  <c r="Q176" i="2"/>
  <c r="E180" i="2"/>
  <c r="F180" i="2" s="1"/>
  <c r="Q180" i="2"/>
  <c r="E181" i="2"/>
  <c r="F181" i="2"/>
  <c r="G181" i="2"/>
  <c r="Q181" i="2"/>
  <c r="E182" i="2"/>
  <c r="F182" i="2" s="1"/>
  <c r="Q182" i="2"/>
  <c r="AB3" i="2"/>
  <c r="AB4" i="2"/>
  <c r="AB5" i="2"/>
  <c r="AB6" i="2"/>
  <c r="AB7" i="2"/>
  <c r="AB11" i="2"/>
  <c r="AB9" i="2"/>
  <c r="AB8" i="2"/>
  <c r="AB10" i="2"/>
  <c r="AB12" i="2"/>
  <c r="AZ50" i="2" s="1"/>
  <c r="AX50" i="2" s="1"/>
  <c r="S137" i="2"/>
  <c r="S136" i="2"/>
  <c r="S125" i="2"/>
  <c r="S113" i="2"/>
  <c r="S93" i="2"/>
  <c r="S92" i="2"/>
  <c r="S91" i="2"/>
  <c r="S63" i="2"/>
  <c r="S58" i="2"/>
  <c r="S36" i="2"/>
  <c r="S21" i="2"/>
  <c r="E31" i="2"/>
  <c r="F31" i="2" s="1"/>
  <c r="E33" i="2"/>
  <c r="F33" i="2" s="1"/>
  <c r="E32" i="2"/>
  <c r="F32" i="2"/>
  <c r="Q33" i="2"/>
  <c r="Q32" i="2"/>
  <c r="Q31" i="2"/>
  <c r="T16" i="8"/>
  <c r="K8" i="8"/>
  <c r="M7" i="8"/>
  <c r="J8" i="8"/>
  <c r="I8" i="8"/>
  <c r="AH3" i="8"/>
  <c r="AH4" i="8"/>
  <c r="AH5" i="8"/>
  <c r="AH6" i="8"/>
  <c r="AH13" i="8"/>
  <c r="AH7" i="8"/>
  <c r="AH12" i="8"/>
  <c r="AH9" i="8"/>
  <c r="AH8" i="8"/>
  <c r="AH10" i="8"/>
  <c r="H14" i="8"/>
  <c r="I12" i="8"/>
  <c r="I13" i="8" s="1"/>
  <c r="E97" i="8"/>
  <c r="F97" i="8"/>
  <c r="E98" i="8"/>
  <c r="F98" i="8"/>
  <c r="G98" i="8"/>
  <c r="E99" i="8"/>
  <c r="F99" i="8"/>
  <c r="E100" i="8"/>
  <c r="F100" i="8"/>
  <c r="E101" i="8"/>
  <c r="F101" i="8"/>
  <c r="G101" i="8"/>
  <c r="E102" i="8"/>
  <c r="F102" i="8"/>
  <c r="G102" i="8"/>
  <c r="E103" i="8"/>
  <c r="F103" i="8"/>
  <c r="E104" i="8"/>
  <c r="F104" i="8"/>
  <c r="E105" i="8"/>
  <c r="F105" i="8"/>
  <c r="G105" i="8"/>
  <c r="E106" i="8"/>
  <c r="F106" i="8"/>
  <c r="G106" i="8"/>
  <c r="E107" i="8"/>
  <c r="F107" i="8"/>
  <c r="E108" i="8"/>
  <c r="F108" i="8"/>
  <c r="E109" i="8"/>
  <c r="F109" i="8"/>
  <c r="G109" i="8"/>
  <c r="E110" i="8"/>
  <c r="F110" i="8"/>
  <c r="G110" i="8"/>
  <c r="E111" i="8"/>
  <c r="F111" i="8"/>
  <c r="E112" i="8"/>
  <c r="F112" i="8"/>
  <c r="E113" i="8"/>
  <c r="F113" i="8"/>
  <c r="G113" i="8"/>
  <c r="E114" i="8"/>
  <c r="F114" i="8"/>
  <c r="G114" i="8"/>
  <c r="E115" i="8"/>
  <c r="F115" i="8"/>
  <c r="E117" i="8"/>
  <c r="F117" i="8"/>
  <c r="G117" i="8"/>
  <c r="E118" i="8"/>
  <c r="F118" i="8"/>
  <c r="E119" i="8"/>
  <c r="F119" i="8"/>
  <c r="G119" i="8"/>
  <c r="E120" i="8"/>
  <c r="F120" i="8"/>
  <c r="E121" i="8"/>
  <c r="F121" i="8"/>
  <c r="AF121" i="8"/>
  <c r="E122" i="8"/>
  <c r="F122" i="8"/>
  <c r="E123" i="8"/>
  <c r="F123" i="8"/>
  <c r="G123" i="8"/>
  <c r="E124" i="8"/>
  <c r="F124" i="8"/>
  <c r="E125" i="8"/>
  <c r="F125" i="8"/>
  <c r="E126" i="8"/>
  <c r="F126" i="8"/>
  <c r="E127" i="8"/>
  <c r="F127" i="8"/>
  <c r="G127" i="8"/>
  <c r="E128" i="8"/>
  <c r="F128" i="8"/>
  <c r="E129" i="8"/>
  <c r="F129" i="8"/>
  <c r="E130" i="8"/>
  <c r="F130" i="8"/>
  <c r="E131" i="8"/>
  <c r="F131" i="8"/>
  <c r="G131" i="8"/>
  <c r="E132" i="8"/>
  <c r="F132" i="8"/>
  <c r="E133" i="8"/>
  <c r="F133" i="8"/>
  <c r="E134" i="8"/>
  <c r="F134" i="8"/>
  <c r="E135" i="8"/>
  <c r="F135" i="8"/>
  <c r="G135" i="8"/>
  <c r="E136" i="8"/>
  <c r="F136" i="8"/>
  <c r="E137" i="8"/>
  <c r="F137" i="8"/>
  <c r="G137" i="8"/>
  <c r="E138" i="8"/>
  <c r="F138" i="8"/>
  <c r="E139" i="8"/>
  <c r="F139" i="8"/>
  <c r="G139" i="8"/>
  <c r="E140" i="8"/>
  <c r="F140" i="8"/>
  <c r="E141" i="8"/>
  <c r="F141" i="8"/>
  <c r="E142" i="8"/>
  <c r="F142" i="8"/>
  <c r="E143" i="8"/>
  <c r="F143" i="8"/>
  <c r="G143" i="8"/>
  <c r="E144" i="8"/>
  <c r="F144" i="8"/>
  <c r="E145" i="8"/>
  <c r="F145" i="8"/>
  <c r="E146" i="8"/>
  <c r="F146" i="8"/>
  <c r="E147" i="8"/>
  <c r="F147" i="8"/>
  <c r="G147" i="8"/>
  <c r="AL147" i="8"/>
  <c r="E148" i="8"/>
  <c r="F148" i="8"/>
  <c r="E149" i="8"/>
  <c r="F149" i="8"/>
  <c r="E150" i="8"/>
  <c r="F150" i="8"/>
  <c r="E151" i="8"/>
  <c r="F151" i="8"/>
  <c r="E152" i="8"/>
  <c r="F152" i="8"/>
  <c r="E153" i="8"/>
  <c r="F153" i="8"/>
  <c r="G153" i="8"/>
  <c r="E154" i="8"/>
  <c r="F154" i="8"/>
  <c r="E155" i="8"/>
  <c r="F155" i="8"/>
  <c r="E156" i="8"/>
  <c r="F156" i="8"/>
  <c r="E157" i="8"/>
  <c r="F157" i="8"/>
  <c r="G157" i="8"/>
  <c r="E158" i="8"/>
  <c r="F158" i="8"/>
  <c r="E159" i="8"/>
  <c r="F159" i="8"/>
  <c r="E160" i="8"/>
  <c r="F160" i="8"/>
  <c r="E161" i="8"/>
  <c r="F161" i="8"/>
  <c r="E162" i="8"/>
  <c r="F162" i="8"/>
  <c r="E32" i="8"/>
  <c r="F32" i="8"/>
  <c r="E33" i="8"/>
  <c r="F33" i="8"/>
  <c r="E34" i="8"/>
  <c r="F34" i="8"/>
  <c r="E35" i="8"/>
  <c r="F35" i="8"/>
  <c r="G35" i="8"/>
  <c r="E36" i="8"/>
  <c r="F36" i="8"/>
  <c r="E37" i="8"/>
  <c r="F37" i="8"/>
  <c r="E38" i="8"/>
  <c r="F38" i="8"/>
  <c r="E44" i="8"/>
  <c r="F44" i="8"/>
  <c r="E43" i="8"/>
  <c r="F43" i="8"/>
  <c r="G43" i="8"/>
  <c r="E40" i="8"/>
  <c r="F40" i="8"/>
  <c r="E42" i="8"/>
  <c r="F42" i="8"/>
  <c r="E41" i="8"/>
  <c r="F41" i="8"/>
  <c r="E39" i="8"/>
  <c r="F39" i="8"/>
  <c r="E46" i="8"/>
  <c r="F46" i="8"/>
  <c r="E45" i="8"/>
  <c r="F45" i="8"/>
  <c r="E47" i="8"/>
  <c r="F47" i="8"/>
  <c r="G47" i="8"/>
  <c r="E79" i="8"/>
  <c r="F79" i="8"/>
  <c r="G79" i="8"/>
  <c r="E64" i="8"/>
  <c r="F64" i="8"/>
  <c r="E85" i="8"/>
  <c r="F85" i="8"/>
  <c r="E62" i="8"/>
  <c r="F62" i="8"/>
  <c r="E52" i="8"/>
  <c r="F52" i="8"/>
  <c r="E66" i="8"/>
  <c r="F66" i="8"/>
  <c r="E67" i="8"/>
  <c r="F67" i="8"/>
  <c r="E75" i="8"/>
  <c r="F75" i="8"/>
  <c r="E76" i="8"/>
  <c r="F76" i="8"/>
  <c r="E71" i="8"/>
  <c r="F71" i="8"/>
  <c r="E74" i="8"/>
  <c r="F74" i="8"/>
  <c r="E78" i="8"/>
  <c r="F78" i="8"/>
  <c r="E83" i="8"/>
  <c r="F83" i="8"/>
  <c r="G83" i="8"/>
  <c r="E84" i="8"/>
  <c r="F84" i="8"/>
  <c r="E86" i="8"/>
  <c r="F86" i="8"/>
  <c r="E58" i="8"/>
  <c r="F58" i="8"/>
  <c r="E89" i="8"/>
  <c r="F89" i="8"/>
  <c r="E63" i="8"/>
  <c r="F63" i="8"/>
  <c r="E90" i="8"/>
  <c r="F90" i="8"/>
  <c r="E80" i="8"/>
  <c r="F80" i="8"/>
  <c r="E82" i="8"/>
  <c r="F82" i="8"/>
  <c r="E87" i="8"/>
  <c r="F87" i="8"/>
  <c r="G87" i="8"/>
  <c r="E57" i="8"/>
  <c r="F57" i="8"/>
  <c r="E65" i="8"/>
  <c r="F65" i="8"/>
  <c r="E70" i="8"/>
  <c r="F70" i="8"/>
  <c r="E73" i="8"/>
  <c r="F73" i="8"/>
  <c r="E68" i="8"/>
  <c r="F68" i="8"/>
  <c r="E53" i="8"/>
  <c r="F53" i="8"/>
  <c r="E55" i="8"/>
  <c r="F55" i="8"/>
  <c r="E59" i="8"/>
  <c r="F59" i="8"/>
  <c r="AF59" i="8"/>
  <c r="E72" i="8"/>
  <c r="F72" i="8"/>
  <c r="E69" i="8"/>
  <c r="F69" i="8"/>
  <c r="E56" i="8"/>
  <c r="F56" i="8"/>
  <c r="E48" i="8"/>
  <c r="F48" i="8"/>
  <c r="E54" i="8"/>
  <c r="F54" i="8"/>
  <c r="E77" i="8"/>
  <c r="F77" i="8"/>
  <c r="E88" i="8"/>
  <c r="F88" i="8"/>
  <c r="E81" i="8"/>
  <c r="F81" i="8"/>
  <c r="E61" i="8"/>
  <c r="F61" i="8"/>
  <c r="E50" i="8"/>
  <c r="F50" i="8"/>
  <c r="E60" i="8"/>
  <c r="F60" i="8"/>
  <c r="E51" i="8"/>
  <c r="F51" i="8"/>
  <c r="E49" i="8"/>
  <c r="F49" i="8"/>
  <c r="E91" i="8"/>
  <c r="F91" i="8"/>
  <c r="E92" i="8"/>
  <c r="F92" i="8"/>
  <c r="E93" i="8"/>
  <c r="F93" i="8"/>
  <c r="E95" i="8"/>
  <c r="F95" i="8"/>
  <c r="G95" i="8"/>
  <c r="E94" i="8"/>
  <c r="F94" i="8"/>
  <c r="E96" i="8"/>
  <c r="F96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AF27" i="8"/>
  <c r="E28" i="8"/>
  <c r="F28" i="8"/>
  <c r="E29" i="8"/>
  <c r="F29" i="8"/>
  <c r="E30" i="8"/>
  <c r="F30" i="8"/>
  <c r="E31" i="8"/>
  <c r="F31" i="8"/>
  <c r="G31" i="8"/>
  <c r="E116" i="8"/>
  <c r="F116" i="8"/>
  <c r="F16" i="8"/>
  <c r="F17" i="8" s="1"/>
  <c r="AF109" i="8"/>
  <c r="AF113" i="8"/>
  <c r="AF117" i="8"/>
  <c r="AF137" i="8"/>
  <c r="AF153" i="8"/>
  <c r="AF35" i="8"/>
  <c r="H13" i="8"/>
  <c r="H15" i="8"/>
  <c r="C17" i="8"/>
  <c r="T18" i="8"/>
  <c r="AH14" i="8"/>
  <c r="AE3" i="8"/>
  <c r="AE5" i="8"/>
  <c r="AB3" i="8"/>
  <c r="AB5" i="8"/>
  <c r="AA3" i="8"/>
  <c r="AA5" i="8"/>
  <c r="Z3" i="8"/>
  <c r="Z5" i="8"/>
  <c r="Y3" i="8"/>
  <c r="Y5" i="8"/>
  <c r="X3" i="8"/>
  <c r="X5" i="8"/>
  <c r="W3" i="8"/>
  <c r="W5" i="8"/>
  <c r="V3" i="8"/>
  <c r="V5" i="8"/>
  <c r="U3" i="8"/>
  <c r="U5" i="8"/>
  <c r="BE4" i="8"/>
  <c r="BE5" i="8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28" i="8"/>
  <c r="BE29" i="8"/>
  <c r="BE30" i="8"/>
  <c r="BE31" i="8"/>
  <c r="BE32" i="8"/>
  <c r="BE33" i="8"/>
  <c r="BE34" i="8"/>
  <c r="BE35" i="8"/>
  <c r="BE36" i="8"/>
  <c r="BE37" i="8"/>
  <c r="BE38" i="8"/>
  <c r="BE39" i="8"/>
  <c r="BE40" i="8"/>
  <c r="BE41" i="8"/>
  <c r="BE42" i="8"/>
  <c r="BE43" i="8"/>
  <c r="BE44" i="8"/>
  <c r="BE45" i="8"/>
  <c r="BE46" i="8"/>
  <c r="BE47" i="8"/>
  <c r="BE48" i="8"/>
  <c r="BE49" i="8"/>
  <c r="BE50" i="8"/>
  <c r="BE51" i="8"/>
  <c r="BE52" i="8"/>
  <c r="BE53" i="8"/>
  <c r="BE54" i="8"/>
  <c r="BE55" i="8"/>
  <c r="BE56" i="8"/>
  <c r="BE57" i="8"/>
  <c r="BE58" i="8"/>
  <c r="BE59" i="8"/>
  <c r="BE60" i="8"/>
  <c r="BE61" i="8"/>
  <c r="BE62" i="8"/>
  <c r="BE63" i="8"/>
  <c r="BE64" i="8"/>
  <c r="BE65" i="8"/>
  <c r="BE66" i="8"/>
  <c r="BE67" i="8"/>
  <c r="BE68" i="8"/>
  <c r="BE69" i="8"/>
  <c r="BE70" i="8"/>
  <c r="BE71" i="8"/>
  <c r="BE72" i="8"/>
  <c r="BE73" i="8"/>
  <c r="BE74" i="8"/>
  <c r="BE75" i="8"/>
  <c r="BE76" i="8"/>
  <c r="BE77" i="8"/>
  <c r="BE78" i="8"/>
  <c r="BE79" i="8"/>
  <c r="BE80" i="8"/>
  <c r="BE81" i="8"/>
  <c r="BE82" i="8"/>
  <c r="BE83" i="8"/>
  <c r="BE84" i="8"/>
  <c r="BE85" i="8"/>
  <c r="BE86" i="8"/>
  <c r="BE87" i="8"/>
  <c r="BE88" i="8"/>
  <c r="BE89" i="8"/>
  <c r="BE90" i="8"/>
  <c r="BE91" i="8"/>
  <c r="BE92" i="8"/>
  <c r="BE93" i="8"/>
  <c r="BE94" i="8"/>
  <c r="BE95" i="8"/>
  <c r="BE96" i="8"/>
  <c r="AH2" i="8"/>
  <c r="AJ2" i="8"/>
  <c r="BE2" i="8"/>
  <c r="BE3" i="8"/>
  <c r="C9" i="8"/>
  <c r="D9" i="8"/>
  <c r="AH16" i="8"/>
  <c r="Q21" i="8"/>
  <c r="Q32" i="8"/>
  <c r="Q33" i="8"/>
  <c r="Q34" i="8"/>
  <c r="Q35" i="8"/>
  <c r="Q36" i="8"/>
  <c r="Q25" i="8"/>
  <c r="Q37" i="8"/>
  <c r="Q38" i="8"/>
  <c r="Q44" i="8"/>
  <c r="Q43" i="8"/>
  <c r="Q40" i="8"/>
  <c r="Q42" i="8"/>
  <c r="Q41" i="8"/>
  <c r="Q39" i="8"/>
  <c r="Q46" i="8"/>
  <c r="Q45" i="8"/>
  <c r="Q47" i="8"/>
  <c r="Q79" i="8"/>
  <c r="Q64" i="8"/>
  <c r="Q85" i="8"/>
  <c r="Q29" i="8"/>
  <c r="Q62" i="8"/>
  <c r="Q52" i="8"/>
  <c r="Q66" i="8"/>
  <c r="Q67" i="8"/>
  <c r="Q30" i="8"/>
  <c r="Q75" i="8"/>
  <c r="Q76" i="8"/>
  <c r="Q71" i="8"/>
  <c r="Q74" i="8"/>
  <c r="Q78" i="8"/>
  <c r="Q83" i="8"/>
  <c r="Q84" i="8"/>
  <c r="Q86" i="8"/>
  <c r="Q58" i="8"/>
  <c r="Q89" i="8"/>
  <c r="Q63" i="8"/>
  <c r="Q90" i="8"/>
  <c r="Q80" i="8"/>
  <c r="Q82" i="8"/>
  <c r="Q87" i="8"/>
  <c r="Q57" i="8"/>
  <c r="Q65" i="8"/>
  <c r="Q70" i="8"/>
  <c r="Q73" i="8"/>
  <c r="Q68" i="8"/>
  <c r="Q53" i="8"/>
  <c r="Q55" i="8"/>
  <c r="Q59" i="8"/>
  <c r="Q72" i="8"/>
  <c r="Q69" i="8"/>
  <c r="Q56" i="8"/>
  <c r="Q48" i="8"/>
  <c r="Q22" i="8"/>
  <c r="Q28" i="8"/>
  <c r="Q26" i="8"/>
  <c r="Q54" i="8"/>
  <c r="Q97" i="8"/>
  <c r="Q98" i="8"/>
  <c r="Q99" i="8"/>
  <c r="Q100" i="8"/>
  <c r="Q101" i="8"/>
  <c r="Q102" i="8"/>
  <c r="Q103" i="8"/>
  <c r="Q77" i="8"/>
  <c r="Q104" i="8"/>
  <c r="Q105" i="8"/>
  <c r="Q106" i="8"/>
  <c r="Q107" i="8"/>
  <c r="Q108" i="8"/>
  <c r="Q88" i="8"/>
  <c r="Q109" i="8"/>
  <c r="Q110" i="8"/>
  <c r="Q111" i="8"/>
  <c r="Q112" i="8"/>
  <c r="Q31" i="8"/>
  <c r="Q113" i="8"/>
  <c r="Q114" i="8"/>
  <c r="Q115" i="8"/>
  <c r="Q116" i="8"/>
  <c r="Q117" i="8"/>
  <c r="Q118" i="8"/>
  <c r="Q119" i="8"/>
  <c r="Q120" i="8"/>
  <c r="Q121" i="8"/>
  <c r="Q122" i="8"/>
  <c r="Q123" i="8"/>
  <c r="Q27" i="8"/>
  <c r="Q124" i="8"/>
  <c r="Q125" i="8"/>
  <c r="Q81" i="8"/>
  <c r="Q126" i="8"/>
  <c r="Q61" i="8"/>
  <c r="Q50" i="8"/>
  <c r="Q127" i="8"/>
  <c r="Q128" i="8"/>
  <c r="Q129" i="8"/>
  <c r="Q130" i="8"/>
  <c r="Q23" i="8"/>
  <c r="Q24" i="8"/>
  <c r="Q131" i="8"/>
  <c r="Q132" i="8"/>
  <c r="Q133" i="8"/>
  <c r="Q134" i="8"/>
  <c r="Q135" i="8"/>
  <c r="Q136" i="8"/>
  <c r="Q60" i="8"/>
  <c r="Q51" i="8"/>
  <c r="Q49" i="8"/>
  <c r="Q137" i="8"/>
  <c r="Q138" i="8"/>
  <c r="Q139" i="8"/>
  <c r="Q140" i="8"/>
  <c r="Q141" i="8"/>
  <c r="Q142" i="8"/>
  <c r="Q143" i="8"/>
  <c r="Q144" i="8"/>
  <c r="Q145" i="8"/>
  <c r="Q146" i="8"/>
  <c r="Q147" i="8"/>
  <c r="Q91" i="8"/>
  <c r="Q148" i="8"/>
  <c r="Q92" i="8"/>
  <c r="Q149" i="8"/>
  <c r="Q93" i="8"/>
  <c r="Q150" i="8"/>
  <c r="Q95" i="8"/>
  <c r="Q94" i="8"/>
  <c r="Q151" i="8"/>
  <c r="Q152" i="8"/>
  <c r="Q153" i="8"/>
  <c r="Q154" i="8"/>
  <c r="Q96" i="8"/>
  <c r="Q155" i="8"/>
  <c r="Q156" i="8"/>
  <c r="Q157" i="8"/>
  <c r="Q158" i="8"/>
  <c r="Q159" i="8"/>
  <c r="Q160" i="8"/>
  <c r="Q161" i="8"/>
  <c r="Q162" i="8"/>
  <c r="AI137" i="8"/>
  <c r="AL137" i="8"/>
  <c r="AI153" i="8"/>
  <c r="AL153" i="8"/>
  <c r="E179" i="2"/>
  <c r="F179" i="2"/>
  <c r="AD2" i="2"/>
  <c r="AB2" i="2"/>
  <c r="AB15" i="2"/>
  <c r="Q179" i="2"/>
  <c r="D9" i="2"/>
  <c r="C9" i="2"/>
  <c r="E155" i="2"/>
  <c r="F155" i="2"/>
  <c r="G155" i="2" s="1"/>
  <c r="E156" i="2"/>
  <c r="E157" i="2"/>
  <c r="F157" i="2" s="1"/>
  <c r="E158" i="2"/>
  <c r="F158" i="2" s="1"/>
  <c r="AU158" i="2" s="1"/>
  <c r="G158" i="2"/>
  <c r="E159" i="2"/>
  <c r="F159" i="2" s="1"/>
  <c r="E160" i="2"/>
  <c r="F160" i="2"/>
  <c r="G160" i="2"/>
  <c r="E161" i="2"/>
  <c r="F161" i="2"/>
  <c r="E162" i="2"/>
  <c r="F162" i="2"/>
  <c r="G162" i="2" s="1"/>
  <c r="E163" i="2"/>
  <c r="F163" i="2"/>
  <c r="G163" i="2" s="1"/>
  <c r="E164" i="2"/>
  <c r="F164" i="2" s="1"/>
  <c r="E165" i="2"/>
  <c r="F165" i="2" s="1"/>
  <c r="E166" i="2"/>
  <c r="F166" i="2" s="1"/>
  <c r="G166" i="2"/>
  <c r="E167" i="2"/>
  <c r="F167" i="2" s="1"/>
  <c r="E168" i="2"/>
  <c r="F168" i="2"/>
  <c r="G168" i="2"/>
  <c r="E169" i="2"/>
  <c r="F169" i="2"/>
  <c r="E170" i="2"/>
  <c r="F170" i="2"/>
  <c r="G170" i="2" s="1"/>
  <c r="E171" i="2"/>
  <c r="F171" i="2"/>
  <c r="G171" i="2" s="1"/>
  <c r="E172" i="2"/>
  <c r="F172" i="2" s="1"/>
  <c r="E173" i="2"/>
  <c r="F173" i="2" s="1"/>
  <c r="E174" i="2"/>
  <c r="F174" i="2" s="1"/>
  <c r="AU174" i="2" s="1"/>
  <c r="G174" i="2"/>
  <c r="E175" i="2"/>
  <c r="F175" i="2" s="1"/>
  <c r="E177" i="2"/>
  <c r="F177" i="2"/>
  <c r="G177" i="2"/>
  <c r="E178" i="2"/>
  <c r="F178" i="2"/>
  <c r="F11" i="7"/>
  <c r="G11" i="7"/>
  <c r="E14" i="7"/>
  <c r="E15" i="7" s="1"/>
  <c r="E21" i="7"/>
  <c r="F21" i="7"/>
  <c r="G21" i="7"/>
  <c r="J21" i="7"/>
  <c r="E22" i="7"/>
  <c r="F22" i="7"/>
  <c r="G22" i="7"/>
  <c r="J22" i="7"/>
  <c r="E23" i="7"/>
  <c r="F23" i="7"/>
  <c r="G23" i="7"/>
  <c r="J23" i="7"/>
  <c r="E24" i="7"/>
  <c r="F24" i="7"/>
  <c r="E25" i="7"/>
  <c r="F25" i="7"/>
  <c r="G25" i="7"/>
  <c r="H25" i="7"/>
  <c r="E26" i="7"/>
  <c r="F26" i="7"/>
  <c r="G26" i="7"/>
  <c r="J26" i="7"/>
  <c r="E27" i="7"/>
  <c r="F27" i="7"/>
  <c r="G27" i="7"/>
  <c r="J27" i="7"/>
  <c r="E28" i="7"/>
  <c r="F28" i="7"/>
  <c r="G28" i="7"/>
  <c r="E29" i="7"/>
  <c r="F29" i="7"/>
  <c r="G29" i="7"/>
  <c r="J29" i="7"/>
  <c r="E30" i="7"/>
  <c r="F30" i="7"/>
  <c r="E31" i="7"/>
  <c r="F31" i="7"/>
  <c r="G31" i="7"/>
  <c r="J31" i="7"/>
  <c r="E32" i="7"/>
  <c r="F32" i="7"/>
  <c r="G32" i="7"/>
  <c r="I32" i="7"/>
  <c r="E33" i="7"/>
  <c r="F33" i="7"/>
  <c r="G33" i="7"/>
  <c r="I33" i="7"/>
  <c r="E34" i="7"/>
  <c r="F34" i="7"/>
  <c r="G34" i="7"/>
  <c r="E35" i="7"/>
  <c r="F35" i="7"/>
  <c r="G35" i="7"/>
  <c r="K35" i="7"/>
  <c r="E36" i="7"/>
  <c r="F36" i="7"/>
  <c r="G36" i="7"/>
  <c r="K36" i="7"/>
  <c r="E37" i="7"/>
  <c r="F37" i="7"/>
  <c r="G37" i="7"/>
  <c r="K37" i="7"/>
  <c r="E38" i="7"/>
  <c r="F38" i="7"/>
  <c r="G38" i="7"/>
  <c r="E39" i="7"/>
  <c r="F39" i="7"/>
  <c r="G39" i="7"/>
  <c r="K39" i="7"/>
  <c r="E40" i="7"/>
  <c r="F40" i="7"/>
  <c r="G40" i="7"/>
  <c r="K40" i="7"/>
  <c r="E41" i="7"/>
  <c r="F41" i="7"/>
  <c r="G41" i="7"/>
  <c r="K41" i="7"/>
  <c r="E42" i="7"/>
  <c r="F42" i="7"/>
  <c r="E43" i="7"/>
  <c r="F43" i="7"/>
  <c r="G43" i="7"/>
  <c r="I43" i="7"/>
  <c r="E44" i="7"/>
  <c r="F44" i="7"/>
  <c r="G44" i="7"/>
  <c r="J44" i="7"/>
  <c r="E45" i="7"/>
  <c r="F45" i="7"/>
  <c r="G45" i="7"/>
  <c r="J45" i="7"/>
  <c r="E46" i="7"/>
  <c r="F46" i="7"/>
  <c r="G46" i="7"/>
  <c r="J46" i="7"/>
  <c r="E47" i="7"/>
  <c r="F47" i="7"/>
  <c r="E48" i="7"/>
  <c r="F48" i="7"/>
  <c r="G48" i="7"/>
  <c r="J48" i="7"/>
  <c r="E49" i="7"/>
  <c r="F49" i="7"/>
  <c r="G49" i="7"/>
  <c r="K49" i="7"/>
  <c r="E50" i="7"/>
  <c r="F50" i="7"/>
  <c r="E51" i="7"/>
  <c r="F51" i="7"/>
  <c r="G51" i="7"/>
  <c r="K51" i="7"/>
  <c r="E52" i="7"/>
  <c r="F52" i="7"/>
  <c r="C17" i="7"/>
  <c r="Q21" i="7"/>
  <c r="Q22" i="7"/>
  <c r="Q23" i="7"/>
  <c r="G24" i="7"/>
  <c r="J24" i="7"/>
  <c r="Q24" i="7"/>
  <c r="Q25" i="7"/>
  <c r="Q26" i="7"/>
  <c r="Q27" i="7"/>
  <c r="J28" i="7"/>
  <c r="Q28" i="7"/>
  <c r="Q29" i="7"/>
  <c r="G30" i="7"/>
  <c r="J30" i="7"/>
  <c r="Q30" i="7"/>
  <c r="Q31" i="7"/>
  <c r="Q32" i="7"/>
  <c r="Q33" i="7"/>
  <c r="K34" i="7"/>
  <c r="Q34" i="7"/>
  <c r="Q35" i="7"/>
  <c r="Q36" i="7"/>
  <c r="Q37" i="7"/>
  <c r="H38" i="7"/>
  <c r="Q38" i="7"/>
  <c r="Q39" i="7"/>
  <c r="Q40" i="7"/>
  <c r="Q41" i="7"/>
  <c r="G42" i="7"/>
  <c r="J42" i="7"/>
  <c r="Q42" i="7"/>
  <c r="Q43" i="7"/>
  <c r="Q44" i="7"/>
  <c r="Q45" i="7"/>
  <c r="Q46" i="7"/>
  <c r="G47" i="7"/>
  <c r="J47" i="7"/>
  <c r="Q47" i="7"/>
  <c r="Q48" i="7"/>
  <c r="Q49" i="7"/>
  <c r="G50" i="7"/>
  <c r="K50" i="7"/>
  <c r="Q50" i="7"/>
  <c r="Q51" i="7"/>
  <c r="G52" i="7"/>
  <c r="K52" i="7"/>
  <c r="Q52" i="7"/>
  <c r="E53" i="7"/>
  <c r="F53" i="7"/>
  <c r="G53" i="7"/>
  <c r="K53" i="7"/>
  <c r="Q53" i="7"/>
  <c r="E54" i="7"/>
  <c r="F54" i="7"/>
  <c r="G54" i="7"/>
  <c r="I54" i="7"/>
  <c r="Q54" i="7"/>
  <c r="E55" i="7"/>
  <c r="F55" i="7"/>
  <c r="G55" i="7"/>
  <c r="I55" i="7"/>
  <c r="Q55" i="7"/>
  <c r="E56" i="7"/>
  <c r="F56" i="7"/>
  <c r="G56" i="7"/>
  <c r="I56" i="7"/>
  <c r="Q56" i="7"/>
  <c r="E57" i="7"/>
  <c r="F57" i="7"/>
  <c r="G57" i="7"/>
  <c r="J57" i="7"/>
  <c r="Q57" i="7"/>
  <c r="E58" i="7"/>
  <c r="F58" i="7"/>
  <c r="G58" i="7"/>
  <c r="I58" i="7"/>
  <c r="Q58" i="7"/>
  <c r="E59" i="7"/>
  <c r="F59" i="7"/>
  <c r="G59" i="7"/>
  <c r="I59" i="7"/>
  <c r="Q59" i="7"/>
  <c r="E60" i="7"/>
  <c r="F60" i="7"/>
  <c r="G60" i="7"/>
  <c r="I60" i="7"/>
  <c r="Q60" i="7"/>
  <c r="E61" i="7"/>
  <c r="F61" i="7"/>
  <c r="G61" i="7"/>
  <c r="I61" i="7"/>
  <c r="Q61" i="7"/>
  <c r="E62" i="7"/>
  <c r="F62" i="7"/>
  <c r="G62" i="7"/>
  <c r="I62" i="7"/>
  <c r="Q62" i="7"/>
  <c r="E63" i="7"/>
  <c r="F63" i="7"/>
  <c r="G63" i="7"/>
  <c r="I63" i="7"/>
  <c r="Q63" i="7"/>
  <c r="E64" i="7"/>
  <c r="F64" i="7"/>
  <c r="G64" i="7"/>
  <c r="I64" i="7"/>
  <c r="Q64" i="7"/>
  <c r="E65" i="7"/>
  <c r="F65" i="7"/>
  <c r="G65" i="7"/>
  <c r="I65" i="7"/>
  <c r="Q65" i="7"/>
  <c r="E66" i="7"/>
  <c r="F66" i="7"/>
  <c r="G66" i="7"/>
  <c r="I66" i="7"/>
  <c r="Q66" i="7"/>
  <c r="E67" i="7"/>
  <c r="F67" i="7"/>
  <c r="G67" i="7"/>
  <c r="I67" i="7"/>
  <c r="Q67" i="7"/>
  <c r="E68" i="7"/>
  <c r="F68" i="7"/>
  <c r="G68" i="7"/>
  <c r="K68" i="7"/>
  <c r="Q68" i="7"/>
  <c r="E69" i="7"/>
  <c r="F69" i="7"/>
  <c r="G69" i="7"/>
  <c r="K69" i="7"/>
  <c r="Q69" i="7"/>
  <c r="E70" i="7"/>
  <c r="F70" i="7"/>
  <c r="G70" i="7"/>
  <c r="J70" i="7"/>
  <c r="Q70" i="7"/>
  <c r="E71" i="7"/>
  <c r="F71" i="7"/>
  <c r="G71" i="7"/>
  <c r="I71" i="7"/>
  <c r="Q71" i="7"/>
  <c r="E72" i="7"/>
  <c r="F72" i="7"/>
  <c r="G72" i="7"/>
  <c r="I72" i="7"/>
  <c r="Q72" i="7"/>
  <c r="E73" i="7"/>
  <c r="F73" i="7"/>
  <c r="G73" i="7"/>
  <c r="J73" i="7"/>
  <c r="Q73" i="7"/>
  <c r="E74" i="7"/>
  <c r="F74" i="7"/>
  <c r="G74" i="7"/>
  <c r="I74" i="7"/>
  <c r="Q74" i="7"/>
  <c r="E75" i="7"/>
  <c r="F75" i="7"/>
  <c r="G75" i="7"/>
  <c r="I75" i="7"/>
  <c r="Q75" i="7"/>
  <c r="E76" i="7"/>
  <c r="F76" i="7"/>
  <c r="G76" i="7"/>
  <c r="K76" i="7"/>
  <c r="Q76" i="7"/>
  <c r="E77" i="7"/>
  <c r="F77" i="7"/>
  <c r="G77" i="7"/>
  <c r="J77" i="7"/>
  <c r="Q77" i="7"/>
  <c r="E78" i="7"/>
  <c r="F78" i="7"/>
  <c r="G78" i="7"/>
  <c r="J78" i="7"/>
  <c r="Q78" i="7"/>
  <c r="E79" i="7"/>
  <c r="F79" i="7"/>
  <c r="G79" i="7"/>
  <c r="J79" i="7"/>
  <c r="Q79" i="7"/>
  <c r="E80" i="7"/>
  <c r="F80" i="7"/>
  <c r="G80" i="7"/>
  <c r="K80" i="7"/>
  <c r="Q80" i="7"/>
  <c r="E81" i="7"/>
  <c r="F81" i="7"/>
  <c r="G81" i="7"/>
  <c r="H81" i="7"/>
  <c r="Q81" i="7"/>
  <c r="E82" i="7"/>
  <c r="F82" i="7"/>
  <c r="G82" i="7"/>
  <c r="K82" i="7"/>
  <c r="Q82" i="7"/>
  <c r="E83" i="7"/>
  <c r="F83" i="7"/>
  <c r="G83" i="7"/>
  <c r="I83" i="7"/>
  <c r="Q83" i="7"/>
  <c r="E84" i="7"/>
  <c r="F84" i="7"/>
  <c r="G84" i="7"/>
  <c r="I84" i="7"/>
  <c r="Q84" i="7"/>
  <c r="E85" i="7"/>
  <c r="F85" i="7"/>
  <c r="G85" i="7"/>
  <c r="I85" i="7"/>
  <c r="Q85" i="7"/>
  <c r="E86" i="7"/>
  <c r="F86" i="7"/>
  <c r="G86" i="7"/>
  <c r="K86" i="7"/>
  <c r="Q86" i="7"/>
  <c r="E87" i="7"/>
  <c r="F87" i="7"/>
  <c r="G87" i="7"/>
  <c r="K87" i="7"/>
  <c r="Q87" i="7"/>
  <c r="E88" i="7"/>
  <c r="F88" i="7"/>
  <c r="G88" i="7"/>
  <c r="K88" i="7"/>
  <c r="Q88" i="7"/>
  <c r="E89" i="7"/>
  <c r="F89" i="7"/>
  <c r="G89" i="7"/>
  <c r="K89" i="7"/>
  <c r="Q89" i="7"/>
  <c r="E90" i="7"/>
  <c r="F90" i="7"/>
  <c r="G90" i="7"/>
  <c r="K90" i="7"/>
  <c r="Q90" i="7"/>
  <c r="E91" i="7"/>
  <c r="F91" i="7"/>
  <c r="G91" i="7"/>
  <c r="I91" i="7"/>
  <c r="Q91" i="7"/>
  <c r="E92" i="7"/>
  <c r="F92" i="7"/>
  <c r="G92" i="7"/>
  <c r="K92" i="7"/>
  <c r="Q92" i="7"/>
  <c r="E93" i="7"/>
  <c r="F93" i="7"/>
  <c r="G93" i="7"/>
  <c r="I93" i="7"/>
  <c r="Q93" i="7"/>
  <c r="E94" i="7"/>
  <c r="F94" i="7"/>
  <c r="G94" i="7"/>
  <c r="K94" i="7"/>
  <c r="Q94" i="7"/>
  <c r="E95" i="7"/>
  <c r="F95" i="7"/>
  <c r="G95" i="7"/>
  <c r="I95" i="7"/>
  <c r="Q95" i="7"/>
  <c r="E96" i="7"/>
  <c r="F96" i="7"/>
  <c r="G96" i="7"/>
  <c r="I96" i="7"/>
  <c r="Q96" i="7"/>
  <c r="E97" i="7"/>
  <c r="F97" i="7"/>
  <c r="G97" i="7"/>
  <c r="I97" i="7"/>
  <c r="Q97" i="7"/>
  <c r="E98" i="7"/>
  <c r="F98" i="7"/>
  <c r="G98" i="7"/>
  <c r="J98" i="7"/>
  <c r="Q98" i="7"/>
  <c r="E99" i="7"/>
  <c r="F99" i="7"/>
  <c r="G99" i="7"/>
  <c r="I99" i="7"/>
  <c r="Q99" i="7"/>
  <c r="E100" i="7"/>
  <c r="F100" i="7"/>
  <c r="G100" i="7"/>
  <c r="I100" i="7"/>
  <c r="Q100" i="7"/>
  <c r="E101" i="7"/>
  <c r="F101" i="7"/>
  <c r="G101" i="7"/>
  <c r="I101" i="7"/>
  <c r="Q101" i="7"/>
  <c r="E102" i="7"/>
  <c r="F102" i="7"/>
  <c r="G102" i="7"/>
  <c r="I102" i="7"/>
  <c r="Q102" i="7"/>
  <c r="E103" i="7"/>
  <c r="F103" i="7"/>
  <c r="G103" i="7"/>
  <c r="I103" i="7"/>
  <c r="Q103" i="7"/>
  <c r="E104" i="7"/>
  <c r="F104" i="7"/>
  <c r="G104" i="7"/>
  <c r="K104" i="7"/>
  <c r="Q104" i="7"/>
  <c r="E105" i="7"/>
  <c r="F105" i="7"/>
  <c r="G105" i="7"/>
  <c r="K105" i="7"/>
  <c r="Q105" i="7"/>
  <c r="E106" i="7"/>
  <c r="F106" i="7"/>
  <c r="G106" i="7"/>
  <c r="I106" i="7"/>
  <c r="Q106" i="7"/>
  <c r="E107" i="7"/>
  <c r="F107" i="7"/>
  <c r="G107" i="7"/>
  <c r="I107" i="7"/>
  <c r="Q107" i="7"/>
  <c r="E108" i="7"/>
  <c r="F108" i="7"/>
  <c r="G108" i="7"/>
  <c r="K108" i="7"/>
  <c r="Q108" i="7"/>
  <c r="E109" i="7"/>
  <c r="F109" i="7"/>
  <c r="G109" i="7"/>
  <c r="I109" i="7"/>
  <c r="Q109" i="7"/>
  <c r="E110" i="7"/>
  <c r="F110" i="7"/>
  <c r="G110" i="7"/>
  <c r="I110" i="7"/>
  <c r="Q110" i="7"/>
  <c r="E111" i="7"/>
  <c r="F111" i="7"/>
  <c r="G111" i="7"/>
  <c r="K111" i="7"/>
  <c r="Q111" i="7"/>
  <c r="E112" i="7"/>
  <c r="F112" i="7"/>
  <c r="G112" i="7"/>
  <c r="K112" i="7"/>
  <c r="Q112" i="7"/>
  <c r="E113" i="7"/>
  <c r="F113" i="7"/>
  <c r="G113" i="7"/>
  <c r="I113" i="7"/>
  <c r="Q113" i="7"/>
  <c r="E114" i="7"/>
  <c r="F114" i="7"/>
  <c r="G114" i="7"/>
  <c r="I114" i="7"/>
  <c r="Q114" i="7"/>
  <c r="E115" i="7"/>
  <c r="F115" i="7"/>
  <c r="G115" i="7"/>
  <c r="I115" i="7"/>
  <c r="Q115" i="7"/>
  <c r="E116" i="7"/>
  <c r="F116" i="7"/>
  <c r="G116" i="7"/>
  <c r="K116" i="7"/>
  <c r="Q116" i="7"/>
  <c r="E117" i="7"/>
  <c r="F117" i="7"/>
  <c r="G117" i="7"/>
  <c r="K117" i="7"/>
  <c r="Q117" i="7"/>
  <c r="E118" i="7"/>
  <c r="F118" i="7"/>
  <c r="G118" i="7"/>
  <c r="J118" i="7"/>
  <c r="Q118" i="7"/>
  <c r="E119" i="7"/>
  <c r="F119" i="7"/>
  <c r="G119" i="7"/>
  <c r="K119" i="7"/>
  <c r="Q119" i="7"/>
  <c r="E120" i="7"/>
  <c r="F120" i="7"/>
  <c r="G120" i="7"/>
  <c r="K120" i="7"/>
  <c r="Q120" i="7"/>
  <c r="E121" i="7"/>
  <c r="F121" i="7"/>
  <c r="G121" i="7"/>
  <c r="K121" i="7"/>
  <c r="Q121" i="7"/>
  <c r="E122" i="7"/>
  <c r="F122" i="7"/>
  <c r="G122" i="7"/>
  <c r="K122" i="7"/>
  <c r="Q122" i="7"/>
  <c r="E123" i="7"/>
  <c r="F123" i="7"/>
  <c r="G123" i="7"/>
  <c r="J123" i="7"/>
  <c r="Q123" i="7"/>
  <c r="E124" i="7"/>
  <c r="F124" i="7"/>
  <c r="G124" i="7"/>
  <c r="J124" i="7"/>
  <c r="Q124" i="7"/>
  <c r="E125" i="7"/>
  <c r="F125" i="7"/>
  <c r="G125" i="7"/>
  <c r="K125" i="7"/>
  <c r="Q125" i="7"/>
  <c r="E126" i="7"/>
  <c r="F126" i="7"/>
  <c r="G126" i="7"/>
  <c r="I126" i="7"/>
  <c r="Q126" i="7"/>
  <c r="E127" i="7"/>
  <c r="F127" i="7"/>
  <c r="G127" i="7"/>
  <c r="I127" i="7"/>
  <c r="Q127" i="7"/>
  <c r="E128" i="7"/>
  <c r="F128" i="7"/>
  <c r="G128" i="7"/>
  <c r="J128" i="7"/>
  <c r="Q128" i="7"/>
  <c r="E129" i="7"/>
  <c r="F129" i="7"/>
  <c r="G129" i="7"/>
  <c r="J129" i="7"/>
  <c r="Q129" i="7"/>
  <c r="E130" i="7"/>
  <c r="F130" i="7"/>
  <c r="G130" i="7"/>
  <c r="K130" i="7"/>
  <c r="Q130" i="7"/>
  <c r="E131" i="7"/>
  <c r="F131" i="7"/>
  <c r="G131" i="7"/>
  <c r="K131" i="7"/>
  <c r="Q131" i="7"/>
  <c r="E132" i="7"/>
  <c r="F132" i="7"/>
  <c r="G132" i="7"/>
  <c r="K132" i="7"/>
  <c r="Q132" i="7"/>
  <c r="E133" i="7"/>
  <c r="F133" i="7"/>
  <c r="G133" i="7"/>
  <c r="J133" i="7"/>
  <c r="Q133" i="7"/>
  <c r="E134" i="7"/>
  <c r="F134" i="7"/>
  <c r="G134" i="7"/>
  <c r="K134" i="7"/>
  <c r="Q134" i="7"/>
  <c r="E135" i="7"/>
  <c r="F135" i="7"/>
  <c r="G135" i="7"/>
  <c r="K135" i="7"/>
  <c r="Q135" i="7"/>
  <c r="E136" i="7"/>
  <c r="F136" i="7"/>
  <c r="G136" i="7"/>
  <c r="K136" i="7"/>
  <c r="Q136" i="7"/>
  <c r="E137" i="7"/>
  <c r="F137" i="7"/>
  <c r="G137" i="7"/>
  <c r="I137" i="7"/>
  <c r="Q137" i="7"/>
  <c r="E138" i="7"/>
  <c r="F138" i="7"/>
  <c r="G138" i="7"/>
  <c r="I138" i="7"/>
  <c r="Q138" i="7"/>
  <c r="E139" i="7"/>
  <c r="F139" i="7"/>
  <c r="G139" i="7"/>
  <c r="I139" i="7"/>
  <c r="Q139" i="7"/>
  <c r="E140" i="7"/>
  <c r="F140" i="7"/>
  <c r="G140" i="7"/>
  <c r="I140" i="7"/>
  <c r="Q140" i="7"/>
  <c r="E141" i="7"/>
  <c r="F141" i="7"/>
  <c r="G141" i="7"/>
  <c r="I141" i="7"/>
  <c r="Q141" i="7"/>
  <c r="E142" i="7"/>
  <c r="F142" i="7"/>
  <c r="G142" i="7"/>
  <c r="L142" i="7"/>
  <c r="Q142" i="7"/>
  <c r="E143" i="7"/>
  <c r="F143" i="7"/>
  <c r="G143" i="7"/>
  <c r="K143" i="7"/>
  <c r="Q143" i="7"/>
  <c r="E144" i="7"/>
  <c r="F144" i="7"/>
  <c r="G144" i="7"/>
  <c r="I144" i="7"/>
  <c r="Q144" i="7"/>
  <c r="E145" i="7"/>
  <c r="F145" i="7"/>
  <c r="G145" i="7"/>
  <c r="K145" i="7"/>
  <c r="Q145" i="7"/>
  <c r="E146" i="7"/>
  <c r="F146" i="7"/>
  <c r="G146" i="7"/>
  <c r="K146" i="7"/>
  <c r="Q146" i="7"/>
  <c r="E147" i="7"/>
  <c r="F147" i="7"/>
  <c r="G147" i="7"/>
  <c r="I147" i="7"/>
  <c r="Q147" i="7"/>
  <c r="E148" i="7"/>
  <c r="F148" i="7"/>
  <c r="G148" i="7"/>
  <c r="J148" i="7"/>
  <c r="Q148" i="7"/>
  <c r="E149" i="7"/>
  <c r="F149" i="7"/>
  <c r="G149" i="7"/>
  <c r="K149" i="7"/>
  <c r="Q149" i="7"/>
  <c r="E150" i="7"/>
  <c r="F150" i="7"/>
  <c r="G150" i="7"/>
  <c r="J150" i="7"/>
  <c r="Q150" i="7"/>
  <c r="E151" i="7"/>
  <c r="F151" i="7"/>
  <c r="G151" i="7"/>
  <c r="K151" i="7"/>
  <c r="Q151" i="7"/>
  <c r="E152" i="7"/>
  <c r="F152" i="7"/>
  <c r="G152" i="7"/>
  <c r="J152" i="7"/>
  <c r="Q152" i="7"/>
  <c r="E153" i="7"/>
  <c r="F153" i="7"/>
  <c r="G153" i="7"/>
  <c r="K153" i="7"/>
  <c r="Q153" i="7"/>
  <c r="E154" i="7"/>
  <c r="F154" i="7"/>
  <c r="G154" i="7"/>
  <c r="K154" i="7"/>
  <c r="Q154" i="7"/>
  <c r="E155" i="7"/>
  <c r="F155" i="7"/>
  <c r="G155" i="7"/>
  <c r="K155" i="7"/>
  <c r="Q155" i="7"/>
  <c r="E156" i="7"/>
  <c r="F156" i="7"/>
  <c r="G156" i="7"/>
  <c r="K156" i="7"/>
  <c r="Q156" i="7"/>
  <c r="E157" i="7"/>
  <c r="F157" i="7"/>
  <c r="G157" i="7"/>
  <c r="K157" i="7"/>
  <c r="Q157" i="7"/>
  <c r="E158" i="7"/>
  <c r="F158" i="7"/>
  <c r="G158" i="7"/>
  <c r="J158" i="7"/>
  <c r="Q158" i="7"/>
  <c r="A11" i="6"/>
  <c r="B11" i="6"/>
  <c r="C11" i="6"/>
  <c r="E11" i="6"/>
  <c r="D11" i="6"/>
  <c r="E21" i="2"/>
  <c r="A12" i="6"/>
  <c r="B12" i="6"/>
  <c r="C12" i="6"/>
  <c r="D12" i="6"/>
  <c r="E22" i="2"/>
  <c r="E12" i="6" s="1"/>
  <c r="A13" i="6"/>
  <c r="B13" i="6"/>
  <c r="C13" i="6"/>
  <c r="D13" i="6"/>
  <c r="E23" i="2"/>
  <c r="A14" i="6"/>
  <c r="B14" i="6"/>
  <c r="C14" i="6"/>
  <c r="D14" i="6"/>
  <c r="E24" i="2"/>
  <c r="A15" i="6"/>
  <c r="B15" i="6"/>
  <c r="C15" i="6"/>
  <c r="D15" i="6"/>
  <c r="E25" i="2"/>
  <c r="A16" i="6"/>
  <c r="B16" i="6"/>
  <c r="C16" i="6"/>
  <c r="D16" i="6"/>
  <c r="E26" i="2"/>
  <c r="E16" i="6" s="1"/>
  <c r="A17" i="6"/>
  <c r="B17" i="6"/>
  <c r="C17" i="6"/>
  <c r="D17" i="6"/>
  <c r="E27" i="2"/>
  <c r="E17" i="6" s="1"/>
  <c r="A18" i="6"/>
  <c r="B18" i="6"/>
  <c r="C18" i="6"/>
  <c r="E18" i="6"/>
  <c r="D18" i="6"/>
  <c r="E28" i="2"/>
  <c r="A19" i="6"/>
  <c r="B19" i="6"/>
  <c r="C19" i="6"/>
  <c r="D19" i="6"/>
  <c r="E29" i="2"/>
  <c r="A20" i="6"/>
  <c r="B20" i="6"/>
  <c r="C20" i="6"/>
  <c r="D20" i="6"/>
  <c r="E30" i="2"/>
  <c r="E20" i="6" s="1"/>
  <c r="A21" i="6"/>
  <c r="B21" i="6"/>
  <c r="C21" i="6"/>
  <c r="D21" i="6"/>
  <c r="E35" i="2"/>
  <c r="E21" i="6"/>
  <c r="A22" i="6"/>
  <c r="B22" i="6"/>
  <c r="C22" i="6"/>
  <c r="E22" i="6"/>
  <c r="D22" i="6"/>
  <c r="E36" i="2"/>
  <c r="A23" i="6"/>
  <c r="B23" i="6"/>
  <c r="C23" i="6"/>
  <c r="D23" i="6"/>
  <c r="E37" i="2"/>
  <c r="A24" i="6"/>
  <c r="B24" i="6"/>
  <c r="C24" i="6"/>
  <c r="D24" i="6"/>
  <c r="E38" i="2"/>
  <c r="E24" i="6" s="1"/>
  <c r="A25" i="6"/>
  <c r="B25" i="6"/>
  <c r="C25" i="6"/>
  <c r="D25" i="6"/>
  <c r="E39" i="2"/>
  <c r="E25" i="6"/>
  <c r="A26" i="6"/>
  <c r="B26" i="6"/>
  <c r="C26" i="6"/>
  <c r="E26" i="6"/>
  <c r="D26" i="6"/>
  <c r="E40" i="2"/>
  <c r="A27" i="6"/>
  <c r="B27" i="6"/>
  <c r="C27" i="6"/>
  <c r="D27" i="6"/>
  <c r="E42" i="2"/>
  <c r="A28" i="6"/>
  <c r="B28" i="6"/>
  <c r="C28" i="6"/>
  <c r="E28" i="6"/>
  <c r="D28" i="6"/>
  <c r="E43" i="2"/>
  <c r="A29" i="6"/>
  <c r="B29" i="6"/>
  <c r="C29" i="6"/>
  <c r="D29" i="6"/>
  <c r="E44" i="2"/>
  <c r="E29" i="6"/>
  <c r="A30" i="6"/>
  <c r="B30" i="6"/>
  <c r="C30" i="6"/>
  <c r="E30" i="6"/>
  <c r="D30" i="6"/>
  <c r="E45" i="2"/>
  <c r="A31" i="6"/>
  <c r="B31" i="6"/>
  <c r="C31" i="6"/>
  <c r="D31" i="6"/>
  <c r="E47" i="2"/>
  <c r="A32" i="6"/>
  <c r="B32" i="6"/>
  <c r="C32" i="6"/>
  <c r="E32" i="6"/>
  <c r="D32" i="6"/>
  <c r="E48" i="2"/>
  <c r="A33" i="6"/>
  <c r="B33" i="6"/>
  <c r="C33" i="6"/>
  <c r="D33" i="6"/>
  <c r="E49" i="2"/>
  <c r="E33" i="6"/>
  <c r="A34" i="6"/>
  <c r="B34" i="6"/>
  <c r="C34" i="6"/>
  <c r="E34" i="6"/>
  <c r="D34" i="6"/>
  <c r="E50" i="2"/>
  <c r="A35" i="6"/>
  <c r="B35" i="6"/>
  <c r="C35" i="6"/>
  <c r="D35" i="6"/>
  <c r="E51" i="2"/>
  <c r="A36" i="6"/>
  <c r="B36" i="6"/>
  <c r="C36" i="6"/>
  <c r="E36" i="6"/>
  <c r="D36" i="6"/>
  <c r="E52" i="2"/>
  <c r="A37" i="6"/>
  <c r="B37" i="6"/>
  <c r="C37" i="6"/>
  <c r="D37" i="6"/>
  <c r="E53" i="2"/>
  <c r="E37" i="6"/>
  <c r="A38" i="6"/>
  <c r="B38" i="6"/>
  <c r="C38" i="6"/>
  <c r="E38" i="6"/>
  <c r="D38" i="6"/>
  <c r="E54" i="2"/>
  <c r="A39" i="6"/>
  <c r="B39" i="6"/>
  <c r="C39" i="6"/>
  <c r="D39" i="6"/>
  <c r="E55" i="2"/>
  <c r="A40" i="6"/>
  <c r="B40" i="6"/>
  <c r="C40" i="6"/>
  <c r="E40" i="6"/>
  <c r="D40" i="6"/>
  <c r="E56" i="2"/>
  <c r="A41" i="6"/>
  <c r="B41" i="6"/>
  <c r="C41" i="6"/>
  <c r="D41" i="6"/>
  <c r="E60" i="2"/>
  <c r="E41" i="6"/>
  <c r="A42" i="6"/>
  <c r="B42" i="6"/>
  <c r="C42" i="6"/>
  <c r="E42" i="6"/>
  <c r="D42" i="6"/>
  <c r="E63" i="2"/>
  <c r="A43" i="6"/>
  <c r="B43" i="6"/>
  <c r="C43" i="6"/>
  <c r="D43" i="6"/>
  <c r="E64" i="2"/>
  <c r="A44" i="6"/>
  <c r="B44" i="6"/>
  <c r="C44" i="6"/>
  <c r="E44" i="6"/>
  <c r="D44" i="6"/>
  <c r="E65" i="2"/>
  <c r="A45" i="6"/>
  <c r="B45" i="6"/>
  <c r="C45" i="6"/>
  <c r="D45" i="6"/>
  <c r="E66" i="2"/>
  <c r="E45" i="6"/>
  <c r="A46" i="6"/>
  <c r="B46" i="6"/>
  <c r="C46" i="6"/>
  <c r="E46" i="6"/>
  <c r="D46" i="6"/>
  <c r="E68" i="2"/>
  <c r="A47" i="6"/>
  <c r="B47" i="6"/>
  <c r="C47" i="6"/>
  <c r="D47" i="6"/>
  <c r="E69" i="2"/>
  <c r="A48" i="6"/>
  <c r="B48" i="6"/>
  <c r="C48" i="6"/>
  <c r="E48" i="6"/>
  <c r="D48" i="6"/>
  <c r="E71" i="2"/>
  <c r="A49" i="6"/>
  <c r="B49" i="6"/>
  <c r="C49" i="6"/>
  <c r="D49" i="6"/>
  <c r="E72" i="2"/>
  <c r="E49" i="6"/>
  <c r="A50" i="6"/>
  <c r="B50" i="6"/>
  <c r="C50" i="6"/>
  <c r="E50" i="6"/>
  <c r="D50" i="6"/>
  <c r="E73" i="2"/>
  <c r="A51" i="6"/>
  <c r="B51" i="6"/>
  <c r="C51" i="6"/>
  <c r="D51" i="6"/>
  <c r="E74" i="2"/>
  <c r="A52" i="6"/>
  <c r="B52" i="6"/>
  <c r="C52" i="6"/>
  <c r="E52" i="6"/>
  <c r="D52" i="6"/>
  <c r="E75" i="2"/>
  <c r="A53" i="6"/>
  <c r="B53" i="6"/>
  <c r="C53" i="6"/>
  <c r="D53" i="6"/>
  <c r="E76" i="2"/>
  <c r="E53" i="6"/>
  <c r="A54" i="6"/>
  <c r="B54" i="6"/>
  <c r="C54" i="6"/>
  <c r="E54" i="6"/>
  <c r="D54" i="6"/>
  <c r="E78" i="2"/>
  <c r="A55" i="6"/>
  <c r="B55" i="6"/>
  <c r="C55" i="6"/>
  <c r="D55" i="6"/>
  <c r="E79" i="2"/>
  <c r="A56" i="6"/>
  <c r="B56" i="6"/>
  <c r="C56" i="6"/>
  <c r="E56" i="6"/>
  <c r="D56" i="6"/>
  <c r="E80" i="2"/>
  <c r="A57" i="6"/>
  <c r="B57" i="6"/>
  <c r="C57" i="6"/>
  <c r="D57" i="6"/>
  <c r="E82" i="2"/>
  <c r="E57" i="6"/>
  <c r="A58" i="6"/>
  <c r="B58" i="6"/>
  <c r="C58" i="6"/>
  <c r="E58" i="6"/>
  <c r="D58" i="6"/>
  <c r="E83" i="2"/>
  <c r="A59" i="6"/>
  <c r="B59" i="6"/>
  <c r="C59" i="6"/>
  <c r="D59" i="6"/>
  <c r="E84" i="2"/>
  <c r="A60" i="6"/>
  <c r="B60" i="6"/>
  <c r="C60" i="6"/>
  <c r="D60" i="6"/>
  <c r="E86" i="2"/>
  <c r="E60" i="6" s="1"/>
  <c r="A61" i="6"/>
  <c r="B61" i="6"/>
  <c r="C61" i="6"/>
  <c r="D61" i="6"/>
  <c r="E87" i="2"/>
  <c r="E61" i="6"/>
  <c r="A62" i="6"/>
  <c r="B62" i="6"/>
  <c r="C62" i="6"/>
  <c r="E62" i="6"/>
  <c r="D62" i="6"/>
  <c r="E88" i="2"/>
  <c r="A63" i="6"/>
  <c r="B63" i="6"/>
  <c r="C63" i="6"/>
  <c r="D63" i="6"/>
  <c r="E89" i="2"/>
  <c r="A64" i="6"/>
  <c r="B64" i="6"/>
  <c r="C64" i="6"/>
  <c r="D64" i="6"/>
  <c r="E90" i="2"/>
  <c r="E64" i="6"/>
  <c r="A65" i="6"/>
  <c r="B65" i="6"/>
  <c r="C65" i="6"/>
  <c r="D65" i="6"/>
  <c r="E91" i="2"/>
  <c r="E65" i="6"/>
  <c r="A66" i="6"/>
  <c r="B66" i="6"/>
  <c r="C66" i="6"/>
  <c r="D66" i="6"/>
  <c r="E92" i="2"/>
  <c r="A67" i="6"/>
  <c r="B67" i="6"/>
  <c r="C67" i="6"/>
  <c r="E67" i="6"/>
  <c r="D67" i="6"/>
  <c r="E93" i="2"/>
  <c r="A68" i="6"/>
  <c r="B68" i="6"/>
  <c r="C68" i="6"/>
  <c r="K68" i="6"/>
  <c r="D68" i="6"/>
  <c r="E94" i="2"/>
  <c r="E68" i="6" s="1"/>
  <c r="A69" i="6"/>
  <c r="B69" i="6"/>
  <c r="C69" i="6"/>
  <c r="D69" i="6"/>
  <c r="E101" i="2"/>
  <c r="A70" i="6"/>
  <c r="B70" i="6"/>
  <c r="C70" i="6"/>
  <c r="E70" i="6"/>
  <c r="K70" i="6"/>
  <c r="D70" i="6"/>
  <c r="E102" i="2"/>
  <c r="A71" i="6"/>
  <c r="B71" i="6"/>
  <c r="C71" i="6"/>
  <c r="E71" i="6"/>
  <c r="D71" i="6"/>
  <c r="E103" i="2"/>
  <c r="A72" i="6"/>
  <c r="B72" i="6"/>
  <c r="C72" i="6"/>
  <c r="D72" i="6"/>
  <c r="E105" i="2"/>
  <c r="E72" i="6" s="1"/>
  <c r="A73" i="6"/>
  <c r="B73" i="6"/>
  <c r="C73" i="6"/>
  <c r="D73" i="6"/>
  <c r="E106" i="2"/>
  <c r="E73" i="6" s="1"/>
  <c r="A74" i="6"/>
  <c r="B74" i="6"/>
  <c r="C74" i="6"/>
  <c r="D74" i="6"/>
  <c r="E107" i="2"/>
  <c r="E74" i="6" s="1"/>
  <c r="A75" i="6"/>
  <c r="B75" i="6"/>
  <c r="C75" i="6"/>
  <c r="K75" i="6"/>
  <c r="D75" i="6"/>
  <c r="E108" i="2"/>
  <c r="A76" i="6"/>
  <c r="B76" i="6"/>
  <c r="C76" i="6"/>
  <c r="E76" i="6"/>
  <c r="D76" i="6"/>
  <c r="E111" i="2"/>
  <c r="A77" i="6"/>
  <c r="B77" i="6"/>
  <c r="C77" i="6"/>
  <c r="D77" i="6"/>
  <c r="E112" i="2"/>
  <c r="E77" i="6" s="1"/>
  <c r="A78" i="6"/>
  <c r="B78" i="6"/>
  <c r="C78" i="6"/>
  <c r="D78" i="6"/>
  <c r="E116" i="2"/>
  <c r="A79" i="6"/>
  <c r="B79" i="6"/>
  <c r="C79" i="6"/>
  <c r="E79" i="6"/>
  <c r="D79" i="6"/>
  <c r="E118" i="2"/>
  <c r="A80" i="6"/>
  <c r="B80" i="6"/>
  <c r="C80" i="6"/>
  <c r="E80" i="6"/>
  <c r="D80" i="6"/>
  <c r="A81" i="6"/>
  <c r="B81" i="6"/>
  <c r="C81" i="6"/>
  <c r="D81" i="6"/>
  <c r="E120" i="2"/>
  <c r="E81" i="6"/>
  <c r="A82" i="6"/>
  <c r="B82" i="6"/>
  <c r="C82" i="6"/>
  <c r="D82" i="6"/>
  <c r="E125" i="2"/>
  <c r="A83" i="6"/>
  <c r="B83" i="6"/>
  <c r="C83" i="6"/>
  <c r="E83" i="6"/>
  <c r="D83" i="6"/>
  <c r="E128" i="2"/>
  <c r="A84" i="6"/>
  <c r="B84" i="6"/>
  <c r="C84" i="6"/>
  <c r="D84" i="6"/>
  <c r="E129" i="2"/>
  <c r="E84" i="6"/>
  <c r="A85" i="6"/>
  <c r="B85" i="6"/>
  <c r="C85" i="6"/>
  <c r="D85" i="6"/>
  <c r="E130" i="2"/>
  <c r="E85" i="6"/>
  <c r="A86" i="6"/>
  <c r="B86" i="6"/>
  <c r="C86" i="6"/>
  <c r="D86" i="6"/>
  <c r="E131" i="2"/>
  <c r="A87" i="6"/>
  <c r="B87" i="6"/>
  <c r="C87" i="6"/>
  <c r="D87" i="6"/>
  <c r="E132" i="2"/>
  <c r="A88" i="6"/>
  <c r="B88" i="6"/>
  <c r="C88" i="6"/>
  <c r="D88" i="6"/>
  <c r="E133" i="2"/>
  <c r="E88" i="6" s="1"/>
  <c r="A89" i="6"/>
  <c r="B89" i="6"/>
  <c r="C89" i="6"/>
  <c r="D89" i="6"/>
  <c r="E134" i="2"/>
  <c r="E89" i="6" s="1"/>
  <c r="A90" i="6"/>
  <c r="B90" i="6"/>
  <c r="C90" i="6"/>
  <c r="E90" i="6"/>
  <c r="D90" i="6"/>
  <c r="E135" i="2"/>
  <c r="A91" i="6"/>
  <c r="B91" i="6"/>
  <c r="C91" i="6"/>
  <c r="D91" i="6"/>
  <c r="E136" i="2"/>
  <c r="A92" i="6"/>
  <c r="B92" i="6"/>
  <c r="C92" i="6"/>
  <c r="E92" i="6"/>
  <c r="D92" i="6"/>
  <c r="E137" i="2"/>
  <c r="A93" i="6"/>
  <c r="B93" i="6"/>
  <c r="C93" i="6"/>
  <c r="E93" i="6"/>
  <c r="D93" i="6"/>
  <c r="A94" i="6"/>
  <c r="B94" i="6"/>
  <c r="C94" i="6"/>
  <c r="E94" i="6"/>
  <c r="D94" i="6"/>
  <c r="A95" i="6"/>
  <c r="B95" i="6"/>
  <c r="C95" i="6"/>
  <c r="D95" i="6"/>
  <c r="E95" i="6"/>
  <c r="A96" i="6"/>
  <c r="B96" i="6"/>
  <c r="C96" i="6"/>
  <c r="E96" i="6"/>
  <c r="D96" i="6"/>
  <c r="A97" i="6"/>
  <c r="B97" i="6"/>
  <c r="C97" i="6"/>
  <c r="E97" i="6"/>
  <c r="D97" i="6"/>
  <c r="A98" i="6"/>
  <c r="B98" i="6"/>
  <c r="C98" i="6"/>
  <c r="E98" i="6"/>
  <c r="D98" i="6"/>
  <c r="A99" i="6"/>
  <c r="B99" i="6"/>
  <c r="C99" i="6"/>
  <c r="E99" i="6"/>
  <c r="D99" i="6"/>
  <c r="A100" i="6"/>
  <c r="B100" i="6"/>
  <c r="C100" i="6"/>
  <c r="E100" i="6"/>
  <c r="D100" i="6"/>
  <c r="A101" i="6"/>
  <c r="B101" i="6"/>
  <c r="C101" i="6"/>
  <c r="E101" i="6"/>
  <c r="D101" i="6"/>
  <c r="A102" i="6"/>
  <c r="B102" i="6"/>
  <c r="C102" i="6"/>
  <c r="E102" i="6"/>
  <c r="D102" i="6"/>
  <c r="A103" i="6"/>
  <c r="B103" i="6"/>
  <c r="C103" i="6"/>
  <c r="D103" i="6"/>
  <c r="E103" i="6"/>
  <c r="A104" i="6"/>
  <c r="B104" i="6"/>
  <c r="C104" i="6"/>
  <c r="E104" i="6"/>
  <c r="D104" i="6"/>
  <c r="A105" i="6"/>
  <c r="B105" i="6"/>
  <c r="C105" i="6"/>
  <c r="E105" i="6"/>
  <c r="D105" i="6"/>
  <c r="A106" i="6"/>
  <c r="B106" i="6"/>
  <c r="C106" i="6"/>
  <c r="E106" i="6"/>
  <c r="D106" i="6"/>
  <c r="A107" i="6"/>
  <c r="B107" i="6"/>
  <c r="C107" i="6"/>
  <c r="E107" i="6"/>
  <c r="D107" i="6"/>
  <c r="A108" i="6"/>
  <c r="B108" i="6"/>
  <c r="C108" i="6"/>
  <c r="E108" i="6"/>
  <c r="D108" i="6"/>
  <c r="A109" i="6"/>
  <c r="B109" i="6"/>
  <c r="C109" i="6"/>
  <c r="E109" i="6"/>
  <c r="D109" i="6"/>
  <c r="A110" i="6"/>
  <c r="B110" i="6"/>
  <c r="C110" i="6"/>
  <c r="E110" i="6"/>
  <c r="D110" i="6"/>
  <c r="A111" i="6"/>
  <c r="B111" i="6"/>
  <c r="C111" i="6"/>
  <c r="D111" i="6"/>
  <c r="E111" i="6"/>
  <c r="A112" i="6"/>
  <c r="B112" i="6"/>
  <c r="C112" i="6"/>
  <c r="E112" i="6"/>
  <c r="D112" i="6"/>
  <c r="A113" i="6"/>
  <c r="B113" i="6"/>
  <c r="C113" i="6"/>
  <c r="E113" i="6"/>
  <c r="D113" i="6"/>
  <c r="A114" i="6"/>
  <c r="B114" i="6"/>
  <c r="C114" i="6"/>
  <c r="E114" i="6"/>
  <c r="D114" i="6"/>
  <c r="A115" i="6"/>
  <c r="B115" i="6"/>
  <c r="C115" i="6"/>
  <c r="E115" i="6"/>
  <c r="D115" i="6"/>
  <c r="E99" i="2"/>
  <c r="A116" i="6"/>
  <c r="B116" i="6"/>
  <c r="C116" i="6"/>
  <c r="D116" i="6"/>
  <c r="E100" i="2"/>
  <c r="A117" i="6"/>
  <c r="B117" i="6"/>
  <c r="C117" i="6"/>
  <c r="D117" i="6"/>
  <c r="E117" i="6"/>
  <c r="A118" i="6"/>
  <c r="B118" i="6"/>
  <c r="C118" i="6"/>
  <c r="E118" i="6"/>
  <c r="D118" i="6"/>
  <c r="E117" i="2"/>
  <c r="A119" i="6"/>
  <c r="B119" i="6"/>
  <c r="C119" i="6"/>
  <c r="E119" i="6"/>
  <c r="D119" i="6"/>
  <c r="A120" i="6"/>
  <c r="B120" i="6"/>
  <c r="C120" i="6"/>
  <c r="D120" i="6"/>
  <c r="E120" i="6"/>
  <c r="A121" i="6"/>
  <c r="B121" i="6"/>
  <c r="C121" i="6"/>
  <c r="E121" i="6"/>
  <c r="D121" i="6"/>
  <c r="A122" i="6"/>
  <c r="B122" i="6"/>
  <c r="C122" i="6"/>
  <c r="E122" i="6"/>
  <c r="D122" i="6"/>
  <c r="A123" i="6"/>
  <c r="B123" i="6"/>
  <c r="C123" i="6"/>
  <c r="E123" i="6"/>
  <c r="D123" i="6"/>
  <c r="A124" i="6"/>
  <c r="B124" i="6"/>
  <c r="C124" i="6"/>
  <c r="E124" i="6"/>
  <c r="D124" i="6"/>
  <c r="A125" i="6"/>
  <c r="B125" i="6"/>
  <c r="C125" i="6"/>
  <c r="D125" i="6"/>
  <c r="E125" i="6"/>
  <c r="A126" i="6"/>
  <c r="B126" i="6"/>
  <c r="C126" i="6"/>
  <c r="E126" i="6"/>
  <c r="D126" i="6"/>
  <c r="A127" i="6"/>
  <c r="B127" i="6"/>
  <c r="C127" i="6"/>
  <c r="E127" i="6"/>
  <c r="D127" i="6"/>
  <c r="A128" i="6"/>
  <c r="B128" i="6"/>
  <c r="C128" i="6"/>
  <c r="D128" i="6"/>
  <c r="E128" i="6"/>
  <c r="A129" i="6"/>
  <c r="B129" i="6"/>
  <c r="C129" i="6"/>
  <c r="E129" i="6"/>
  <c r="D129" i="6"/>
  <c r="A130" i="6"/>
  <c r="B130" i="6"/>
  <c r="C130" i="6"/>
  <c r="E130" i="6"/>
  <c r="D130" i="6"/>
  <c r="A131" i="6"/>
  <c r="B131" i="6"/>
  <c r="C131" i="6"/>
  <c r="E131" i="6"/>
  <c r="D131" i="6"/>
  <c r="A132" i="6"/>
  <c r="B132" i="6"/>
  <c r="C132" i="6"/>
  <c r="E132" i="6"/>
  <c r="K132" i="6"/>
  <c r="D132" i="6"/>
  <c r="A133" i="6"/>
  <c r="B133" i="6"/>
  <c r="C133" i="6"/>
  <c r="E133" i="6"/>
  <c r="D133" i="6"/>
  <c r="A134" i="6"/>
  <c r="B134" i="6"/>
  <c r="C134" i="6"/>
  <c r="E134" i="6"/>
  <c r="K134" i="6"/>
  <c r="D134" i="6"/>
  <c r="A135" i="6"/>
  <c r="B135" i="6"/>
  <c r="C135" i="6"/>
  <c r="E135" i="6"/>
  <c r="D135" i="6"/>
  <c r="A136" i="6"/>
  <c r="B136" i="6"/>
  <c r="C136" i="6"/>
  <c r="K136" i="6"/>
  <c r="D136" i="6"/>
  <c r="E136" i="6"/>
  <c r="A137" i="6"/>
  <c r="B137" i="6"/>
  <c r="C137" i="6"/>
  <c r="E137" i="6"/>
  <c r="D137" i="6"/>
  <c r="A138" i="6"/>
  <c r="B138" i="6"/>
  <c r="C138" i="6"/>
  <c r="D138" i="6"/>
  <c r="A139" i="6"/>
  <c r="B139" i="6"/>
  <c r="C139" i="6"/>
  <c r="D139" i="6"/>
  <c r="A140" i="6"/>
  <c r="B140" i="6"/>
  <c r="C140" i="6"/>
  <c r="D140" i="6"/>
  <c r="A141" i="6"/>
  <c r="B141" i="6"/>
  <c r="C141" i="6"/>
  <c r="D141" i="6"/>
  <c r="A142" i="6"/>
  <c r="B142" i="6"/>
  <c r="C142" i="6"/>
  <c r="D142" i="6"/>
  <c r="A143" i="6"/>
  <c r="B143" i="6"/>
  <c r="C143" i="6"/>
  <c r="D143" i="6"/>
  <c r="A144" i="6"/>
  <c r="B144" i="6"/>
  <c r="C144" i="6"/>
  <c r="D144" i="6"/>
  <c r="A145" i="6"/>
  <c r="B145" i="6"/>
  <c r="C145" i="6"/>
  <c r="D145" i="6"/>
  <c r="A146" i="6"/>
  <c r="B146" i="6"/>
  <c r="C146" i="6"/>
  <c r="D146" i="6"/>
  <c r="A147" i="6"/>
  <c r="B147" i="6"/>
  <c r="C147" i="6"/>
  <c r="D147" i="6"/>
  <c r="A148" i="6"/>
  <c r="B148" i="6"/>
  <c r="C148" i="6"/>
  <c r="D148" i="6"/>
  <c r="A149" i="6"/>
  <c r="B149" i="6"/>
  <c r="C149" i="6"/>
  <c r="D149" i="6"/>
  <c r="A150" i="6"/>
  <c r="B150" i="6"/>
  <c r="C150" i="6"/>
  <c r="D150" i="6"/>
  <c r="A151" i="6"/>
  <c r="B151" i="6"/>
  <c r="C151" i="6"/>
  <c r="D151" i="6"/>
  <c r="A152" i="6"/>
  <c r="B152" i="6"/>
  <c r="C152" i="6"/>
  <c r="D152" i="6"/>
  <c r="A153" i="6"/>
  <c r="B153" i="6"/>
  <c r="C153" i="6"/>
  <c r="D153" i="6"/>
  <c r="A154" i="6"/>
  <c r="B154" i="6"/>
  <c r="C154" i="6"/>
  <c r="D154" i="6"/>
  <c r="A155" i="6"/>
  <c r="B155" i="6"/>
  <c r="C155" i="6"/>
  <c r="D155" i="6"/>
  <c r="A156" i="6"/>
  <c r="B156" i="6"/>
  <c r="C156" i="6"/>
  <c r="D156" i="6"/>
  <c r="A157" i="6"/>
  <c r="B157" i="6"/>
  <c r="C157" i="6"/>
  <c r="D157" i="6"/>
  <c r="A158" i="6"/>
  <c r="B158" i="6"/>
  <c r="C158" i="6"/>
  <c r="D158" i="6"/>
  <c r="A159" i="6"/>
  <c r="B159" i="6"/>
  <c r="C159" i="6"/>
  <c r="D159" i="6"/>
  <c r="A160" i="6"/>
  <c r="B160" i="6"/>
  <c r="C160" i="6"/>
  <c r="D160" i="6"/>
  <c r="A161" i="6"/>
  <c r="B161" i="6"/>
  <c r="C161" i="6"/>
  <c r="D161" i="6"/>
  <c r="A162" i="6"/>
  <c r="B162" i="6"/>
  <c r="C162" i="6"/>
  <c r="D162" i="6"/>
  <c r="A163" i="6"/>
  <c r="B163" i="6"/>
  <c r="C163" i="6"/>
  <c r="D163" i="6"/>
  <c r="A164" i="6"/>
  <c r="B164" i="6"/>
  <c r="C164" i="6"/>
  <c r="D164" i="6"/>
  <c r="A165" i="6"/>
  <c r="B165" i="6"/>
  <c r="C165" i="6"/>
  <c r="D165" i="6"/>
  <c r="A166" i="6"/>
  <c r="B166" i="6"/>
  <c r="C166" i="6"/>
  <c r="D166" i="6"/>
  <c r="A167" i="6"/>
  <c r="B167" i="6"/>
  <c r="C167" i="6"/>
  <c r="D167" i="6"/>
  <c r="A168" i="6"/>
  <c r="B168" i="6"/>
  <c r="C168" i="6"/>
  <c r="D168" i="6"/>
  <c r="A169" i="6"/>
  <c r="B169" i="6"/>
  <c r="C169" i="6"/>
  <c r="D169" i="6"/>
  <c r="A170" i="6"/>
  <c r="B170" i="6"/>
  <c r="C170" i="6"/>
  <c r="D170" i="6"/>
  <c r="A171" i="6"/>
  <c r="B171" i="6"/>
  <c r="C171" i="6"/>
  <c r="D171" i="6"/>
  <c r="A172" i="6"/>
  <c r="B172" i="6"/>
  <c r="C172" i="6"/>
  <c r="D172" i="6"/>
  <c r="A173" i="6"/>
  <c r="B173" i="6"/>
  <c r="C173" i="6"/>
  <c r="D173" i="6"/>
  <c r="A174" i="6"/>
  <c r="B174" i="6"/>
  <c r="C174" i="6"/>
  <c r="D174" i="6"/>
  <c r="A175" i="6"/>
  <c r="B175" i="6"/>
  <c r="C175" i="6"/>
  <c r="D175" i="6"/>
  <c r="A176" i="6"/>
  <c r="B176" i="6"/>
  <c r="C176" i="6"/>
  <c r="D176" i="6"/>
  <c r="A177" i="6"/>
  <c r="B177" i="6"/>
  <c r="C177" i="6"/>
  <c r="D177" i="6"/>
  <c r="A178" i="6"/>
  <c r="B178" i="6"/>
  <c r="C178" i="6"/>
  <c r="D178" i="6"/>
  <c r="A179" i="6"/>
  <c r="B179" i="6"/>
  <c r="C179" i="6"/>
  <c r="D179" i="6"/>
  <c r="A180" i="6"/>
  <c r="B180" i="6"/>
  <c r="C180" i="6"/>
  <c r="D180" i="6"/>
  <c r="A181" i="6"/>
  <c r="B181" i="6"/>
  <c r="C181" i="6"/>
  <c r="D181" i="6"/>
  <c r="A182" i="6"/>
  <c r="B182" i="6"/>
  <c r="C182" i="6"/>
  <c r="D182" i="6"/>
  <c r="A183" i="6"/>
  <c r="B183" i="6"/>
  <c r="C183" i="6"/>
  <c r="D183" i="6"/>
  <c r="A184" i="6"/>
  <c r="B184" i="6"/>
  <c r="C184" i="6"/>
  <c r="D184" i="6"/>
  <c r="A185" i="6"/>
  <c r="B185" i="6"/>
  <c r="C185" i="6"/>
  <c r="D185" i="6"/>
  <c r="A186" i="6"/>
  <c r="B186" i="6"/>
  <c r="C186" i="6"/>
  <c r="D186" i="6"/>
  <c r="A187" i="6"/>
  <c r="B187" i="6"/>
  <c r="C187" i="6"/>
  <c r="D187" i="6"/>
  <c r="A188" i="6"/>
  <c r="B188" i="6"/>
  <c r="C188" i="6"/>
  <c r="D188" i="6"/>
  <c r="A189" i="6"/>
  <c r="B189" i="6"/>
  <c r="C189" i="6"/>
  <c r="D189" i="6"/>
  <c r="A190" i="6"/>
  <c r="B190" i="6"/>
  <c r="C190" i="6"/>
  <c r="D190" i="6"/>
  <c r="A191" i="6"/>
  <c r="B191" i="6"/>
  <c r="C191" i="6"/>
  <c r="D191" i="6"/>
  <c r="A192" i="6"/>
  <c r="B192" i="6"/>
  <c r="C192" i="6"/>
  <c r="D192" i="6"/>
  <c r="A193" i="6"/>
  <c r="B193" i="6"/>
  <c r="C193" i="6"/>
  <c r="D193" i="6"/>
  <c r="A194" i="6"/>
  <c r="B194" i="6"/>
  <c r="C194" i="6"/>
  <c r="D194" i="6"/>
  <c r="A195" i="6"/>
  <c r="B195" i="6"/>
  <c r="C195" i="6"/>
  <c r="D195" i="6"/>
  <c r="A196" i="6"/>
  <c r="B196" i="6"/>
  <c r="C196" i="6"/>
  <c r="D196" i="6"/>
  <c r="A197" i="6"/>
  <c r="B197" i="6"/>
  <c r="C197" i="6"/>
  <c r="D197" i="6"/>
  <c r="A198" i="6"/>
  <c r="B198" i="6"/>
  <c r="C198" i="6"/>
  <c r="D198" i="6"/>
  <c r="A199" i="6"/>
  <c r="B199" i="6"/>
  <c r="C199" i="6"/>
  <c r="D199" i="6"/>
  <c r="A200" i="6"/>
  <c r="B200" i="6"/>
  <c r="C200" i="6"/>
  <c r="D200" i="6"/>
  <c r="A201" i="6"/>
  <c r="B201" i="6"/>
  <c r="C201" i="6"/>
  <c r="D201" i="6"/>
  <c r="A202" i="6"/>
  <c r="B202" i="6"/>
  <c r="C202" i="6"/>
  <c r="D202" i="6"/>
  <c r="A203" i="6"/>
  <c r="B203" i="6"/>
  <c r="C203" i="6"/>
  <c r="D203" i="6"/>
  <c r="A204" i="6"/>
  <c r="B204" i="6"/>
  <c r="C204" i="6"/>
  <c r="D204" i="6"/>
  <c r="A205" i="6"/>
  <c r="B205" i="6"/>
  <c r="C205" i="6"/>
  <c r="D205" i="6"/>
  <c r="A206" i="6"/>
  <c r="B206" i="6"/>
  <c r="C206" i="6"/>
  <c r="D206" i="6"/>
  <c r="A207" i="6"/>
  <c r="B207" i="6"/>
  <c r="C207" i="6"/>
  <c r="D207" i="6"/>
  <c r="A208" i="6"/>
  <c r="B208" i="6"/>
  <c r="C208" i="6"/>
  <c r="D208" i="6"/>
  <c r="A209" i="6"/>
  <c r="B209" i="6"/>
  <c r="C209" i="6"/>
  <c r="D209" i="6"/>
  <c r="A210" i="6"/>
  <c r="B210" i="6"/>
  <c r="C210" i="6"/>
  <c r="D210" i="6"/>
  <c r="A211" i="6"/>
  <c r="B211" i="6"/>
  <c r="C211" i="6"/>
  <c r="D211" i="6"/>
  <c r="A212" i="6"/>
  <c r="B212" i="6"/>
  <c r="C212" i="6"/>
  <c r="D212" i="6"/>
  <c r="A213" i="6"/>
  <c r="B213" i="6"/>
  <c r="C213" i="6"/>
  <c r="D213" i="6"/>
  <c r="A214" i="6"/>
  <c r="B214" i="6"/>
  <c r="C214" i="6"/>
  <c r="D214" i="6"/>
  <c r="A215" i="6"/>
  <c r="B215" i="6"/>
  <c r="C215" i="6"/>
  <c r="D215" i="6"/>
  <c r="A216" i="6"/>
  <c r="B216" i="6"/>
  <c r="C216" i="6"/>
  <c r="D216" i="6"/>
  <c r="A217" i="6"/>
  <c r="B217" i="6"/>
  <c r="C217" i="6"/>
  <c r="D217" i="6"/>
  <c r="A218" i="6"/>
  <c r="B218" i="6"/>
  <c r="C218" i="6"/>
  <c r="D218" i="6"/>
  <c r="A219" i="6"/>
  <c r="B219" i="6"/>
  <c r="C219" i="6"/>
  <c r="D219" i="6"/>
  <c r="A220" i="6"/>
  <c r="B220" i="6"/>
  <c r="C220" i="6"/>
  <c r="D220" i="6"/>
  <c r="A221" i="6"/>
  <c r="B221" i="6"/>
  <c r="C221" i="6"/>
  <c r="D221" i="6"/>
  <c r="A222" i="6"/>
  <c r="B222" i="6"/>
  <c r="C222" i="6"/>
  <c r="D222" i="6"/>
  <c r="A223" i="6"/>
  <c r="B223" i="6"/>
  <c r="C223" i="6"/>
  <c r="D223" i="6"/>
  <c r="A224" i="6"/>
  <c r="B224" i="6"/>
  <c r="C224" i="6"/>
  <c r="D224" i="6"/>
  <c r="A225" i="6"/>
  <c r="B225" i="6"/>
  <c r="C225" i="6"/>
  <c r="D225" i="6"/>
  <c r="A226" i="6"/>
  <c r="B226" i="6"/>
  <c r="C226" i="6"/>
  <c r="D226" i="6"/>
  <c r="A227" i="6"/>
  <c r="B227" i="6"/>
  <c r="C227" i="6"/>
  <c r="D227" i="6"/>
  <c r="A228" i="6"/>
  <c r="B228" i="6"/>
  <c r="C228" i="6"/>
  <c r="D228" i="6"/>
  <c r="A229" i="6"/>
  <c r="B229" i="6"/>
  <c r="C229" i="6"/>
  <c r="D229" i="6"/>
  <c r="A230" i="6"/>
  <c r="B230" i="6"/>
  <c r="C230" i="6"/>
  <c r="D230" i="6"/>
  <c r="A231" i="6"/>
  <c r="B231" i="6"/>
  <c r="C231" i="6"/>
  <c r="D231" i="6"/>
  <c r="A232" i="6"/>
  <c r="B232" i="6"/>
  <c r="C232" i="6"/>
  <c r="D232" i="6"/>
  <c r="A233" i="6"/>
  <c r="B233" i="6"/>
  <c r="C233" i="6"/>
  <c r="D233" i="6"/>
  <c r="A234" i="6"/>
  <c r="B234" i="6"/>
  <c r="C234" i="6"/>
  <c r="D234" i="6"/>
  <c r="A235" i="6"/>
  <c r="B235" i="6"/>
  <c r="C235" i="6"/>
  <c r="D235" i="6"/>
  <c r="A236" i="6"/>
  <c r="B236" i="6"/>
  <c r="C236" i="6"/>
  <c r="D236" i="6"/>
  <c r="A237" i="6"/>
  <c r="B237" i="6"/>
  <c r="C237" i="6"/>
  <c r="D237" i="6"/>
  <c r="A238" i="6"/>
  <c r="B238" i="6"/>
  <c r="C238" i="6"/>
  <c r="D238" i="6"/>
  <c r="A239" i="6"/>
  <c r="B239" i="6"/>
  <c r="C239" i="6"/>
  <c r="D239" i="6"/>
  <c r="A240" i="6"/>
  <c r="B240" i="6"/>
  <c r="C240" i="6"/>
  <c r="D240" i="6"/>
  <c r="A241" i="6"/>
  <c r="B241" i="6"/>
  <c r="C241" i="6"/>
  <c r="D241" i="6"/>
  <c r="A242" i="6"/>
  <c r="B242" i="6"/>
  <c r="C242" i="6"/>
  <c r="D242" i="6"/>
  <c r="A243" i="6"/>
  <c r="B243" i="6"/>
  <c r="C243" i="6"/>
  <c r="D243" i="6"/>
  <c r="A244" i="6"/>
  <c r="B244" i="6"/>
  <c r="C244" i="6"/>
  <c r="D244" i="6"/>
  <c r="A245" i="6"/>
  <c r="B245" i="6"/>
  <c r="C245" i="6"/>
  <c r="D245" i="6"/>
  <c r="A246" i="6"/>
  <c r="B246" i="6"/>
  <c r="C246" i="6"/>
  <c r="D246" i="6"/>
  <c r="A247" i="6"/>
  <c r="B247" i="6"/>
  <c r="C247" i="6"/>
  <c r="D247" i="6"/>
  <c r="A248" i="6"/>
  <c r="B248" i="6"/>
  <c r="C248" i="6"/>
  <c r="D248" i="6"/>
  <c r="A249" i="6"/>
  <c r="B249" i="6"/>
  <c r="C249" i="6"/>
  <c r="D249" i="6"/>
  <c r="A250" i="6"/>
  <c r="B250" i="6"/>
  <c r="C250" i="6"/>
  <c r="D250" i="6"/>
  <c r="A251" i="6"/>
  <c r="B251" i="6"/>
  <c r="C251" i="6"/>
  <c r="D251" i="6"/>
  <c r="A252" i="6"/>
  <c r="B252" i="6"/>
  <c r="C252" i="6"/>
  <c r="D252" i="6"/>
  <c r="A253" i="6"/>
  <c r="B253" i="6"/>
  <c r="C253" i="6"/>
  <c r="D253" i="6"/>
  <c r="A254" i="6"/>
  <c r="B254" i="6"/>
  <c r="C254" i="6"/>
  <c r="D254" i="6"/>
  <c r="A255" i="6"/>
  <c r="B255" i="6"/>
  <c r="C255" i="6"/>
  <c r="D255" i="6"/>
  <c r="A256" i="6"/>
  <c r="B256" i="6"/>
  <c r="C256" i="6"/>
  <c r="D256" i="6"/>
  <c r="A257" i="6"/>
  <c r="B257" i="6"/>
  <c r="C257" i="6"/>
  <c r="D257" i="6"/>
  <c r="A258" i="6"/>
  <c r="B258" i="6"/>
  <c r="C258" i="6"/>
  <c r="D258" i="6"/>
  <c r="A259" i="6"/>
  <c r="B259" i="6"/>
  <c r="C259" i="6"/>
  <c r="D259" i="6"/>
  <c r="A260" i="6"/>
  <c r="B260" i="6"/>
  <c r="C260" i="6"/>
  <c r="D260" i="6"/>
  <c r="A261" i="6"/>
  <c r="B261" i="6"/>
  <c r="C261" i="6"/>
  <c r="D261" i="6"/>
  <c r="A262" i="6"/>
  <c r="B262" i="6"/>
  <c r="C262" i="6"/>
  <c r="D262" i="6"/>
  <c r="A263" i="6"/>
  <c r="B263" i="6"/>
  <c r="C263" i="6"/>
  <c r="D263" i="6"/>
  <c r="A264" i="6"/>
  <c r="B264" i="6"/>
  <c r="C264" i="6"/>
  <c r="D264" i="6"/>
  <c r="A265" i="6"/>
  <c r="B265" i="6"/>
  <c r="C265" i="6"/>
  <c r="D265" i="6"/>
  <c r="A266" i="6"/>
  <c r="B266" i="6"/>
  <c r="C266" i="6"/>
  <c r="D266" i="6"/>
  <c r="A267" i="6"/>
  <c r="B267" i="6"/>
  <c r="C267" i="6"/>
  <c r="D267" i="6"/>
  <c r="A268" i="6"/>
  <c r="B268" i="6"/>
  <c r="C268" i="6"/>
  <c r="D268" i="6"/>
  <c r="A269" i="6"/>
  <c r="B269" i="6"/>
  <c r="C269" i="6"/>
  <c r="D269" i="6"/>
  <c r="A270" i="6"/>
  <c r="B270" i="6"/>
  <c r="C270" i="6"/>
  <c r="D270" i="6"/>
  <c r="A271" i="6"/>
  <c r="B271" i="6"/>
  <c r="C271" i="6"/>
  <c r="D271" i="6"/>
  <c r="A272" i="6"/>
  <c r="B272" i="6"/>
  <c r="C272" i="6"/>
  <c r="D272" i="6"/>
  <c r="A273" i="6"/>
  <c r="B273" i="6"/>
  <c r="C273" i="6"/>
  <c r="D273" i="6"/>
  <c r="A274" i="6"/>
  <c r="B274" i="6"/>
  <c r="C274" i="6"/>
  <c r="D274" i="6"/>
  <c r="A275" i="6"/>
  <c r="B275" i="6"/>
  <c r="C275" i="6"/>
  <c r="D275" i="6"/>
  <c r="A276" i="6"/>
  <c r="B276" i="6"/>
  <c r="C276" i="6"/>
  <c r="D276" i="6"/>
  <c r="A277" i="6"/>
  <c r="B277" i="6"/>
  <c r="C277" i="6"/>
  <c r="D277" i="6"/>
  <c r="A278" i="6"/>
  <c r="B278" i="6"/>
  <c r="C278" i="6"/>
  <c r="D278" i="6"/>
  <c r="A279" i="6"/>
  <c r="B279" i="6"/>
  <c r="C279" i="6"/>
  <c r="D279" i="6"/>
  <c r="A280" i="6"/>
  <c r="B280" i="6"/>
  <c r="C280" i="6"/>
  <c r="D280" i="6"/>
  <c r="A281" i="6"/>
  <c r="B281" i="6"/>
  <c r="C281" i="6"/>
  <c r="D281" i="6"/>
  <c r="A282" i="6"/>
  <c r="B282" i="6"/>
  <c r="C282" i="6"/>
  <c r="D282" i="6"/>
  <c r="A283" i="6"/>
  <c r="B283" i="6"/>
  <c r="C283" i="6"/>
  <c r="D283" i="6"/>
  <c r="A284" i="6"/>
  <c r="B284" i="6"/>
  <c r="C284" i="6"/>
  <c r="D284" i="6"/>
  <c r="A285" i="6"/>
  <c r="B285" i="6"/>
  <c r="C285" i="6"/>
  <c r="D285" i="6"/>
  <c r="A286" i="6"/>
  <c r="B286" i="6"/>
  <c r="C286" i="6"/>
  <c r="D286" i="6"/>
  <c r="A287" i="6"/>
  <c r="B287" i="6"/>
  <c r="C287" i="6"/>
  <c r="D287" i="6"/>
  <c r="A288" i="6"/>
  <c r="B288" i="6"/>
  <c r="C288" i="6"/>
  <c r="D288" i="6"/>
  <c r="A289" i="6"/>
  <c r="B289" i="6"/>
  <c r="C289" i="6"/>
  <c r="D289" i="6"/>
  <c r="A290" i="6"/>
  <c r="B290" i="6"/>
  <c r="C290" i="6"/>
  <c r="D290" i="6"/>
  <c r="A291" i="6"/>
  <c r="B291" i="6"/>
  <c r="C291" i="6"/>
  <c r="D291" i="6"/>
  <c r="A292" i="6"/>
  <c r="B292" i="6"/>
  <c r="C292" i="6"/>
  <c r="D292" i="6"/>
  <c r="A293" i="6"/>
  <c r="B293" i="6"/>
  <c r="C293" i="6"/>
  <c r="D293" i="6"/>
  <c r="A294" i="6"/>
  <c r="B294" i="6"/>
  <c r="C294" i="6"/>
  <c r="D294" i="6"/>
  <c r="A295" i="6"/>
  <c r="B295" i="6"/>
  <c r="C295" i="6"/>
  <c r="D295" i="6"/>
  <c r="A296" i="6"/>
  <c r="B296" i="6"/>
  <c r="C296" i="6"/>
  <c r="D296" i="6"/>
  <c r="A297" i="6"/>
  <c r="B297" i="6"/>
  <c r="C297" i="6"/>
  <c r="D297" i="6"/>
  <c r="A298" i="6"/>
  <c r="B298" i="6"/>
  <c r="C298" i="6"/>
  <c r="D298" i="6"/>
  <c r="A299" i="6"/>
  <c r="B299" i="6"/>
  <c r="C299" i="6"/>
  <c r="D299" i="6"/>
  <c r="A300" i="6"/>
  <c r="B300" i="6"/>
  <c r="C300" i="6"/>
  <c r="D300" i="6"/>
  <c r="A301" i="6"/>
  <c r="B301" i="6"/>
  <c r="C301" i="6"/>
  <c r="D301" i="6"/>
  <c r="A302" i="6"/>
  <c r="B302" i="6"/>
  <c r="C302" i="6"/>
  <c r="D302" i="6"/>
  <c r="A303" i="6"/>
  <c r="B303" i="6"/>
  <c r="C303" i="6"/>
  <c r="D303" i="6"/>
  <c r="A304" i="6"/>
  <c r="B304" i="6"/>
  <c r="C304" i="6"/>
  <c r="D304" i="6"/>
  <c r="A305" i="6"/>
  <c r="B305" i="6"/>
  <c r="C305" i="6"/>
  <c r="D305" i="6"/>
  <c r="A306" i="6"/>
  <c r="B306" i="6"/>
  <c r="C306" i="6"/>
  <c r="D306" i="6"/>
  <c r="A307" i="6"/>
  <c r="B307" i="6"/>
  <c r="C307" i="6"/>
  <c r="D307" i="6"/>
  <c r="A308" i="6"/>
  <c r="B308" i="6"/>
  <c r="C308" i="6"/>
  <c r="D308" i="6"/>
  <c r="A309" i="6"/>
  <c r="B309" i="6"/>
  <c r="C309" i="6"/>
  <c r="D309" i="6"/>
  <c r="A310" i="6"/>
  <c r="B310" i="6"/>
  <c r="C310" i="6"/>
  <c r="D310" i="6"/>
  <c r="A311" i="6"/>
  <c r="B311" i="6"/>
  <c r="C311" i="6"/>
  <c r="D311" i="6"/>
  <c r="A312" i="6"/>
  <c r="B312" i="6"/>
  <c r="C312" i="6"/>
  <c r="D312" i="6"/>
  <c r="A313" i="6"/>
  <c r="B313" i="6"/>
  <c r="C313" i="6"/>
  <c r="D313" i="6"/>
  <c r="A314" i="6"/>
  <c r="B314" i="6"/>
  <c r="C314" i="6"/>
  <c r="D314" i="6"/>
  <c r="A315" i="6"/>
  <c r="B315" i="6"/>
  <c r="C315" i="6"/>
  <c r="D315" i="6"/>
  <c r="A316" i="6"/>
  <c r="B316" i="6"/>
  <c r="C316" i="6"/>
  <c r="D316" i="6"/>
  <c r="A317" i="6"/>
  <c r="B317" i="6"/>
  <c r="C317" i="6"/>
  <c r="D317" i="6"/>
  <c r="A318" i="6"/>
  <c r="B318" i="6"/>
  <c r="C318" i="6"/>
  <c r="D318" i="6"/>
  <c r="A319" i="6"/>
  <c r="B319" i="6"/>
  <c r="C319" i="6"/>
  <c r="D319" i="6"/>
  <c r="A320" i="6"/>
  <c r="B320" i="6"/>
  <c r="C320" i="6"/>
  <c r="D320" i="6"/>
  <c r="A321" i="6"/>
  <c r="B321" i="6"/>
  <c r="C321" i="6"/>
  <c r="D321" i="6"/>
  <c r="A322" i="6"/>
  <c r="B322" i="6"/>
  <c r="C322" i="6"/>
  <c r="D322" i="6"/>
  <c r="A323" i="6"/>
  <c r="B323" i="6"/>
  <c r="C323" i="6"/>
  <c r="D323" i="6"/>
  <c r="A324" i="6"/>
  <c r="B324" i="6"/>
  <c r="C324" i="6"/>
  <c r="D324" i="6"/>
  <c r="A325" i="6"/>
  <c r="B325" i="6"/>
  <c r="C325" i="6"/>
  <c r="D325" i="6"/>
  <c r="A326" i="6"/>
  <c r="B326" i="6"/>
  <c r="C326" i="6"/>
  <c r="D326" i="6"/>
  <c r="A327" i="6"/>
  <c r="B327" i="6"/>
  <c r="C327" i="6"/>
  <c r="D327" i="6"/>
  <c r="A328" i="6"/>
  <c r="B328" i="6"/>
  <c r="C328" i="6"/>
  <c r="D328" i="6"/>
  <c r="A329" i="6"/>
  <c r="B329" i="6"/>
  <c r="C329" i="6"/>
  <c r="D329" i="6"/>
  <c r="A330" i="6"/>
  <c r="B330" i="6"/>
  <c r="C330" i="6"/>
  <c r="D330" i="6"/>
  <c r="A331" i="6"/>
  <c r="B331" i="6"/>
  <c r="C331" i="6"/>
  <c r="D331" i="6"/>
  <c r="A332" i="6"/>
  <c r="B332" i="6"/>
  <c r="C332" i="6"/>
  <c r="D332" i="6"/>
  <c r="A333" i="6"/>
  <c r="B333" i="6"/>
  <c r="C333" i="6"/>
  <c r="D333" i="6"/>
  <c r="A334" i="6"/>
  <c r="B334" i="6"/>
  <c r="C334" i="6"/>
  <c r="D334" i="6"/>
  <c r="A335" i="6"/>
  <c r="B335" i="6"/>
  <c r="C335" i="6"/>
  <c r="D335" i="6"/>
  <c r="A336" i="6"/>
  <c r="B336" i="6"/>
  <c r="C336" i="6"/>
  <c r="D336" i="6"/>
  <c r="A337" i="6"/>
  <c r="B337" i="6"/>
  <c r="C337" i="6"/>
  <c r="D337" i="6"/>
  <c r="A338" i="6"/>
  <c r="B338" i="6"/>
  <c r="C338" i="6"/>
  <c r="D338" i="6"/>
  <c r="A339" i="6"/>
  <c r="B339" i="6"/>
  <c r="C339" i="6"/>
  <c r="D339" i="6"/>
  <c r="A340" i="6"/>
  <c r="B340" i="6"/>
  <c r="C340" i="6"/>
  <c r="D340" i="6"/>
  <c r="A341" i="6"/>
  <c r="B341" i="6"/>
  <c r="C341" i="6"/>
  <c r="D341" i="6"/>
  <c r="A342" i="6"/>
  <c r="B342" i="6"/>
  <c r="C342" i="6"/>
  <c r="D342" i="6"/>
  <c r="A343" i="6"/>
  <c r="B343" i="6"/>
  <c r="C343" i="6"/>
  <c r="D343" i="6"/>
  <c r="A344" i="6"/>
  <c r="B344" i="6"/>
  <c r="C344" i="6"/>
  <c r="D344" i="6"/>
  <c r="A345" i="6"/>
  <c r="B345" i="6"/>
  <c r="C345" i="6"/>
  <c r="D345" i="6"/>
  <c r="A346" i="6"/>
  <c r="B346" i="6"/>
  <c r="C346" i="6"/>
  <c r="D346" i="6"/>
  <c r="A347" i="6"/>
  <c r="B347" i="6"/>
  <c r="C347" i="6"/>
  <c r="D347" i="6"/>
  <c r="A348" i="6"/>
  <c r="B348" i="6"/>
  <c r="C348" i="6"/>
  <c r="D348" i="6"/>
  <c r="A349" i="6"/>
  <c r="B349" i="6"/>
  <c r="C349" i="6"/>
  <c r="D349" i="6"/>
  <c r="A350" i="6"/>
  <c r="B350" i="6"/>
  <c r="C350" i="6"/>
  <c r="D350" i="6"/>
  <c r="A351" i="6"/>
  <c r="B351" i="6"/>
  <c r="C351" i="6"/>
  <c r="D351" i="6"/>
  <c r="A352" i="6"/>
  <c r="B352" i="6"/>
  <c r="C352" i="6"/>
  <c r="D352" i="6"/>
  <c r="A353" i="6"/>
  <c r="B353" i="6"/>
  <c r="C353" i="6"/>
  <c r="D353" i="6"/>
  <c r="A354" i="6"/>
  <c r="B354" i="6"/>
  <c r="C354" i="6"/>
  <c r="D354" i="6"/>
  <c r="A355" i="6"/>
  <c r="B355" i="6"/>
  <c r="C355" i="6"/>
  <c r="D355" i="6"/>
  <c r="A356" i="6"/>
  <c r="B356" i="6"/>
  <c r="C356" i="6"/>
  <c r="D356" i="6"/>
  <c r="A357" i="6"/>
  <c r="B357" i="6"/>
  <c r="C357" i="6"/>
  <c r="D357" i="6"/>
  <c r="A358" i="6"/>
  <c r="B358" i="6"/>
  <c r="C358" i="6"/>
  <c r="D358" i="6"/>
  <c r="A359" i="6"/>
  <c r="B359" i="6"/>
  <c r="C359" i="6"/>
  <c r="D359" i="6"/>
  <c r="A360" i="6"/>
  <c r="B360" i="6"/>
  <c r="C360" i="6"/>
  <c r="D360" i="6"/>
  <c r="A361" i="6"/>
  <c r="B361" i="6"/>
  <c r="C361" i="6"/>
  <c r="D361" i="6"/>
  <c r="A362" i="6"/>
  <c r="B362" i="6"/>
  <c r="C362" i="6"/>
  <c r="D362" i="6"/>
  <c r="A363" i="6"/>
  <c r="B363" i="6"/>
  <c r="C363" i="6"/>
  <c r="D363" i="6"/>
  <c r="A364" i="6"/>
  <c r="B364" i="6"/>
  <c r="C364" i="6"/>
  <c r="D364" i="6"/>
  <c r="A365" i="6"/>
  <c r="B365" i="6"/>
  <c r="C365" i="6"/>
  <c r="D365" i="6"/>
  <c r="A366" i="6"/>
  <c r="B366" i="6"/>
  <c r="C366" i="6"/>
  <c r="D366" i="6"/>
  <c r="A367" i="6"/>
  <c r="B367" i="6"/>
  <c r="C367" i="6"/>
  <c r="D367" i="6"/>
  <c r="A368" i="6"/>
  <c r="B368" i="6"/>
  <c r="C368" i="6"/>
  <c r="D368" i="6"/>
  <c r="A369" i="6"/>
  <c r="B369" i="6"/>
  <c r="C369" i="6"/>
  <c r="D369" i="6"/>
  <c r="A370" i="6"/>
  <c r="B370" i="6"/>
  <c r="C370" i="6"/>
  <c r="D370" i="6"/>
  <c r="A371" i="6"/>
  <c r="B371" i="6"/>
  <c r="C371" i="6"/>
  <c r="D371" i="6"/>
  <c r="A372" i="6"/>
  <c r="B372" i="6"/>
  <c r="C372" i="6"/>
  <c r="D372" i="6"/>
  <c r="A373" i="6"/>
  <c r="B373" i="6"/>
  <c r="C373" i="6"/>
  <c r="D373" i="6"/>
  <c r="A374" i="6"/>
  <c r="B374" i="6"/>
  <c r="C374" i="6"/>
  <c r="D374" i="6"/>
  <c r="A375" i="6"/>
  <c r="B375" i="6"/>
  <c r="C375" i="6"/>
  <c r="D375" i="6"/>
  <c r="A376" i="6"/>
  <c r="B376" i="6"/>
  <c r="C376" i="6"/>
  <c r="D376" i="6"/>
  <c r="A377" i="6"/>
  <c r="B377" i="6"/>
  <c r="C377" i="6"/>
  <c r="D377" i="6"/>
  <c r="A378" i="6"/>
  <c r="B378" i="6"/>
  <c r="C378" i="6"/>
  <c r="D378" i="6"/>
  <c r="A379" i="6"/>
  <c r="B379" i="6"/>
  <c r="C379" i="6"/>
  <c r="D379" i="6"/>
  <c r="A380" i="6"/>
  <c r="B380" i="6"/>
  <c r="C380" i="6"/>
  <c r="D380" i="6"/>
  <c r="A381" i="6"/>
  <c r="B381" i="6"/>
  <c r="C381" i="6"/>
  <c r="D381" i="6"/>
  <c r="A382" i="6"/>
  <c r="B382" i="6"/>
  <c r="C382" i="6"/>
  <c r="D382" i="6"/>
  <c r="A383" i="6"/>
  <c r="B383" i="6"/>
  <c r="C383" i="6"/>
  <c r="D383" i="6"/>
  <c r="A384" i="6"/>
  <c r="B384" i="6"/>
  <c r="C384" i="6"/>
  <c r="D384" i="6"/>
  <c r="A385" i="6"/>
  <c r="B385" i="6"/>
  <c r="C385" i="6"/>
  <c r="D385" i="6"/>
  <c r="A386" i="6"/>
  <c r="B386" i="6"/>
  <c r="C386" i="6"/>
  <c r="D386" i="6"/>
  <c r="A387" i="6"/>
  <c r="B387" i="6"/>
  <c r="C387" i="6"/>
  <c r="D387" i="6"/>
  <c r="A388" i="6"/>
  <c r="B388" i="6"/>
  <c r="C388" i="6"/>
  <c r="D388" i="6"/>
  <c r="A389" i="6"/>
  <c r="B389" i="6"/>
  <c r="C389" i="6"/>
  <c r="D389" i="6"/>
  <c r="A390" i="6"/>
  <c r="B390" i="6"/>
  <c r="C390" i="6"/>
  <c r="D390" i="6"/>
  <c r="A391" i="6"/>
  <c r="B391" i="6"/>
  <c r="C391" i="6"/>
  <c r="D391" i="6"/>
  <c r="A392" i="6"/>
  <c r="B392" i="6"/>
  <c r="C392" i="6"/>
  <c r="D392" i="6"/>
  <c r="A393" i="6"/>
  <c r="B393" i="6"/>
  <c r="C393" i="6"/>
  <c r="D393" i="6"/>
  <c r="A394" i="6"/>
  <c r="B394" i="6"/>
  <c r="C394" i="6"/>
  <c r="D394" i="6"/>
  <c r="A395" i="6"/>
  <c r="B395" i="6"/>
  <c r="C395" i="6"/>
  <c r="D395" i="6"/>
  <c r="A396" i="6"/>
  <c r="B396" i="6"/>
  <c r="C396" i="6"/>
  <c r="D396" i="6"/>
  <c r="A397" i="6"/>
  <c r="B397" i="6"/>
  <c r="C397" i="6"/>
  <c r="D397" i="6"/>
  <c r="A398" i="6"/>
  <c r="B398" i="6"/>
  <c r="C398" i="6"/>
  <c r="D398" i="6"/>
  <c r="A399" i="6"/>
  <c r="B399" i="6"/>
  <c r="C399" i="6"/>
  <c r="D399" i="6"/>
  <c r="A400" i="6"/>
  <c r="B400" i="6"/>
  <c r="C400" i="6"/>
  <c r="D400" i="6"/>
  <c r="A401" i="6"/>
  <c r="B401" i="6"/>
  <c r="C401" i="6"/>
  <c r="D401" i="6"/>
  <c r="A402" i="6"/>
  <c r="B402" i="6"/>
  <c r="C402" i="6"/>
  <c r="D402" i="6"/>
  <c r="A403" i="6"/>
  <c r="B403" i="6"/>
  <c r="C403" i="6"/>
  <c r="D403" i="6"/>
  <c r="A404" i="6"/>
  <c r="B404" i="6"/>
  <c r="C404" i="6"/>
  <c r="D404" i="6"/>
  <c r="A405" i="6"/>
  <c r="B405" i="6"/>
  <c r="C405" i="6"/>
  <c r="D405" i="6"/>
  <c r="A406" i="6"/>
  <c r="B406" i="6"/>
  <c r="C406" i="6"/>
  <c r="D406" i="6"/>
  <c r="A407" i="6"/>
  <c r="B407" i="6"/>
  <c r="C407" i="6"/>
  <c r="D407" i="6"/>
  <c r="A408" i="6"/>
  <c r="B408" i="6"/>
  <c r="C408" i="6"/>
  <c r="D408" i="6"/>
  <c r="A409" i="6"/>
  <c r="B409" i="6"/>
  <c r="C409" i="6"/>
  <c r="D409" i="6"/>
  <c r="A410" i="6"/>
  <c r="B410" i="6"/>
  <c r="C410" i="6"/>
  <c r="D410" i="6"/>
  <c r="A411" i="6"/>
  <c r="B411" i="6"/>
  <c r="C411" i="6"/>
  <c r="D411" i="6"/>
  <c r="A412" i="6"/>
  <c r="B412" i="6"/>
  <c r="C412" i="6"/>
  <c r="D412" i="6"/>
  <c r="A413" i="6"/>
  <c r="B413" i="6"/>
  <c r="C413" i="6"/>
  <c r="D413" i="6"/>
  <c r="A414" i="6"/>
  <c r="B414" i="6"/>
  <c r="C414" i="6"/>
  <c r="D414" i="6"/>
  <c r="A415" i="6"/>
  <c r="B415" i="6"/>
  <c r="C415" i="6"/>
  <c r="D415" i="6"/>
  <c r="A416" i="6"/>
  <c r="B416" i="6"/>
  <c r="C416" i="6"/>
  <c r="D416" i="6"/>
  <c r="A417" i="6"/>
  <c r="B417" i="6"/>
  <c r="C417" i="6"/>
  <c r="D417" i="6"/>
  <c r="A418" i="6"/>
  <c r="B418" i="6"/>
  <c r="C418" i="6"/>
  <c r="D418" i="6"/>
  <c r="A419" i="6"/>
  <c r="B419" i="6"/>
  <c r="C419" i="6"/>
  <c r="D419" i="6"/>
  <c r="A420" i="6"/>
  <c r="B420" i="6"/>
  <c r="C420" i="6"/>
  <c r="D420" i="6"/>
  <c r="A421" i="6"/>
  <c r="B421" i="6"/>
  <c r="C421" i="6"/>
  <c r="D421" i="6"/>
  <c r="A422" i="6"/>
  <c r="B422" i="6"/>
  <c r="C422" i="6"/>
  <c r="D422" i="6"/>
  <c r="A423" i="6"/>
  <c r="B423" i="6"/>
  <c r="C423" i="6"/>
  <c r="D423" i="6"/>
  <c r="A424" i="6"/>
  <c r="B424" i="6"/>
  <c r="C424" i="6"/>
  <c r="D424" i="6"/>
  <c r="A425" i="6"/>
  <c r="B425" i="6"/>
  <c r="C425" i="6"/>
  <c r="D425" i="6"/>
  <c r="A426" i="6"/>
  <c r="B426" i="6"/>
  <c r="C426" i="6"/>
  <c r="D426" i="6"/>
  <c r="A427" i="6"/>
  <c r="B427" i="6"/>
  <c r="C427" i="6"/>
  <c r="D427" i="6"/>
  <c r="A428" i="6"/>
  <c r="B428" i="6"/>
  <c r="C428" i="6"/>
  <c r="D428" i="6"/>
  <c r="A429" i="6"/>
  <c r="B429" i="6"/>
  <c r="C429" i="6"/>
  <c r="D429" i="6"/>
  <c r="A430" i="6"/>
  <c r="B430" i="6"/>
  <c r="C430" i="6"/>
  <c r="D430" i="6"/>
  <c r="A431" i="6"/>
  <c r="B431" i="6"/>
  <c r="C431" i="6"/>
  <c r="D431" i="6"/>
  <c r="A432" i="6"/>
  <c r="B432" i="6"/>
  <c r="C432" i="6"/>
  <c r="D432" i="6"/>
  <c r="A433" i="6"/>
  <c r="B433" i="6"/>
  <c r="C433" i="6"/>
  <c r="D433" i="6"/>
  <c r="A434" i="6"/>
  <c r="B434" i="6"/>
  <c r="C434" i="6"/>
  <c r="D434" i="6"/>
  <c r="A435" i="6"/>
  <c r="B435" i="6"/>
  <c r="C435" i="6"/>
  <c r="D435" i="6"/>
  <c r="A436" i="6"/>
  <c r="B436" i="6"/>
  <c r="C436" i="6"/>
  <c r="D436" i="6"/>
  <c r="A437" i="6"/>
  <c r="B437" i="6"/>
  <c r="C437" i="6"/>
  <c r="D437" i="6"/>
  <c r="A438" i="6"/>
  <c r="B438" i="6"/>
  <c r="C438" i="6"/>
  <c r="D438" i="6"/>
  <c r="A439" i="6"/>
  <c r="B439" i="6"/>
  <c r="C439" i="6"/>
  <c r="D439" i="6"/>
  <c r="A440" i="6"/>
  <c r="B440" i="6"/>
  <c r="C440" i="6"/>
  <c r="D440" i="6"/>
  <c r="A441" i="6"/>
  <c r="B441" i="6"/>
  <c r="C441" i="6"/>
  <c r="D441" i="6"/>
  <c r="A442" i="6"/>
  <c r="B442" i="6"/>
  <c r="C442" i="6"/>
  <c r="D442" i="6"/>
  <c r="A443" i="6"/>
  <c r="B443" i="6"/>
  <c r="C443" i="6"/>
  <c r="D443" i="6"/>
  <c r="A444" i="6"/>
  <c r="B444" i="6"/>
  <c r="C444" i="6"/>
  <c r="D444" i="6"/>
  <c r="A445" i="6"/>
  <c r="B445" i="6"/>
  <c r="C445" i="6"/>
  <c r="D445" i="6"/>
  <c r="A446" i="6"/>
  <c r="B446" i="6"/>
  <c r="C446" i="6"/>
  <c r="D446" i="6"/>
  <c r="A447" i="6"/>
  <c r="B447" i="6"/>
  <c r="C447" i="6"/>
  <c r="D447" i="6"/>
  <c r="A448" i="6"/>
  <c r="B448" i="6"/>
  <c r="C448" i="6"/>
  <c r="D448" i="6"/>
  <c r="A449" i="6"/>
  <c r="B449" i="6"/>
  <c r="C449" i="6"/>
  <c r="D449" i="6"/>
  <c r="A450" i="6"/>
  <c r="B450" i="6"/>
  <c r="C450" i="6"/>
  <c r="D450" i="6"/>
  <c r="A451" i="6"/>
  <c r="B451" i="6"/>
  <c r="C451" i="6"/>
  <c r="D451" i="6"/>
  <c r="A452" i="6"/>
  <c r="B452" i="6"/>
  <c r="C452" i="6"/>
  <c r="D452" i="6"/>
  <c r="A453" i="6"/>
  <c r="B453" i="6"/>
  <c r="C453" i="6"/>
  <c r="D453" i="6"/>
  <c r="A454" i="6"/>
  <c r="B454" i="6"/>
  <c r="C454" i="6"/>
  <c r="D454" i="6"/>
  <c r="A455" i="6"/>
  <c r="B455" i="6"/>
  <c r="C455" i="6"/>
  <c r="D455" i="6"/>
  <c r="A456" i="6"/>
  <c r="B456" i="6"/>
  <c r="C456" i="6"/>
  <c r="D456" i="6"/>
  <c r="A457" i="6"/>
  <c r="B457" i="6"/>
  <c r="C457" i="6"/>
  <c r="D457" i="6"/>
  <c r="A458" i="6"/>
  <c r="B458" i="6"/>
  <c r="C458" i="6"/>
  <c r="D458" i="6"/>
  <c r="A459" i="6"/>
  <c r="B459" i="6"/>
  <c r="C459" i="6"/>
  <c r="D459" i="6"/>
  <c r="A460" i="6"/>
  <c r="B460" i="6"/>
  <c r="C460" i="6"/>
  <c r="D460" i="6"/>
  <c r="A461" i="6"/>
  <c r="B461" i="6"/>
  <c r="C461" i="6"/>
  <c r="D461" i="6"/>
  <c r="A462" i="6"/>
  <c r="B462" i="6"/>
  <c r="C462" i="6"/>
  <c r="D462" i="6"/>
  <c r="A463" i="6"/>
  <c r="B463" i="6"/>
  <c r="C463" i="6"/>
  <c r="D463" i="6"/>
  <c r="A464" i="6"/>
  <c r="B464" i="6"/>
  <c r="C464" i="6"/>
  <c r="D464" i="6"/>
  <c r="A465" i="6"/>
  <c r="B465" i="6"/>
  <c r="C465" i="6"/>
  <c r="D465" i="6"/>
  <c r="A466" i="6"/>
  <c r="B466" i="6"/>
  <c r="C466" i="6"/>
  <c r="D466" i="6"/>
  <c r="A467" i="6"/>
  <c r="B467" i="6"/>
  <c r="C467" i="6"/>
  <c r="D467" i="6"/>
  <c r="A468" i="6"/>
  <c r="B468" i="6"/>
  <c r="C468" i="6"/>
  <c r="D468" i="6"/>
  <c r="A469" i="6"/>
  <c r="B469" i="6"/>
  <c r="C469" i="6"/>
  <c r="D469" i="6"/>
  <c r="A470" i="6"/>
  <c r="B470" i="6"/>
  <c r="C470" i="6"/>
  <c r="D470" i="6"/>
  <c r="A471" i="6"/>
  <c r="B471" i="6"/>
  <c r="C471" i="6"/>
  <c r="D471" i="6"/>
  <c r="A472" i="6"/>
  <c r="B472" i="6"/>
  <c r="C472" i="6"/>
  <c r="D472" i="6"/>
  <c r="A473" i="6"/>
  <c r="B473" i="6"/>
  <c r="C473" i="6"/>
  <c r="D473" i="6"/>
  <c r="A474" i="6"/>
  <c r="B474" i="6"/>
  <c r="C474" i="6"/>
  <c r="D474" i="6"/>
  <c r="A475" i="6"/>
  <c r="B475" i="6"/>
  <c r="C475" i="6"/>
  <c r="D475" i="6"/>
  <c r="A476" i="6"/>
  <c r="B476" i="6"/>
  <c r="C476" i="6"/>
  <c r="D476" i="6"/>
  <c r="A477" i="6"/>
  <c r="B477" i="6"/>
  <c r="C477" i="6"/>
  <c r="D477" i="6"/>
  <c r="A478" i="6"/>
  <c r="B478" i="6"/>
  <c r="C478" i="6"/>
  <c r="D478" i="6"/>
  <c r="A479" i="6"/>
  <c r="B479" i="6"/>
  <c r="C479" i="6"/>
  <c r="D479" i="6"/>
  <c r="A480" i="6"/>
  <c r="B480" i="6"/>
  <c r="C480" i="6"/>
  <c r="D480" i="6"/>
  <c r="A481" i="6"/>
  <c r="B481" i="6"/>
  <c r="C481" i="6"/>
  <c r="D481" i="6"/>
  <c r="A482" i="6"/>
  <c r="B482" i="6"/>
  <c r="C482" i="6"/>
  <c r="D482" i="6"/>
  <c r="A483" i="6"/>
  <c r="B483" i="6"/>
  <c r="C483" i="6"/>
  <c r="D483" i="6"/>
  <c r="A484" i="6"/>
  <c r="B484" i="6"/>
  <c r="C484" i="6"/>
  <c r="D484" i="6"/>
  <c r="A485" i="6"/>
  <c r="B485" i="6"/>
  <c r="C485" i="6"/>
  <c r="D485" i="6"/>
  <c r="A486" i="6"/>
  <c r="B486" i="6"/>
  <c r="C486" i="6"/>
  <c r="D486" i="6"/>
  <c r="A487" i="6"/>
  <c r="B487" i="6"/>
  <c r="C487" i="6"/>
  <c r="D487" i="6"/>
  <c r="A488" i="6"/>
  <c r="B488" i="6"/>
  <c r="C488" i="6"/>
  <c r="D488" i="6"/>
  <c r="A489" i="6"/>
  <c r="B489" i="6"/>
  <c r="C489" i="6"/>
  <c r="D489" i="6"/>
  <c r="A490" i="6"/>
  <c r="B490" i="6"/>
  <c r="C490" i="6"/>
  <c r="D490" i="6"/>
  <c r="A491" i="6"/>
  <c r="B491" i="6"/>
  <c r="C491" i="6"/>
  <c r="D491" i="6"/>
  <c r="A492" i="6"/>
  <c r="B492" i="6"/>
  <c r="C492" i="6"/>
  <c r="D492" i="6"/>
  <c r="A493" i="6"/>
  <c r="B493" i="6"/>
  <c r="C493" i="6"/>
  <c r="D493" i="6"/>
  <c r="A494" i="6"/>
  <c r="B494" i="6"/>
  <c r="C494" i="6"/>
  <c r="D494" i="6"/>
  <c r="A495" i="6"/>
  <c r="B495" i="6"/>
  <c r="C495" i="6"/>
  <c r="D495" i="6"/>
  <c r="A496" i="6"/>
  <c r="B496" i="6"/>
  <c r="C496" i="6"/>
  <c r="D496" i="6"/>
  <c r="A497" i="6"/>
  <c r="B497" i="6"/>
  <c r="C497" i="6"/>
  <c r="D497" i="6"/>
  <c r="A498" i="6"/>
  <c r="B498" i="6"/>
  <c r="C498" i="6"/>
  <c r="D498" i="6"/>
  <c r="A499" i="6"/>
  <c r="B499" i="6"/>
  <c r="C499" i="6"/>
  <c r="D499" i="6"/>
  <c r="A500" i="6"/>
  <c r="B500" i="6"/>
  <c r="C500" i="6"/>
  <c r="D500" i="6"/>
  <c r="A501" i="6"/>
  <c r="B501" i="6"/>
  <c r="C501" i="6"/>
  <c r="D501" i="6"/>
  <c r="A502" i="6"/>
  <c r="B502" i="6"/>
  <c r="C502" i="6"/>
  <c r="D502" i="6"/>
  <c r="A503" i="6"/>
  <c r="B503" i="6"/>
  <c r="C503" i="6"/>
  <c r="D503" i="6"/>
  <c r="A504" i="6"/>
  <c r="B504" i="6"/>
  <c r="C504" i="6"/>
  <c r="D504" i="6"/>
  <c r="A505" i="6"/>
  <c r="B505" i="6"/>
  <c r="C505" i="6"/>
  <c r="D505" i="6"/>
  <c r="A506" i="6"/>
  <c r="B506" i="6"/>
  <c r="C506" i="6"/>
  <c r="D506" i="6"/>
  <c r="A507" i="6"/>
  <c r="B507" i="6"/>
  <c r="C507" i="6"/>
  <c r="D507" i="6"/>
  <c r="A508" i="6"/>
  <c r="B508" i="6"/>
  <c r="C508" i="6"/>
  <c r="D508" i="6"/>
  <c r="A509" i="6"/>
  <c r="B509" i="6"/>
  <c r="C509" i="6"/>
  <c r="D509" i="6"/>
  <c r="A510" i="6"/>
  <c r="B510" i="6"/>
  <c r="C510" i="6"/>
  <c r="D510" i="6"/>
  <c r="A511" i="6"/>
  <c r="B511" i="6"/>
  <c r="C511" i="6"/>
  <c r="D511" i="6"/>
  <c r="A512" i="6"/>
  <c r="B512" i="6"/>
  <c r="C512" i="6"/>
  <c r="D512" i="6"/>
  <c r="A513" i="6"/>
  <c r="B513" i="6"/>
  <c r="C513" i="6"/>
  <c r="D513" i="6"/>
  <c r="A514" i="6"/>
  <c r="B514" i="6"/>
  <c r="C514" i="6"/>
  <c r="D514" i="6"/>
  <c r="A515" i="6"/>
  <c r="B515" i="6"/>
  <c r="C515" i="6"/>
  <c r="D515" i="6"/>
  <c r="A516" i="6"/>
  <c r="B516" i="6"/>
  <c r="C516" i="6"/>
  <c r="D516" i="6"/>
  <c r="A517" i="6"/>
  <c r="B517" i="6"/>
  <c r="C517" i="6"/>
  <c r="D517" i="6"/>
  <c r="A518" i="6"/>
  <c r="B518" i="6"/>
  <c r="C518" i="6"/>
  <c r="D518" i="6"/>
  <c r="A519" i="6"/>
  <c r="B519" i="6"/>
  <c r="C519" i="6"/>
  <c r="D519" i="6"/>
  <c r="A520" i="6"/>
  <c r="B520" i="6"/>
  <c r="C520" i="6"/>
  <c r="D520" i="6"/>
  <c r="A521" i="6"/>
  <c r="B521" i="6"/>
  <c r="C521" i="6"/>
  <c r="D521" i="6"/>
  <c r="A522" i="6"/>
  <c r="B522" i="6"/>
  <c r="C522" i="6"/>
  <c r="D522" i="6"/>
  <c r="A523" i="6"/>
  <c r="B523" i="6"/>
  <c r="C523" i="6"/>
  <c r="D523" i="6"/>
  <c r="A524" i="6"/>
  <c r="B524" i="6"/>
  <c r="C524" i="6"/>
  <c r="D524" i="6"/>
  <c r="A525" i="6"/>
  <c r="B525" i="6"/>
  <c r="C525" i="6"/>
  <c r="D525" i="6"/>
  <c r="A526" i="6"/>
  <c r="B526" i="6"/>
  <c r="C526" i="6"/>
  <c r="D526" i="6"/>
  <c r="A527" i="6"/>
  <c r="B527" i="6"/>
  <c r="C527" i="6"/>
  <c r="D527" i="6"/>
  <c r="A528" i="6"/>
  <c r="B528" i="6"/>
  <c r="C528" i="6"/>
  <c r="D528" i="6"/>
  <c r="A529" i="6"/>
  <c r="B529" i="6"/>
  <c r="C529" i="6"/>
  <c r="D529" i="6"/>
  <c r="A530" i="6"/>
  <c r="B530" i="6"/>
  <c r="C530" i="6"/>
  <c r="D530" i="6"/>
  <c r="A531" i="6"/>
  <c r="B531" i="6"/>
  <c r="C531" i="6"/>
  <c r="D531" i="6"/>
  <c r="A532" i="6"/>
  <c r="B532" i="6"/>
  <c r="C532" i="6"/>
  <c r="D532" i="6"/>
  <c r="A533" i="6"/>
  <c r="B533" i="6"/>
  <c r="C533" i="6"/>
  <c r="D533" i="6"/>
  <c r="A534" i="6"/>
  <c r="B534" i="6"/>
  <c r="C534" i="6"/>
  <c r="D534" i="6"/>
  <c r="A535" i="6"/>
  <c r="B535" i="6"/>
  <c r="C535" i="6"/>
  <c r="D535" i="6"/>
  <c r="A536" i="6"/>
  <c r="B536" i="6"/>
  <c r="C536" i="6"/>
  <c r="D536" i="6"/>
  <c r="A537" i="6"/>
  <c r="B537" i="6"/>
  <c r="C537" i="6"/>
  <c r="D537" i="6"/>
  <c r="A538" i="6"/>
  <c r="B538" i="6"/>
  <c r="C538" i="6"/>
  <c r="D538" i="6"/>
  <c r="A539" i="6"/>
  <c r="B539" i="6"/>
  <c r="C539" i="6"/>
  <c r="D539" i="6"/>
  <c r="A540" i="6"/>
  <c r="B540" i="6"/>
  <c r="C540" i="6"/>
  <c r="D540" i="6"/>
  <c r="A541" i="6"/>
  <c r="B541" i="6"/>
  <c r="C541" i="6"/>
  <c r="D541" i="6"/>
  <c r="A542" i="6"/>
  <c r="B542" i="6"/>
  <c r="C542" i="6"/>
  <c r="D542" i="6"/>
  <c r="A543" i="6"/>
  <c r="B543" i="6"/>
  <c r="C543" i="6"/>
  <c r="D543" i="6"/>
  <c r="A544" i="6"/>
  <c r="B544" i="6"/>
  <c r="C544" i="6"/>
  <c r="D544" i="6"/>
  <c r="A545" i="6"/>
  <c r="B545" i="6"/>
  <c r="C545" i="6"/>
  <c r="D545" i="6"/>
  <c r="A546" i="6"/>
  <c r="B546" i="6"/>
  <c r="C546" i="6"/>
  <c r="D546" i="6"/>
  <c r="A547" i="6"/>
  <c r="B547" i="6"/>
  <c r="C547" i="6"/>
  <c r="D547" i="6"/>
  <c r="A548" i="6"/>
  <c r="B548" i="6"/>
  <c r="C548" i="6"/>
  <c r="D548" i="6"/>
  <c r="A549" i="6"/>
  <c r="B549" i="6"/>
  <c r="C549" i="6"/>
  <c r="D549" i="6"/>
  <c r="A550" i="6"/>
  <c r="B550" i="6"/>
  <c r="C550" i="6"/>
  <c r="D550" i="6"/>
  <c r="A551" i="6"/>
  <c r="B551" i="6"/>
  <c r="C551" i="6"/>
  <c r="D551" i="6"/>
  <c r="A552" i="6"/>
  <c r="B552" i="6"/>
  <c r="C552" i="6"/>
  <c r="D552" i="6"/>
  <c r="A553" i="6"/>
  <c r="B553" i="6"/>
  <c r="C553" i="6"/>
  <c r="D553" i="6"/>
  <c r="A554" i="6"/>
  <c r="B554" i="6"/>
  <c r="C554" i="6"/>
  <c r="D554" i="6"/>
  <c r="A555" i="6"/>
  <c r="B555" i="6"/>
  <c r="C555" i="6"/>
  <c r="D555" i="6"/>
  <c r="A556" i="6"/>
  <c r="B556" i="6"/>
  <c r="C556" i="6"/>
  <c r="D556" i="6"/>
  <c r="A557" i="6"/>
  <c r="B557" i="6"/>
  <c r="C557" i="6"/>
  <c r="D557" i="6"/>
  <c r="A558" i="6"/>
  <c r="B558" i="6"/>
  <c r="C558" i="6"/>
  <c r="D558" i="6"/>
  <c r="A559" i="6"/>
  <c r="B559" i="6"/>
  <c r="C559" i="6"/>
  <c r="D559" i="6"/>
  <c r="A560" i="6"/>
  <c r="B560" i="6"/>
  <c r="C560" i="6"/>
  <c r="D560" i="6"/>
  <c r="A561" i="6"/>
  <c r="B561" i="6"/>
  <c r="C561" i="6"/>
  <c r="D561" i="6"/>
  <c r="A562" i="6"/>
  <c r="B562" i="6"/>
  <c r="C562" i="6"/>
  <c r="D562" i="6"/>
  <c r="A563" i="6"/>
  <c r="B563" i="6"/>
  <c r="C563" i="6"/>
  <c r="D563" i="6"/>
  <c r="A564" i="6"/>
  <c r="B564" i="6"/>
  <c r="C564" i="6"/>
  <c r="D564" i="6"/>
  <c r="A565" i="6"/>
  <c r="B565" i="6"/>
  <c r="C565" i="6"/>
  <c r="D565" i="6"/>
  <c r="A566" i="6"/>
  <c r="B566" i="6"/>
  <c r="C566" i="6"/>
  <c r="D566" i="6"/>
  <c r="A567" i="6"/>
  <c r="B567" i="6"/>
  <c r="C567" i="6"/>
  <c r="D567" i="6"/>
  <c r="A568" i="6"/>
  <c r="B568" i="6"/>
  <c r="C568" i="6"/>
  <c r="D568" i="6"/>
  <c r="A569" i="6"/>
  <c r="B569" i="6"/>
  <c r="C569" i="6"/>
  <c r="D569" i="6"/>
  <c r="A570" i="6"/>
  <c r="B570" i="6"/>
  <c r="C570" i="6"/>
  <c r="D570" i="6"/>
  <c r="A571" i="6"/>
  <c r="B571" i="6"/>
  <c r="C571" i="6"/>
  <c r="D571" i="6"/>
  <c r="A572" i="6"/>
  <c r="B572" i="6"/>
  <c r="C572" i="6"/>
  <c r="D572" i="6"/>
  <c r="A573" i="6"/>
  <c r="B573" i="6"/>
  <c r="C573" i="6"/>
  <c r="D573" i="6"/>
  <c r="A574" i="6"/>
  <c r="B574" i="6"/>
  <c r="C574" i="6"/>
  <c r="D574" i="6"/>
  <c r="A575" i="6"/>
  <c r="B575" i="6"/>
  <c r="C575" i="6"/>
  <c r="D575" i="6"/>
  <c r="A576" i="6"/>
  <c r="B576" i="6"/>
  <c r="C576" i="6"/>
  <c r="D576" i="6"/>
  <c r="A577" i="6"/>
  <c r="B577" i="6"/>
  <c r="C577" i="6"/>
  <c r="D577" i="6"/>
  <c r="A578" i="6"/>
  <c r="B578" i="6"/>
  <c r="C578" i="6"/>
  <c r="D578" i="6"/>
  <c r="A579" i="6"/>
  <c r="B579" i="6"/>
  <c r="C579" i="6"/>
  <c r="D579" i="6"/>
  <c r="A580" i="6"/>
  <c r="B580" i="6"/>
  <c r="C580" i="6"/>
  <c r="D580" i="6"/>
  <c r="A581" i="6"/>
  <c r="B581" i="6"/>
  <c r="C581" i="6"/>
  <c r="D581" i="6"/>
  <c r="A582" i="6"/>
  <c r="B582" i="6"/>
  <c r="C582" i="6"/>
  <c r="D582" i="6"/>
  <c r="A583" i="6"/>
  <c r="B583" i="6"/>
  <c r="C583" i="6"/>
  <c r="D583" i="6"/>
  <c r="A584" i="6"/>
  <c r="B584" i="6"/>
  <c r="C584" i="6"/>
  <c r="D584" i="6"/>
  <c r="A585" i="6"/>
  <c r="B585" i="6"/>
  <c r="C585" i="6"/>
  <c r="D585" i="6"/>
  <c r="A586" i="6"/>
  <c r="B586" i="6"/>
  <c r="C586" i="6"/>
  <c r="D586" i="6"/>
  <c r="A587" i="6"/>
  <c r="B587" i="6"/>
  <c r="C587" i="6"/>
  <c r="D587" i="6"/>
  <c r="A588" i="6"/>
  <c r="B588" i="6"/>
  <c r="C588" i="6"/>
  <c r="D588" i="6"/>
  <c r="A589" i="6"/>
  <c r="B589" i="6"/>
  <c r="C589" i="6"/>
  <c r="D589" i="6"/>
  <c r="A590" i="6"/>
  <c r="B590" i="6"/>
  <c r="C590" i="6"/>
  <c r="D590" i="6"/>
  <c r="A591" i="6"/>
  <c r="B591" i="6"/>
  <c r="C591" i="6"/>
  <c r="D591" i="6"/>
  <c r="A592" i="6"/>
  <c r="B592" i="6"/>
  <c r="C592" i="6"/>
  <c r="D592" i="6"/>
  <c r="A593" i="6"/>
  <c r="B593" i="6"/>
  <c r="C593" i="6"/>
  <c r="D593" i="6"/>
  <c r="A594" i="6"/>
  <c r="B594" i="6"/>
  <c r="C594" i="6"/>
  <c r="D594" i="6"/>
  <c r="A595" i="6"/>
  <c r="B595" i="6"/>
  <c r="C595" i="6"/>
  <c r="D595" i="6"/>
  <c r="A596" i="6"/>
  <c r="B596" i="6"/>
  <c r="C596" i="6"/>
  <c r="D596" i="6"/>
  <c r="A597" i="6"/>
  <c r="B597" i="6"/>
  <c r="C597" i="6"/>
  <c r="D597" i="6"/>
  <c r="A598" i="6"/>
  <c r="B598" i="6"/>
  <c r="C598" i="6"/>
  <c r="D598" i="6"/>
  <c r="A599" i="6"/>
  <c r="B599" i="6"/>
  <c r="C599" i="6"/>
  <c r="D599" i="6"/>
  <c r="A600" i="6"/>
  <c r="B600" i="6"/>
  <c r="C600" i="6"/>
  <c r="D600" i="6"/>
  <c r="A601" i="6"/>
  <c r="B601" i="6"/>
  <c r="C601" i="6"/>
  <c r="D601" i="6"/>
  <c r="A602" i="6"/>
  <c r="B602" i="6"/>
  <c r="C602" i="6"/>
  <c r="D602" i="6"/>
  <c r="A603" i="6"/>
  <c r="B603" i="6"/>
  <c r="C603" i="6"/>
  <c r="D603" i="6"/>
  <c r="A604" i="6"/>
  <c r="B604" i="6"/>
  <c r="C604" i="6"/>
  <c r="D604" i="6"/>
  <c r="A605" i="6"/>
  <c r="B605" i="6"/>
  <c r="C605" i="6"/>
  <c r="D605" i="6"/>
  <c r="A606" i="6"/>
  <c r="B606" i="6"/>
  <c r="C606" i="6"/>
  <c r="D606" i="6"/>
  <c r="A607" i="6"/>
  <c r="B607" i="6"/>
  <c r="C607" i="6"/>
  <c r="D607" i="6"/>
  <c r="A608" i="6"/>
  <c r="B608" i="6"/>
  <c r="C608" i="6"/>
  <c r="D608" i="6"/>
  <c r="A609" i="6"/>
  <c r="B609" i="6"/>
  <c r="C609" i="6"/>
  <c r="D609" i="6"/>
  <c r="A610" i="6"/>
  <c r="B610" i="6"/>
  <c r="C610" i="6"/>
  <c r="D610" i="6"/>
  <c r="A611" i="6"/>
  <c r="B611" i="6"/>
  <c r="C611" i="6"/>
  <c r="D611" i="6"/>
  <c r="A612" i="6"/>
  <c r="B612" i="6"/>
  <c r="C612" i="6"/>
  <c r="D612" i="6"/>
  <c r="A613" i="6"/>
  <c r="B613" i="6"/>
  <c r="C613" i="6"/>
  <c r="D613" i="6"/>
  <c r="A614" i="6"/>
  <c r="B614" i="6"/>
  <c r="C614" i="6"/>
  <c r="D614" i="6"/>
  <c r="A615" i="6"/>
  <c r="B615" i="6"/>
  <c r="C615" i="6"/>
  <c r="D615" i="6"/>
  <c r="A616" i="6"/>
  <c r="B616" i="6"/>
  <c r="C616" i="6"/>
  <c r="D616" i="6"/>
  <c r="A617" i="6"/>
  <c r="B617" i="6"/>
  <c r="C617" i="6"/>
  <c r="D617" i="6"/>
  <c r="A618" i="6"/>
  <c r="B618" i="6"/>
  <c r="C618" i="6"/>
  <c r="D618" i="6"/>
  <c r="A619" i="6"/>
  <c r="B619" i="6"/>
  <c r="C619" i="6"/>
  <c r="D619" i="6"/>
  <c r="A620" i="6"/>
  <c r="B620" i="6"/>
  <c r="C620" i="6"/>
  <c r="D620" i="6"/>
  <c r="A621" i="6"/>
  <c r="B621" i="6"/>
  <c r="C621" i="6"/>
  <c r="D621" i="6"/>
  <c r="A622" i="6"/>
  <c r="B622" i="6"/>
  <c r="C622" i="6"/>
  <c r="D622" i="6"/>
  <c r="A623" i="6"/>
  <c r="B623" i="6"/>
  <c r="C623" i="6"/>
  <c r="D623" i="6"/>
  <c r="A624" i="6"/>
  <c r="B624" i="6"/>
  <c r="C624" i="6"/>
  <c r="D624" i="6"/>
  <c r="A625" i="6"/>
  <c r="B625" i="6"/>
  <c r="C625" i="6"/>
  <c r="D625" i="6"/>
  <c r="A626" i="6"/>
  <c r="B626" i="6"/>
  <c r="C626" i="6"/>
  <c r="D626" i="6"/>
  <c r="A627" i="6"/>
  <c r="B627" i="6"/>
  <c r="C627" i="6"/>
  <c r="D627" i="6"/>
  <c r="A628" i="6"/>
  <c r="B628" i="6"/>
  <c r="C628" i="6"/>
  <c r="D628" i="6"/>
  <c r="A629" i="6"/>
  <c r="B629" i="6"/>
  <c r="C629" i="6"/>
  <c r="D629" i="6"/>
  <c r="A630" i="6"/>
  <c r="B630" i="6"/>
  <c r="C630" i="6"/>
  <c r="D630" i="6"/>
  <c r="A631" i="6"/>
  <c r="B631" i="6"/>
  <c r="C631" i="6"/>
  <c r="D631" i="6"/>
  <c r="A632" i="6"/>
  <c r="B632" i="6"/>
  <c r="C632" i="6"/>
  <c r="D632" i="6"/>
  <c r="A633" i="6"/>
  <c r="B633" i="6"/>
  <c r="C633" i="6"/>
  <c r="D633" i="6"/>
  <c r="A634" i="6"/>
  <c r="B634" i="6"/>
  <c r="C634" i="6"/>
  <c r="D634" i="6"/>
  <c r="A635" i="6"/>
  <c r="B635" i="6"/>
  <c r="C635" i="6"/>
  <c r="D635" i="6"/>
  <c r="A636" i="6"/>
  <c r="B636" i="6"/>
  <c r="C636" i="6"/>
  <c r="D636" i="6"/>
  <c r="A637" i="6"/>
  <c r="B637" i="6"/>
  <c r="C637" i="6"/>
  <c r="D637" i="6"/>
  <c r="A638" i="6"/>
  <c r="B638" i="6"/>
  <c r="C638" i="6"/>
  <c r="D638" i="6"/>
  <c r="A639" i="6"/>
  <c r="B639" i="6"/>
  <c r="C639" i="6"/>
  <c r="D639" i="6"/>
  <c r="A640" i="6"/>
  <c r="B640" i="6"/>
  <c r="C640" i="6"/>
  <c r="D640" i="6"/>
  <c r="A641" i="6"/>
  <c r="B641" i="6"/>
  <c r="C641" i="6"/>
  <c r="D641" i="6"/>
  <c r="A642" i="6"/>
  <c r="B642" i="6"/>
  <c r="C642" i="6"/>
  <c r="D642" i="6"/>
  <c r="A643" i="6"/>
  <c r="B643" i="6"/>
  <c r="C643" i="6"/>
  <c r="D643" i="6"/>
  <c r="A644" i="6"/>
  <c r="B644" i="6"/>
  <c r="C644" i="6"/>
  <c r="D644" i="6"/>
  <c r="A645" i="6"/>
  <c r="B645" i="6"/>
  <c r="C645" i="6"/>
  <c r="D645" i="6"/>
  <c r="A646" i="6"/>
  <c r="B646" i="6"/>
  <c r="C646" i="6"/>
  <c r="D646" i="6"/>
  <c r="A647" i="6"/>
  <c r="B647" i="6"/>
  <c r="C647" i="6"/>
  <c r="D647" i="6"/>
  <c r="A648" i="6"/>
  <c r="B648" i="6"/>
  <c r="C648" i="6"/>
  <c r="D648" i="6"/>
  <c r="A649" i="6"/>
  <c r="B649" i="6"/>
  <c r="C649" i="6"/>
  <c r="D649" i="6"/>
  <c r="A650" i="6"/>
  <c r="B650" i="6"/>
  <c r="C650" i="6"/>
  <c r="D650" i="6"/>
  <c r="A651" i="6"/>
  <c r="B651" i="6"/>
  <c r="C651" i="6"/>
  <c r="D651" i="6"/>
  <c r="A652" i="6"/>
  <c r="B652" i="6"/>
  <c r="C652" i="6"/>
  <c r="D652" i="6"/>
  <c r="A653" i="6"/>
  <c r="B653" i="6"/>
  <c r="C653" i="6"/>
  <c r="D653" i="6"/>
  <c r="A654" i="6"/>
  <c r="B654" i="6"/>
  <c r="C654" i="6"/>
  <c r="D654" i="6"/>
  <c r="A655" i="6"/>
  <c r="B655" i="6"/>
  <c r="C655" i="6"/>
  <c r="D655" i="6"/>
  <c r="A656" i="6"/>
  <c r="B656" i="6"/>
  <c r="C656" i="6"/>
  <c r="D656" i="6"/>
  <c r="A657" i="6"/>
  <c r="B657" i="6"/>
  <c r="C657" i="6"/>
  <c r="D657" i="6"/>
  <c r="A658" i="6"/>
  <c r="B658" i="6"/>
  <c r="C658" i="6"/>
  <c r="D658" i="6"/>
  <c r="A659" i="6"/>
  <c r="B659" i="6"/>
  <c r="C659" i="6"/>
  <c r="D659" i="6"/>
  <c r="A660" i="6"/>
  <c r="B660" i="6"/>
  <c r="C660" i="6"/>
  <c r="D660" i="6"/>
  <c r="A661" i="6"/>
  <c r="B661" i="6"/>
  <c r="C661" i="6"/>
  <c r="D661" i="6"/>
  <c r="A662" i="6"/>
  <c r="B662" i="6"/>
  <c r="C662" i="6"/>
  <c r="D662" i="6"/>
  <c r="A663" i="6"/>
  <c r="B663" i="6"/>
  <c r="C663" i="6"/>
  <c r="D663" i="6"/>
  <c r="A664" i="6"/>
  <c r="B664" i="6"/>
  <c r="C664" i="6"/>
  <c r="D664" i="6"/>
  <c r="A665" i="6"/>
  <c r="B665" i="6"/>
  <c r="C665" i="6"/>
  <c r="D665" i="6"/>
  <c r="A666" i="6"/>
  <c r="B666" i="6"/>
  <c r="C666" i="6"/>
  <c r="D666" i="6"/>
  <c r="A667" i="6"/>
  <c r="B667" i="6"/>
  <c r="C667" i="6"/>
  <c r="D667" i="6"/>
  <c r="A668" i="6"/>
  <c r="B668" i="6"/>
  <c r="C668" i="6"/>
  <c r="D668" i="6"/>
  <c r="A669" i="6"/>
  <c r="B669" i="6"/>
  <c r="C669" i="6"/>
  <c r="D669" i="6"/>
  <c r="A670" i="6"/>
  <c r="B670" i="6"/>
  <c r="C670" i="6"/>
  <c r="D670" i="6"/>
  <c r="A671" i="6"/>
  <c r="B671" i="6"/>
  <c r="C671" i="6"/>
  <c r="D671" i="6"/>
  <c r="A672" i="6"/>
  <c r="B672" i="6"/>
  <c r="C672" i="6"/>
  <c r="D672" i="6"/>
  <c r="A673" i="6"/>
  <c r="B673" i="6"/>
  <c r="C673" i="6"/>
  <c r="D673" i="6"/>
  <c r="A674" i="6"/>
  <c r="B674" i="6"/>
  <c r="C674" i="6"/>
  <c r="D674" i="6"/>
  <c r="A675" i="6"/>
  <c r="B675" i="6"/>
  <c r="C675" i="6"/>
  <c r="D675" i="6"/>
  <c r="A676" i="6"/>
  <c r="B676" i="6"/>
  <c r="C676" i="6"/>
  <c r="D676" i="6"/>
  <c r="A677" i="6"/>
  <c r="B677" i="6"/>
  <c r="C677" i="6"/>
  <c r="D677" i="6"/>
  <c r="A678" i="6"/>
  <c r="B678" i="6"/>
  <c r="C678" i="6"/>
  <c r="D678" i="6"/>
  <c r="A679" i="6"/>
  <c r="B679" i="6"/>
  <c r="C679" i="6"/>
  <c r="D679" i="6"/>
  <c r="A680" i="6"/>
  <c r="B680" i="6"/>
  <c r="C680" i="6"/>
  <c r="D680" i="6"/>
  <c r="A681" i="6"/>
  <c r="B681" i="6"/>
  <c r="C681" i="6"/>
  <c r="D681" i="6"/>
  <c r="A682" i="6"/>
  <c r="B682" i="6"/>
  <c r="C682" i="6"/>
  <c r="D682" i="6"/>
  <c r="A683" i="6"/>
  <c r="B683" i="6"/>
  <c r="C683" i="6"/>
  <c r="D683" i="6"/>
  <c r="A684" i="6"/>
  <c r="B684" i="6"/>
  <c r="C684" i="6"/>
  <c r="D684" i="6"/>
  <c r="A685" i="6"/>
  <c r="B685" i="6"/>
  <c r="C685" i="6"/>
  <c r="D685" i="6"/>
  <c r="A686" i="6"/>
  <c r="B686" i="6"/>
  <c r="C686" i="6"/>
  <c r="D686" i="6"/>
  <c r="A687" i="6"/>
  <c r="B687" i="6"/>
  <c r="C687" i="6"/>
  <c r="D687" i="6"/>
  <c r="A688" i="6"/>
  <c r="B688" i="6"/>
  <c r="C688" i="6"/>
  <c r="D688" i="6"/>
  <c r="A689" i="6"/>
  <c r="B689" i="6"/>
  <c r="C689" i="6"/>
  <c r="D689" i="6"/>
  <c r="A690" i="6"/>
  <c r="B690" i="6"/>
  <c r="C690" i="6"/>
  <c r="D690" i="6"/>
  <c r="A691" i="6"/>
  <c r="B691" i="6"/>
  <c r="C691" i="6"/>
  <c r="D691" i="6"/>
  <c r="A692" i="6"/>
  <c r="B692" i="6"/>
  <c r="C692" i="6"/>
  <c r="D692" i="6"/>
  <c r="A693" i="6"/>
  <c r="B693" i="6"/>
  <c r="C693" i="6"/>
  <c r="D693" i="6"/>
  <c r="A694" i="6"/>
  <c r="B694" i="6"/>
  <c r="C694" i="6"/>
  <c r="D694" i="6"/>
  <c r="A695" i="6"/>
  <c r="B695" i="6"/>
  <c r="C695" i="6"/>
  <c r="D695" i="6"/>
  <c r="A696" i="6"/>
  <c r="B696" i="6"/>
  <c r="C696" i="6"/>
  <c r="D696" i="6"/>
  <c r="A697" i="6"/>
  <c r="B697" i="6"/>
  <c r="C697" i="6"/>
  <c r="D697" i="6"/>
  <c r="A698" i="6"/>
  <c r="B698" i="6"/>
  <c r="C698" i="6"/>
  <c r="D698" i="6"/>
  <c r="A699" i="6"/>
  <c r="B699" i="6"/>
  <c r="C699" i="6"/>
  <c r="D699" i="6"/>
  <c r="A700" i="6"/>
  <c r="B700" i="6"/>
  <c r="C700" i="6"/>
  <c r="D700" i="6"/>
  <c r="A701" i="6"/>
  <c r="B701" i="6"/>
  <c r="C701" i="6"/>
  <c r="D701" i="6"/>
  <c r="A702" i="6"/>
  <c r="B702" i="6"/>
  <c r="C702" i="6"/>
  <c r="D702" i="6"/>
  <c r="A703" i="6"/>
  <c r="B703" i="6"/>
  <c r="C703" i="6"/>
  <c r="D703" i="6"/>
  <c r="A704" i="6"/>
  <c r="B704" i="6"/>
  <c r="C704" i="6"/>
  <c r="D704" i="6"/>
  <c r="A705" i="6"/>
  <c r="B705" i="6"/>
  <c r="C705" i="6"/>
  <c r="D705" i="6"/>
  <c r="A706" i="6"/>
  <c r="B706" i="6"/>
  <c r="C706" i="6"/>
  <c r="D706" i="6"/>
  <c r="A707" i="6"/>
  <c r="B707" i="6"/>
  <c r="C707" i="6"/>
  <c r="D707" i="6"/>
  <c r="A708" i="6"/>
  <c r="B708" i="6"/>
  <c r="C708" i="6"/>
  <c r="D708" i="6"/>
  <c r="A709" i="6"/>
  <c r="B709" i="6"/>
  <c r="C709" i="6"/>
  <c r="D709" i="6"/>
  <c r="A710" i="6"/>
  <c r="B710" i="6"/>
  <c r="C710" i="6"/>
  <c r="D710" i="6"/>
  <c r="A711" i="6"/>
  <c r="B711" i="6"/>
  <c r="C711" i="6"/>
  <c r="D711" i="6"/>
  <c r="A712" i="6"/>
  <c r="B712" i="6"/>
  <c r="C712" i="6"/>
  <c r="D712" i="6"/>
  <c r="A713" i="6"/>
  <c r="B713" i="6"/>
  <c r="C713" i="6"/>
  <c r="D713" i="6"/>
  <c r="A714" i="6"/>
  <c r="B714" i="6"/>
  <c r="C714" i="6"/>
  <c r="D714" i="6"/>
  <c r="A715" i="6"/>
  <c r="B715" i="6"/>
  <c r="C715" i="6"/>
  <c r="D715" i="6"/>
  <c r="A716" i="6"/>
  <c r="B716" i="6"/>
  <c r="C716" i="6"/>
  <c r="D716" i="6"/>
  <c r="A717" i="6"/>
  <c r="B717" i="6"/>
  <c r="C717" i="6"/>
  <c r="D717" i="6"/>
  <c r="A718" i="6"/>
  <c r="B718" i="6"/>
  <c r="C718" i="6"/>
  <c r="D718" i="6"/>
  <c r="A719" i="6"/>
  <c r="B719" i="6"/>
  <c r="C719" i="6"/>
  <c r="D719" i="6"/>
  <c r="A720" i="6"/>
  <c r="B720" i="6"/>
  <c r="C720" i="6"/>
  <c r="D720" i="6"/>
  <c r="A721" i="6"/>
  <c r="B721" i="6"/>
  <c r="C721" i="6"/>
  <c r="D721" i="6"/>
  <c r="A722" i="6"/>
  <c r="B722" i="6"/>
  <c r="C722" i="6"/>
  <c r="D722" i="6"/>
  <c r="A723" i="6"/>
  <c r="B723" i="6"/>
  <c r="C723" i="6"/>
  <c r="D723" i="6"/>
  <c r="A724" i="6"/>
  <c r="B724" i="6"/>
  <c r="C724" i="6"/>
  <c r="D724" i="6"/>
  <c r="A725" i="6"/>
  <c r="B725" i="6"/>
  <c r="C725" i="6"/>
  <c r="D725" i="6"/>
  <c r="A726" i="6"/>
  <c r="B726" i="6"/>
  <c r="C726" i="6"/>
  <c r="D726" i="6"/>
  <c r="A727" i="6"/>
  <c r="B727" i="6"/>
  <c r="C727" i="6"/>
  <c r="D727" i="6"/>
  <c r="A728" i="6"/>
  <c r="B728" i="6"/>
  <c r="C728" i="6"/>
  <c r="D728" i="6"/>
  <c r="A729" i="6"/>
  <c r="B729" i="6"/>
  <c r="C729" i="6"/>
  <c r="D729" i="6"/>
  <c r="A730" i="6"/>
  <c r="B730" i="6"/>
  <c r="C730" i="6"/>
  <c r="D730" i="6"/>
  <c r="A731" i="6"/>
  <c r="B731" i="6"/>
  <c r="C731" i="6"/>
  <c r="D731" i="6"/>
  <c r="A732" i="6"/>
  <c r="B732" i="6"/>
  <c r="C732" i="6"/>
  <c r="D732" i="6"/>
  <c r="A733" i="6"/>
  <c r="B733" i="6"/>
  <c r="C733" i="6"/>
  <c r="D733" i="6"/>
  <c r="A734" i="6"/>
  <c r="B734" i="6"/>
  <c r="C734" i="6"/>
  <c r="D734" i="6"/>
  <c r="A735" i="6"/>
  <c r="B735" i="6"/>
  <c r="C735" i="6"/>
  <c r="D735" i="6"/>
  <c r="A736" i="6"/>
  <c r="B736" i="6"/>
  <c r="C736" i="6"/>
  <c r="D736" i="6"/>
  <c r="A737" i="6"/>
  <c r="B737" i="6"/>
  <c r="C737" i="6"/>
  <c r="D737" i="6"/>
  <c r="A738" i="6"/>
  <c r="B738" i="6"/>
  <c r="C738" i="6"/>
  <c r="D738" i="6"/>
  <c r="A739" i="6"/>
  <c r="B739" i="6"/>
  <c r="C739" i="6"/>
  <c r="D739" i="6"/>
  <c r="A740" i="6"/>
  <c r="B740" i="6"/>
  <c r="C740" i="6"/>
  <c r="D740" i="6"/>
  <c r="A741" i="6"/>
  <c r="B741" i="6"/>
  <c r="C741" i="6"/>
  <c r="D741" i="6"/>
  <c r="A742" i="6"/>
  <c r="B742" i="6"/>
  <c r="C742" i="6"/>
  <c r="D742" i="6"/>
  <c r="A743" i="6"/>
  <c r="B743" i="6"/>
  <c r="C743" i="6"/>
  <c r="D743" i="6"/>
  <c r="A744" i="6"/>
  <c r="B744" i="6"/>
  <c r="C744" i="6"/>
  <c r="D744" i="6"/>
  <c r="A745" i="6"/>
  <c r="B745" i="6"/>
  <c r="C745" i="6"/>
  <c r="D745" i="6"/>
  <c r="A746" i="6"/>
  <c r="B746" i="6"/>
  <c r="C746" i="6"/>
  <c r="D746" i="6"/>
  <c r="A747" i="6"/>
  <c r="B747" i="6"/>
  <c r="C747" i="6"/>
  <c r="D747" i="6"/>
  <c r="A748" i="6"/>
  <c r="B748" i="6"/>
  <c r="C748" i="6"/>
  <c r="D748" i="6"/>
  <c r="A749" i="6"/>
  <c r="B749" i="6"/>
  <c r="C749" i="6"/>
  <c r="D749" i="6"/>
  <c r="A750" i="6"/>
  <c r="B750" i="6"/>
  <c r="C750" i="6"/>
  <c r="D750" i="6"/>
  <c r="A751" i="6"/>
  <c r="B751" i="6"/>
  <c r="C751" i="6"/>
  <c r="D751" i="6"/>
  <c r="A752" i="6"/>
  <c r="B752" i="6"/>
  <c r="C752" i="6"/>
  <c r="D752" i="6"/>
  <c r="A753" i="6"/>
  <c r="B753" i="6"/>
  <c r="C753" i="6"/>
  <c r="D753" i="6"/>
  <c r="A754" i="6"/>
  <c r="B754" i="6"/>
  <c r="C754" i="6"/>
  <c r="D754" i="6"/>
  <c r="A755" i="6"/>
  <c r="B755" i="6"/>
  <c r="C755" i="6"/>
  <c r="D755" i="6"/>
  <c r="A756" i="6"/>
  <c r="B756" i="6"/>
  <c r="C756" i="6"/>
  <c r="D756" i="6"/>
  <c r="A757" i="6"/>
  <c r="B757" i="6"/>
  <c r="C757" i="6"/>
  <c r="D757" i="6"/>
  <c r="A758" i="6"/>
  <c r="B758" i="6"/>
  <c r="C758" i="6"/>
  <c r="D758" i="6"/>
  <c r="A759" i="6"/>
  <c r="B759" i="6"/>
  <c r="C759" i="6"/>
  <c r="D759" i="6"/>
  <c r="A760" i="6"/>
  <c r="B760" i="6"/>
  <c r="C760" i="6"/>
  <c r="D760" i="6"/>
  <c r="A761" i="6"/>
  <c r="B761" i="6"/>
  <c r="C761" i="6"/>
  <c r="D761" i="6"/>
  <c r="A762" i="6"/>
  <c r="B762" i="6"/>
  <c r="C762" i="6"/>
  <c r="D762" i="6"/>
  <c r="A763" i="6"/>
  <c r="B763" i="6"/>
  <c r="C763" i="6"/>
  <c r="D763" i="6"/>
  <c r="A764" i="6"/>
  <c r="B764" i="6"/>
  <c r="C764" i="6"/>
  <c r="D764" i="6"/>
  <c r="A765" i="6"/>
  <c r="B765" i="6"/>
  <c r="C765" i="6"/>
  <c r="D765" i="6"/>
  <c r="A766" i="6"/>
  <c r="B766" i="6"/>
  <c r="C766" i="6"/>
  <c r="D766" i="6"/>
  <c r="A767" i="6"/>
  <c r="B767" i="6"/>
  <c r="C767" i="6"/>
  <c r="D767" i="6"/>
  <c r="A768" i="6"/>
  <c r="B768" i="6"/>
  <c r="C768" i="6"/>
  <c r="D768" i="6"/>
  <c r="A769" i="6"/>
  <c r="B769" i="6"/>
  <c r="C769" i="6"/>
  <c r="D769" i="6"/>
  <c r="A770" i="6"/>
  <c r="B770" i="6"/>
  <c r="C770" i="6"/>
  <c r="D770" i="6"/>
  <c r="A771" i="6"/>
  <c r="B771" i="6"/>
  <c r="C771" i="6"/>
  <c r="D771" i="6"/>
  <c r="A772" i="6"/>
  <c r="B772" i="6"/>
  <c r="C772" i="6"/>
  <c r="D772" i="6"/>
  <c r="A773" i="6"/>
  <c r="B773" i="6"/>
  <c r="C773" i="6"/>
  <c r="D773" i="6"/>
  <c r="A774" i="6"/>
  <c r="B774" i="6"/>
  <c r="C774" i="6"/>
  <c r="D774" i="6"/>
  <c r="A775" i="6"/>
  <c r="B775" i="6"/>
  <c r="C775" i="6"/>
  <c r="D775" i="6"/>
  <c r="A776" i="6"/>
  <c r="B776" i="6"/>
  <c r="C776" i="6"/>
  <c r="D776" i="6"/>
  <c r="A777" i="6"/>
  <c r="B777" i="6"/>
  <c r="C777" i="6"/>
  <c r="D777" i="6"/>
  <c r="A778" i="6"/>
  <c r="B778" i="6"/>
  <c r="C778" i="6"/>
  <c r="D778" i="6"/>
  <c r="A779" i="6"/>
  <c r="B779" i="6"/>
  <c r="C779" i="6"/>
  <c r="D779" i="6"/>
  <c r="A780" i="6"/>
  <c r="B780" i="6"/>
  <c r="C780" i="6"/>
  <c r="D780" i="6"/>
  <c r="A781" i="6"/>
  <c r="B781" i="6"/>
  <c r="C781" i="6"/>
  <c r="D781" i="6"/>
  <c r="A782" i="6"/>
  <c r="B782" i="6"/>
  <c r="C782" i="6"/>
  <c r="D782" i="6"/>
  <c r="A783" i="6"/>
  <c r="B783" i="6"/>
  <c r="C783" i="6"/>
  <c r="D783" i="6"/>
  <c r="A784" i="6"/>
  <c r="B784" i="6"/>
  <c r="C784" i="6"/>
  <c r="D784" i="6"/>
  <c r="A785" i="6"/>
  <c r="B785" i="6"/>
  <c r="C785" i="6"/>
  <c r="D785" i="6"/>
  <c r="A786" i="6"/>
  <c r="B786" i="6"/>
  <c r="C786" i="6"/>
  <c r="D786" i="6"/>
  <c r="A787" i="6"/>
  <c r="B787" i="6"/>
  <c r="C787" i="6"/>
  <c r="D787" i="6"/>
  <c r="A788" i="6"/>
  <c r="B788" i="6"/>
  <c r="C788" i="6"/>
  <c r="D788" i="6"/>
  <c r="A789" i="6"/>
  <c r="B789" i="6"/>
  <c r="C789" i="6"/>
  <c r="D789" i="6"/>
  <c r="A790" i="6"/>
  <c r="B790" i="6"/>
  <c r="C790" i="6"/>
  <c r="D790" i="6"/>
  <c r="A791" i="6"/>
  <c r="B791" i="6"/>
  <c r="C791" i="6"/>
  <c r="D791" i="6"/>
  <c r="A792" i="6"/>
  <c r="B792" i="6"/>
  <c r="C792" i="6"/>
  <c r="D792" i="6"/>
  <c r="A793" i="6"/>
  <c r="B793" i="6"/>
  <c r="C793" i="6"/>
  <c r="D793" i="6"/>
  <c r="A794" i="6"/>
  <c r="B794" i="6"/>
  <c r="C794" i="6"/>
  <c r="D794" i="6"/>
  <c r="A795" i="6"/>
  <c r="B795" i="6"/>
  <c r="C795" i="6"/>
  <c r="D795" i="6"/>
  <c r="A796" i="6"/>
  <c r="B796" i="6"/>
  <c r="C796" i="6"/>
  <c r="D796" i="6"/>
  <c r="A797" i="6"/>
  <c r="B797" i="6"/>
  <c r="C797" i="6"/>
  <c r="D797" i="6"/>
  <c r="A798" i="6"/>
  <c r="B798" i="6"/>
  <c r="C798" i="6"/>
  <c r="D798" i="6"/>
  <c r="A799" i="6"/>
  <c r="B799" i="6"/>
  <c r="C799" i="6"/>
  <c r="D799" i="6"/>
  <c r="A800" i="6"/>
  <c r="B800" i="6"/>
  <c r="C800" i="6"/>
  <c r="D800" i="6"/>
  <c r="A801" i="6"/>
  <c r="B801" i="6"/>
  <c r="C801" i="6"/>
  <c r="D801" i="6"/>
  <c r="A802" i="6"/>
  <c r="B802" i="6"/>
  <c r="C802" i="6"/>
  <c r="D802" i="6"/>
  <c r="A803" i="6"/>
  <c r="B803" i="6"/>
  <c r="C803" i="6"/>
  <c r="D803" i="6"/>
  <c r="A804" i="6"/>
  <c r="B804" i="6"/>
  <c r="C804" i="6"/>
  <c r="D804" i="6"/>
  <c r="A805" i="6"/>
  <c r="B805" i="6"/>
  <c r="C805" i="6"/>
  <c r="D805" i="6"/>
  <c r="A806" i="6"/>
  <c r="B806" i="6"/>
  <c r="C806" i="6"/>
  <c r="D806" i="6"/>
  <c r="A807" i="6"/>
  <c r="B807" i="6"/>
  <c r="C807" i="6"/>
  <c r="D807" i="6"/>
  <c r="A808" i="6"/>
  <c r="B808" i="6"/>
  <c r="C808" i="6"/>
  <c r="D808" i="6"/>
  <c r="A809" i="6"/>
  <c r="B809" i="6"/>
  <c r="C809" i="6"/>
  <c r="D809" i="6"/>
  <c r="A810" i="6"/>
  <c r="B810" i="6"/>
  <c r="C810" i="6"/>
  <c r="D810" i="6"/>
  <c r="A811" i="6"/>
  <c r="B811" i="6"/>
  <c r="C811" i="6"/>
  <c r="D811" i="6"/>
  <c r="A812" i="6"/>
  <c r="B812" i="6"/>
  <c r="C812" i="6"/>
  <c r="D812" i="6"/>
  <c r="A813" i="6"/>
  <c r="B813" i="6"/>
  <c r="C813" i="6"/>
  <c r="D813" i="6"/>
  <c r="A814" i="6"/>
  <c r="B814" i="6"/>
  <c r="C814" i="6"/>
  <c r="D814" i="6"/>
  <c r="A815" i="6"/>
  <c r="B815" i="6"/>
  <c r="C815" i="6"/>
  <c r="D815" i="6"/>
  <c r="A816" i="6"/>
  <c r="B816" i="6"/>
  <c r="C816" i="6"/>
  <c r="D816" i="6"/>
  <c r="A817" i="6"/>
  <c r="B817" i="6"/>
  <c r="C817" i="6"/>
  <c r="D817" i="6"/>
  <c r="A818" i="6"/>
  <c r="B818" i="6"/>
  <c r="C818" i="6"/>
  <c r="D818" i="6"/>
  <c r="A819" i="6"/>
  <c r="B819" i="6"/>
  <c r="C819" i="6"/>
  <c r="D819" i="6"/>
  <c r="A820" i="6"/>
  <c r="B820" i="6"/>
  <c r="C820" i="6"/>
  <c r="D820" i="6"/>
  <c r="A821" i="6"/>
  <c r="B821" i="6"/>
  <c r="C821" i="6"/>
  <c r="D821" i="6"/>
  <c r="A822" i="6"/>
  <c r="B822" i="6"/>
  <c r="C822" i="6"/>
  <c r="D822" i="6"/>
  <c r="A823" i="6"/>
  <c r="B823" i="6"/>
  <c r="C823" i="6"/>
  <c r="D823" i="6"/>
  <c r="A824" i="6"/>
  <c r="B824" i="6"/>
  <c r="C824" i="6"/>
  <c r="D824" i="6"/>
  <c r="A825" i="6"/>
  <c r="B825" i="6"/>
  <c r="C825" i="6"/>
  <c r="D825" i="6"/>
  <c r="A826" i="6"/>
  <c r="B826" i="6"/>
  <c r="C826" i="6"/>
  <c r="D826" i="6"/>
  <c r="A827" i="6"/>
  <c r="B827" i="6"/>
  <c r="C827" i="6"/>
  <c r="D827" i="6"/>
  <c r="A828" i="6"/>
  <c r="B828" i="6"/>
  <c r="C828" i="6"/>
  <c r="D828" i="6"/>
  <c r="A829" i="6"/>
  <c r="B829" i="6"/>
  <c r="C829" i="6"/>
  <c r="D829" i="6"/>
  <c r="A830" i="6"/>
  <c r="B830" i="6"/>
  <c r="C830" i="6"/>
  <c r="D830" i="6"/>
  <c r="A831" i="6"/>
  <c r="B831" i="6"/>
  <c r="C831" i="6"/>
  <c r="D831" i="6"/>
  <c r="A832" i="6"/>
  <c r="B832" i="6"/>
  <c r="C832" i="6"/>
  <c r="D832" i="6"/>
  <c r="A833" i="6"/>
  <c r="B833" i="6"/>
  <c r="C833" i="6"/>
  <c r="D833" i="6"/>
  <c r="A834" i="6"/>
  <c r="B834" i="6"/>
  <c r="C834" i="6"/>
  <c r="D834" i="6"/>
  <c r="A835" i="6"/>
  <c r="B835" i="6"/>
  <c r="C835" i="6"/>
  <c r="D835" i="6"/>
  <c r="A836" i="6"/>
  <c r="B836" i="6"/>
  <c r="C836" i="6"/>
  <c r="D836" i="6"/>
  <c r="A837" i="6"/>
  <c r="B837" i="6"/>
  <c r="C837" i="6"/>
  <c r="D837" i="6"/>
  <c r="A838" i="6"/>
  <c r="B838" i="6"/>
  <c r="C838" i="6"/>
  <c r="D838" i="6"/>
  <c r="A839" i="6"/>
  <c r="B839" i="6"/>
  <c r="C839" i="6"/>
  <c r="D839" i="6"/>
  <c r="A840" i="6"/>
  <c r="B840" i="6"/>
  <c r="C840" i="6"/>
  <c r="D840" i="6"/>
  <c r="A841" i="6"/>
  <c r="B841" i="6"/>
  <c r="C841" i="6"/>
  <c r="D841" i="6"/>
  <c r="A842" i="6"/>
  <c r="B842" i="6"/>
  <c r="C842" i="6"/>
  <c r="D842" i="6"/>
  <c r="A843" i="6"/>
  <c r="B843" i="6"/>
  <c r="C843" i="6"/>
  <c r="D843" i="6"/>
  <c r="A844" i="6"/>
  <c r="B844" i="6"/>
  <c r="C844" i="6"/>
  <c r="D844" i="6"/>
  <c r="A845" i="6"/>
  <c r="B845" i="6"/>
  <c r="C845" i="6"/>
  <c r="D845" i="6"/>
  <c r="A846" i="6"/>
  <c r="B846" i="6"/>
  <c r="C846" i="6"/>
  <c r="D846" i="6"/>
  <c r="A847" i="6"/>
  <c r="B847" i="6"/>
  <c r="C847" i="6"/>
  <c r="D847" i="6"/>
  <c r="A848" i="6"/>
  <c r="B848" i="6"/>
  <c r="C848" i="6"/>
  <c r="D848" i="6"/>
  <c r="A849" i="6"/>
  <c r="B849" i="6"/>
  <c r="C849" i="6"/>
  <c r="D849" i="6"/>
  <c r="A850" i="6"/>
  <c r="B850" i="6"/>
  <c r="C850" i="6"/>
  <c r="D850" i="6"/>
  <c r="A851" i="6"/>
  <c r="B851" i="6"/>
  <c r="C851" i="6"/>
  <c r="D851" i="6"/>
  <c r="A852" i="6"/>
  <c r="B852" i="6"/>
  <c r="C852" i="6"/>
  <c r="D852" i="6"/>
  <c r="A853" i="6"/>
  <c r="B853" i="6"/>
  <c r="C853" i="6"/>
  <c r="D853" i="6"/>
  <c r="A854" i="6"/>
  <c r="B854" i="6"/>
  <c r="C854" i="6"/>
  <c r="D854" i="6"/>
  <c r="A855" i="6"/>
  <c r="B855" i="6"/>
  <c r="C855" i="6"/>
  <c r="D855" i="6"/>
  <c r="A856" i="6"/>
  <c r="B856" i="6"/>
  <c r="C856" i="6"/>
  <c r="D856" i="6"/>
  <c r="A857" i="6"/>
  <c r="B857" i="6"/>
  <c r="C857" i="6"/>
  <c r="D857" i="6"/>
  <c r="A858" i="6"/>
  <c r="B858" i="6"/>
  <c r="C858" i="6"/>
  <c r="D858" i="6"/>
  <c r="A859" i="6"/>
  <c r="B859" i="6"/>
  <c r="C859" i="6"/>
  <c r="D859" i="6"/>
  <c r="A860" i="6"/>
  <c r="B860" i="6"/>
  <c r="C860" i="6"/>
  <c r="D860" i="6"/>
  <c r="A861" i="6"/>
  <c r="B861" i="6"/>
  <c r="C861" i="6"/>
  <c r="D861" i="6"/>
  <c r="A862" i="6"/>
  <c r="B862" i="6"/>
  <c r="C862" i="6"/>
  <c r="D862" i="6"/>
  <c r="A863" i="6"/>
  <c r="B863" i="6"/>
  <c r="C863" i="6"/>
  <c r="D863" i="6"/>
  <c r="A864" i="6"/>
  <c r="B864" i="6"/>
  <c r="C864" i="6"/>
  <c r="D864" i="6"/>
  <c r="A865" i="6"/>
  <c r="B865" i="6"/>
  <c r="C865" i="6"/>
  <c r="D865" i="6"/>
  <c r="A866" i="6"/>
  <c r="B866" i="6"/>
  <c r="C866" i="6"/>
  <c r="D866" i="6"/>
  <c r="A867" i="6"/>
  <c r="B867" i="6"/>
  <c r="C867" i="6"/>
  <c r="D867" i="6"/>
  <c r="A868" i="6"/>
  <c r="B868" i="6"/>
  <c r="C868" i="6"/>
  <c r="D868" i="6"/>
  <c r="A869" i="6"/>
  <c r="B869" i="6"/>
  <c r="C869" i="6"/>
  <c r="D869" i="6"/>
  <c r="A870" i="6"/>
  <c r="B870" i="6"/>
  <c r="C870" i="6"/>
  <c r="D870" i="6"/>
  <c r="A871" i="6"/>
  <c r="B871" i="6"/>
  <c r="C871" i="6"/>
  <c r="D871" i="6"/>
  <c r="A872" i="6"/>
  <c r="B872" i="6"/>
  <c r="C872" i="6"/>
  <c r="D872" i="6"/>
  <c r="A873" i="6"/>
  <c r="B873" i="6"/>
  <c r="C873" i="6"/>
  <c r="D873" i="6"/>
  <c r="A874" i="6"/>
  <c r="B874" i="6"/>
  <c r="C874" i="6"/>
  <c r="D874" i="6"/>
  <c r="A875" i="6"/>
  <c r="B875" i="6"/>
  <c r="C875" i="6"/>
  <c r="D875" i="6"/>
  <c r="A876" i="6"/>
  <c r="B876" i="6"/>
  <c r="C876" i="6"/>
  <c r="D876" i="6"/>
  <c r="A877" i="6"/>
  <c r="B877" i="6"/>
  <c r="C877" i="6"/>
  <c r="D877" i="6"/>
  <c r="A878" i="6"/>
  <c r="B878" i="6"/>
  <c r="C878" i="6"/>
  <c r="D878" i="6"/>
  <c r="A879" i="6"/>
  <c r="B879" i="6"/>
  <c r="C879" i="6"/>
  <c r="D879" i="6"/>
  <c r="A880" i="6"/>
  <c r="B880" i="6"/>
  <c r="C880" i="6"/>
  <c r="D880" i="6"/>
  <c r="A881" i="6"/>
  <c r="B881" i="6"/>
  <c r="C881" i="6"/>
  <c r="D881" i="6"/>
  <c r="A882" i="6"/>
  <c r="B882" i="6"/>
  <c r="C882" i="6"/>
  <c r="D882" i="6"/>
  <c r="A883" i="6"/>
  <c r="B883" i="6"/>
  <c r="C883" i="6"/>
  <c r="D883" i="6"/>
  <c r="A884" i="6"/>
  <c r="B884" i="6"/>
  <c r="C884" i="6"/>
  <c r="D884" i="6"/>
  <c r="A885" i="6"/>
  <c r="B885" i="6"/>
  <c r="C885" i="6"/>
  <c r="D885" i="6"/>
  <c r="A886" i="6"/>
  <c r="B886" i="6"/>
  <c r="C886" i="6"/>
  <c r="D886" i="6"/>
  <c r="A887" i="6"/>
  <c r="B887" i="6"/>
  <c r="C887" i="6"/>
  <c r="D887" i="6"/>
  <c r="A888" i="6"/>
  <c r="B888" i="6"/>
  <c r="C888" i="6"/>
  <c r="D888" i="6"/>
  <c r="A889" i="6"/>
  <c r="B889" i="6"/>
  <c r="C889" i="6"/>
  <c r="D889" i="6"/>
  <c r="A890" i="6"/>
  <c r="B890" i="6"/>
  <c r="C890" i="6"/>
  <c r="D890" i="6"/>
  <c r="A891" i="6"/>
  <c r="B891" i="6"/>
  <c r="C891" i="6"/>
  <c r="D891" i="6"/>
  <c r="A892" i="6"/>
  <c r="B892" i="6"/>
  <c r="C892" i="6"/>
  <c r="D892" i="6"/>
  <c r="A893" i="6"/>
  <c r="B893" i="6"/>
  <c r="C893" i="6"/>
  <c r="D893" i="6"/>
  <c r="A894" i="6"/>
  <c r="B894" i="6"/>
  <c r="C894" i="6"/>
  <c r="D894" i="6"/>
  <c r="A895" i="6"/>
  <c r="B895" i="6"/>
  <c r="C895" i="6"/>
  <c r="D895" i="6"/>
  <c r="A896" i="6"/>
  <c r="B896" i="6"/>
  <c r="C896" i="6"/>
  <c r="D896" i="6"/>
  <c r="A897" i="6"/>
  <c r="B897" i="6"/>
  <c r="C897" i="6"/>
  <c r="D897" i="6"/>
  <c r="A898" i="6"/>
  <c r="B898" i="6"/>
  <c r="C898" i="6"/>
  <c r="D898" i="6"/>
  <c r="A899" i="6"/>
  <c r="B899" i="6"/>
  <c r="C899" i="6"/>
  <c r="D899" i="6"/>
  <c r="A900" i="6"/>
  <c r="B900" i="6"/>
  <c r="C900" i="6"/>
  <c r="D900" i="6"/>
  <c r="A901" i="6"/>
  <c r="B901" i="6"/>
  <c r="C901" i="6"/>
  <c r="D901" i="6"/>
  <c r="A902" i="6"/>
  <c r="B902" i="6"/>
  <c r="C902" i="6"/>
  <c r="D902" i="6"/>
  <c r="A903" i="6"/>
  <c r="B903" i="6"/>
  <c r="C903" i="6"/>
  <c r="D903" i="6"/>
  <c r="A904" i="6"/>
  <c r="B904" i="6"/>
  <c r="C904" i="6"/>
  <c r="D904" i="6"/>
  <c r="A905" i="6"/>
  <c r="B905" i="6"/>
  <c r="C905" i="6"/>
  <c r="D905" i="6"/>
  <c r="A906" i="6"/>
  <c r="B906" i="6"/>
  <c r="C906" i="6"/>
  <c r="D906" i="6"/>
  <c r="A907" i="6"/>
  <c r="B907" i="6"/>
  <c r="C907" i="6"/>
  <c r="D907" i="6"/>
  <c r="A908" i="6"/>
  <c r="B908" i="6"/>
  <c r="C908" i="6"/>
  <c r="D908" i="6"/>
  <c r="A909" i="6"/>
  <c r="B909" i="6"/>
  <c r="C909" i="6"/>
  <c r="D909" i="6"/>
  <c r="A910" i="6"/>
  <c r="B910" i="6"/>
  <c r="C910" i="6"/>
  <c r="D910" i="6"/>
  <c r="A911" i="6"/>
  <c r="B911" i="6"/>
  <c r="C911" i="6"/>
  <c r="D911" i="6"/>
  <c r="A912" i="6"/>
  <c r="B912" i="6"/>
  <c r="C912" i="6"/>
  <c r="D912" i="6"/>
  <c r="A913" i="6"/>
  <c r="B913" i="6"/>
  <c r="C913" i="6"/>
  <c r="D913" i="6"/>
  <c r="A914" i="6"/>
  <c r="B914" i="6"/>
  <c r="C914" i="6"/>
  <c r="D914" i="6"/>
  <c r="A915" i="6"/>
  <c r="B915" i="6"/>
  <c r="C915" i="6"/>
  <c r="D915" i="6"/>
  <c r="A916" i="6"/>
  <c r="B916" i="6"/>
  <c r="C916" i="6"/>
  <c r="D916" i="6"/>
  <c r="A917" i="6"/>
  <c r="B917" i="6"/>
  <c r="C917" i="6"/>
  <c r="D917" i="6"/>
  <c r="A918" i="6"/>
  <c r="B918" i="6"/>
  <c r="C918" i="6"/>
  <c r="D918" i="6"/>
  <c r="A919" i="6"/>
  <c r="B919" i="6"/>
  <c r="C919" i="6"/>
  <c r="D919" i="6"/>
  <c r="A920" i="6"/>
  <c r="B920" i="6"/>
  <c r="C920" i="6"/>
  <c r="D920" i="6"/>
  <c r="A921" i="6"/>
  <c r="B921" i="6"/>
  <c r="C921" i="6"/>
  <c r="D921" i="6"/>
  <c r="A922" i="6"/>
  <c r="B922" i="6"/>
  <c r="C922" i="6"/>
  <c r="D922" i="6"/>
  <c r="A923" i="6"/>
  <c r="B923" i="6"/>
  <c r="C923" i="6"/>
  <c r="D923" i="6"/>
  <c r="A924" i="6"/>
  <c r="B924" i="6"/>
  <c r="C924" i="6"/>
  <c r="D924" i="6"/>
  <c r="A925" i="6"/>
  <c r="B925" i="6"/>
  <c r="C925" i="6"/>
  <c r="D925" i="6"/>
  <c r="A926" i="6"/>
  <c r="B926" i="6"/>
  <c r="C926" i="6"/>
  <c r="D926" i="6"/>
  <c r="A927" i="6"/>
  <c r="B927" i="6"/>
  <c r="C927" i="6"/>
  <c r="D927" i="6"/>
  <c r="A928" i="6"/>
  <c r="B928" i="6"/>
  <c r="C928" i="6"/>
  <c r="D928" i="6"/>
  <c r="A929" i="6"/>
  <c r="B929" i="6"/>
  <c r="C929" i="6"/>
  <c r="D929" i="6"/>
  <c r="A930" i="6"/>
  <c r="B930" i="6"/>
  <c r="C930" i="6"/>
  <c r="D930" i="6"/>
  <c r="A931" i="6"/>
  <c r="B931" i="6"/>
  <c r="C931" i="6"/>
  <c r="D931" i="6"/>
  <c r="A932" i="6"/>
  <c r="B932" i="6"/>
  <c r="C932" i="6"/>
  <c r="D932" i="6"/>
  <c r="A933" i="6"/>
  <c r="B933" i="6"/>
  <c r="C933" i="6"/>
  <c r="D933" i="6"/>
  <c r="A934" i="6"/>
  <c r="B934" i="6"/>
  <c r="C934" i="6"/>
  <c r="D934" i="6"/>
  <c r="A935" i="6"/>
  <c r="B935" i="6"/>
  <c r="C935" i="6"/>
  <c r="D935" i="6"/>
  <c r="A936" i="6"/>
  <c r="B936" i="6"/>
  <c r="C936" i="6"/>
  <c r="D936" i="6"/>
  <c r="A937" i="6"/>
  <c r="B937" i="6"/>
  <c r="C937" i="6"/>
  <c r="D937" i="6"/>
  <c r="A938" i="6"/>
  <c r="B938" i="6"/>
  <c r="C938" i="6"/>
  <c r="D938" i="6"/>
  <c r="A939" i="6"/>
  <c r="B939" i="6"/>
  <c r="C939" i="6"/>
  <c r="D939" i="6"/>
  <c r="A940" i="6"/>
  <c r="B940" i="6"/>
  <c r="C940" i="6"/>
  <c r="D940" i="6"/>
  <c r="A941" i="6"/>
  <c r="B941" i="6"/>
  <c r="C941" i="6"/>
  <c r="D941" i="6"/>
  <c r="A942" i="6"/>
  <c r="B942" i="6"/>
  <c r="C942" i="6"/>
  <c r="D942" i="6"/>
  <c r="A943" i="6"/>
  <c r="B943" i="6"/>
  <c r="C943" i="6"/>
  <c r="D943" i="6"/>
  <c r="A944" i="6"/>
  <c r="B944" i="6"/>
  <c r="C944" i="6"/>
  <c r="D944" i="6"/>
  <c r="A945" i="6"/>
  <c r="B945" i="6"/>
  <c r="C945" i="6"/>
  <c r="D945" i="6"/>
  <c r="A946" i="6"/>
  <c r="B946" i="6"/>
  <c r="C946" i="6"/>
  <c r="D946" i="6"/>
  <c r="A947" i="6"/>
  <c r="B947" i="6"/>
  <c r="C947" i="6"/>
  <c r="D947" i="6"/>
  <c r="A948" i="6"/>
  <c r="B948" i="6"/>
  <c r="C948" i="6"/>
  <c r="D948" i="6"/>
  <c r="A949" i="6"/>
  <c r="B949" i="6"/>
  <c r="C949" i="6"/>
  <c r="D949" i="6"/>
  <c r="A950" i="6"/>
  <c r="B950" i="6"/>
  <c r="C950" i="6"/>
  <c r="D950" i="6"/>
  <c r="A951" i="6"/>
  <c r="B951" i="6"/>
  <c r="C951" i="6"/>
  <c r="D951" i="6"/>
  <c r="A952" i="6"/>
  <c r="B952" i="6"/>
  <c r="C952" i="6"/>
  <c r="D952" i="6"/>
  <c r="A953" i="6"/>
  <c r="B953" i="6"/>
  <c r="C953" i="6"/>
  <c r="D953" i="6"/>
  <c r="A954" i="6"/>
  <c r="B954" i="6"/>
  <c r="C954" i="6"/>
  <c r="D954" i="6"/>
  <c r="A955" i="6"/>
  <c r="B955" i="6"/>
  <c r="C955" i="6"/>
  <c r="D955" i="6"/>
  <c r="A956" i="6"/>
  <c r="B956" i="6"/>
  <c r="C956" i="6"/>
  <c r="D956" i="6"/>
  <c r="A957" i="6"/>
  <c r="B957" i="6"/>
  <c r="C957" i="6"/>
  <c r="D957" i="6"/>
  <c r="A958" i="6"/>
  <c r="B958" i="6"/>
  <c r="C958" i="6"/>
  <c r="D958" i="6"/>
  <c r="A959" i="6"/>
  <c r="B959" i="6"/>
  <c r="C959" i="6"/>
  <c r="D959" i="6"/>
  <c r="A960" i="6"/>
  <c r="B960" i="6"/>
  <c r="C960" i="6"/>
  <c r="D960" i="6"/>
  <c r="A961" i="6"/>
  <c r="B961" i="6"/>
  <c r="C961" i="6"/>
  <c r="D961" i="6"/>
  <c r="A962" i="6"/>
  <c r="B962" i="6"/>
  <c r="C962" i="6"/>
  <c r="D962" i="6"/>
  <c r="A963" i="6"/>
  <c r="B963" i="6"/>
  <c r="C963" i="6"/>
  <c r="D963" i="6"/>
  <c r="A964" i="6"/>
  <c r="B964" i="6"/>
  <c r="C964" i="6"/>
  <c r="D964" i="6"/>
  <c r="A965" i="6"/>
  <c r="B965" i="6"/>
  <c r="C965" i="6"/>
  <c r="D965" i="6"/>
  <c r="A966" i="6"/>
  <c r="B966" i="6"/>
  <c r="C966" i="6"/>
  <c r="D966" i="6"/>
  <c r="A967" i="6"/>
  <c r="B967" i="6"/>
  <c r="C967" i="6"/>
  <c r="D967" i="6"/>
  <c r="A968" i="6"/>
  <c r="B968" i="6"/>
  <c r="C968" i="6"/>
  <c r="D968" i="6"/>
  <c r="A969" i="6"/>
  <c r="B969" i="6"/>
  <c r="C969" i="6"/>
  <c r="D969" i="6"/>
  <c r="A970" i="6"/>
  <c r="B970" i="6"/>
  <c r="C970" i="6"/>
  <c r="D970" i="6"/>
  <c r="A971" i="6"/>
  <c r="B971" i="6"/>
  <c r="C971" i="6"/>
  <c r="D971" i="6"/>
  <c r="A972" i="6"/>
  <c r="B972" i="6"/>
  <c r="C972" i="6"/>
  <c r="D972" i="6"/>
  <c r="A973" i="6"/>
  <c r="B973" i="6"/>
  <c r="C973" i="6"/>
  <c r="D973" i="6"/>
  <c r="A974" i="6"/>
  <c r="B974" i="6"/>
  <c r="C974" i="6"/>
  <c r="D974" i="6"/>
  <c r="A975" i="6"/>
  <c r="B975" i="6"/>
  <c r="C975" i="6"/>
  <c r="D975" i="6"/>
  <c r="A976" i="6"/>
  <c r="B976" i="6"/>
  <c r="C976" i="6"/>
  <c r="D976" i="6"/>
  <c r="A977" i="6"/>
  <c r="B977" i="6"/>
  <c r="C977" i="6"/>
  <c r="D977" i="6"/>
  <c r="A978" i="6"/>
  <c r="B978" i="6"/>
  <c r="C978" i="6"/>
  <c r="D978" i="6"/>
  <c r="A979" i="6"/>
  <c r="B979" i="6"/>
  <c r="C979" i="6"/>
  <c r="D979" i="6"/>
  <c r="A980" i="6"/>
  <c r="B980" i="6"/>
  <c r="C980" i="6"/>
  <c r="D980" i="6"/>
  <c r="A981" i="6"/>
  <c r="B981" i="6"/>
  <c r="C981" i="6"/>
  <c r="D981" i="6"/>
  <c r="A982" i="6"/>
  <c r="B982" i="6"/>
  <c r="C982" i="6"/>
  <c r="D982" i="6"/>
  <c r="A983" i="6"/>
  <c r="B983" i="6"/>
  <c r="C983" i="6"/>
  <c r="D983" i="6"/>
  <c r="A984" i="6"/>
  <c r="B984" i="6"/>
  <c r="C984" i="6"/>
  <c r="D984" i="6"/>
  <c r="A985" i="6"/>
  <c r="B985" i="6"/>
  <c r="C985" i="6"/>
  <c r="D985" i="6"/>
  <c r="A986" i="6"/>
  <c r="B986" i="6"/>
  <c r="C986" i="6"/>
  <c r="D986" i="6"/>
  <c r="A987" i="6"/>
  <c r="B987" i="6"/>
  <c r="C987" i="6"/>
  <c r="D987" i="6"/>
  <c r="A988" i="6"/>
  <c r="B988" i="6"/>
  <c r="C988" i="6"/>
  <c r="D988" i="6"/>
  <c r="A989" i="6"/>
  <c r="B989" i="6"/>
  <c r="C989" i="6"/>
  <c r="D989" i="6"/>
  <c r="A990" i="6"/>
  <c r="B990" i="6"/>
  <c r="C990" i="6"/>
  <c r="D990" i="6"/>
  <c r="A991" i="6"/>
  <c r="B991" i="6"/>
  <c r="C991" i="6"/>
  <c r="D991" i="6"/>
  <c r="A992" i="6"/>
  <c r="B992" i="6"/>
  <c r="C992" i="6"/>
  <c r="D992" i="6"/>
  <c r="A993" i="6"/>
  <c r="B993" i="6"/>
  <c r="C993" i="6"/>
  <c r="D993" i="6"/>
  <c r="A994" i="6"/>
  <c r="B994" i="6"/>
  <c r="C994" i="6"/>
  <c r="D994" i="6"/>
  <c r="A995" i="6"/>
  <c r="B995" i="6"/>
  <c r="C995" i="6"/>
  <c r="D995" i="6"/>
  <c r="A996" i="6"/>
  <c r="B996" i="6"/>
  <c r="C996" i="6"/>
  <c r="D996" i="6"/>
  <c r="A997" i="6"/>
  <c r="B997" i="6"/>
  <c r="C997" i="6"/>
  <c r="D997" i="6"/>
  <c r="A998" i="6"/>
  <c r="B998" i="6"/>
  <c r="C998" i="6"/>
  <c r="D998" i="6"/>
  <c r="A999" i="6"/>
  <c r="B999" i="6"/>
  <c r="C999" i="6"/>
  <c r="D999" i="6"/>
  <c r="A1000" i="6"/>
  <c r="B1000" i="6"/>
  <c r="C1000" i="6"/>
  <c r="D1000" i="6"/>
  <c r="A1001" i="6"/>
  <c r="B1001" i="6"/>
  <c r="C1001" i="6"/>
  <c r="D1001" i="6"/>
  <c r="A1002" i="6"/>
  <c r="B1002" i="6"/>
  <c r="C1002" i="6"/>
  <c r="D1002" i="6"/>
  <c r="A1003" i="6"/>
  <c r="B1003" i="6"/>
  <c r="C1003" i="6"/>
  <c r="D1003" i="6"/>
  <c r="A1004" i="6"/>
  <c r="B1004" i="6"/>
  <c r="C1004" i="6"/>
  <c r="D1004" i="6"/>
  <c r="A1005" i="6"/>
  <c r="B1005" i="6"/>
  <c r="C1005" i="6"/>
  <c r="D1005" i="6"/>
  <c r="A1006" i="6"/>
  <c r="B1006" i="6"/>
  <c r="C1006" i="6"/>
  <c r="D1006" i="6"/>
  <c r="A1007" i="6"/>
  <c r="B1007" i="6"/>
  <c r="C1007" i="6"/>
  <c r="D1007" i="6"/>
  <c r="A1008" i="6"/>
  <c r="B1008" i="6"/>
  <c r="C1008" i="6"/>
  <c r="D1008" i="6"/>
  <c r="A1009" i="6"/>
  <c r="B1009" i="6"/>
  <c r="C1009" i="6"/>
  <c r="D1009" i="6"/>
  <c r="A1010" i="6"/>
  <c r="B1010" i="6"/>
  <c r="C1010" i="6"/>
  <c r="D1010" i="6"/>
  <c r="A1011" i="6"/>
  <c r="B1011" i="6"/>
  <c r="C1011" i="6"/>
  <c r="D1011" i="6"/>
  <c r="A1012" i="6"/>
  <c r="B1012" i="6"/>
  <c r="C1012" i="6"/>
  <c r="D1012" i="6"/>
  <c r="A1013" i="6"/>
  <c r="B1013" i="6"/>
  <c r="C1013" i="6"/>
  <c r="D1013" i="6"/>
  <c r="A1014" i="6"/>
  <c r="B1014" i="6"/>
  <c r="C1014" i="6"/>
  <c r="D1014" i="6"/>
  <c r="A1015" i="6"/>
  <c r="B1015" i="6"/>
  <c r="C1015" i="6"/>
  <c r="D1015" i="6"/>
  <c r="A1016" i="6"/>
  <c r="B1016" i="6"/>
  <c r="C1016" i="6"/>
  <c r="D1016" i="6"/>
  <c r="A1017" i="6"/>
  <c r="B1017" i="6"/>
  <c r="C1017" i="6"/>
  <c r="D1017" i="6"/>
  <c r="A1018" i="6"/>
  <c r="B1018" i="6"/>
  <c r="C1018" i="6"/>
  <c r="D1018" i="6"/>
  <c r="A1019" i="6"/>
  <c r="B1019" i="6"/>
  <c r="C1019" i="6"/>
  <c r="D1019" i="6"/>
  <c r="A1020" i="6"/>
  <c r="B1020" i="6"/>
  <c r="C1020" i="6"/>
  <c r="D1020" i="6"/>
  <c r="A1021" i="6"/>
  <c r="B1021" i="6"/>
  <c r="C1021" i="6"/>
  <c r="D1021" i="6"/>
  <c r="A1022" i="6"/>
  <c r="B1022" i="6"/>
  <c r="C1022" i="6"/>
  <c r="D1022" i="6"/>
  <c r="A1023" i="6"/>
  <c r="B1023" i="6"/>
  <c r="C1023" i="6"/>
  <c r="D1023" i="6"/>
  <c r="A1024" i="6"/>
  <c r="B1024" i="6"/>
  <c r="C1024" i="6"/>
  <c r="D1024" i="6"/>
  <c r="A1025" i="6"/>
  <c r="B1025" i="6"/>
  <c r="C1025" i="6"/>
  <c r="D1025" i="6"/>
  <c r="A1026" i="6"/>
  <c r="B1026" i="6"/>
  <c r="C1026" i="6"/>
  <c r="D1026" i="6"/>
  <c r="A1027" i="6"/>
  <c r="B1027" i="6"/>
  <c r="C1027" i="6"/>
  <c r="D1027" i="6"/>
  <c r="A1028" i="6"/>
  <c r="B1028" i="6"/>
  <c r="C1028" i="6"/>
  <c r="D1028" i="6"/>
  <c r="A1029" i="6"/>
  <c r="B1029" i="6"/>
  <c r="C1029" i="6"/>
  <c r="D1029" i="6"/>
  <c r="A1030" i="6"/>
  <c r="B1030" i="6"/>
  <c r="C1030" i="6"/>
  <c r="D1030" i="6"/>
  <c r="A1031" i="6"/>
  <c r="B1031" i="6"/>
  <c r="C1031" i="6"/>
  <c r="D1031" i="6"/>
  <c r="A1032" i="6"/>
  <c r="B1032" i="6"/>
  <c r="C1032" i="6"/>
  <c r="D1032" i="6"/>
  <c r="A1033" i="6"/>
  <c r="B1033" i="6"/>
  <c r="C1033" i="6"/>
  <c r="D1033" i="6"/>
  <c r="A1034" i="6"/>
  <c r="B1034" i="6"/>
  <c r="C1034" i="6"/>
  <c r="D1034" i="6"/>
  <c r="A1035" i="6"/>
  <c r="B1035" i="6"/>
  <c r="C1035" i="6"/>
  <c r="D1035" i="6"/>
  <c r="A1036" i="6"/>
  <c r="B1036" i="6"/>
  <c r="C1036" i="6"/>
  <c r="D1036" i="6"/>
  <c r="A1037" i="6"/>
  <c r="B1037" i="6"/>
  <c r="C1037" i="6"/>
  <c r="D1037" i="6"/>
  <c r="A1038" i="6"/>
  <c r="B1038" i="6"/>
  <c r="C1038" i="6"/>
  <c r="D1038" i="6"/>
  <c r="A1039" i="6"/>
  <c r="B1039" i="6"/>
  <c r="C1039" i="6"/>
  <c r="D1039" i="6"/>
  <c r="A1040" i="6"/>
  <c r="B1040" i="6"/>
  <c r="C1040" i="6"/>
  <c r="D1040" i="6"/>
  <c r="A1041" i="6"/>
  <c r="B1041" i="6"/>
  <c r="C1041" i="6"/>
  <c r="D1041" i="6"/>
  <c r="A1042" i="6"/>
  <c r="B1042" i="6"/>
  <c r="C1042" i="6"/>
  <c r="D1042" i="6"/>
  <c r="A1043" i="6"/>
  <c r="B1043" i="6"/>
  <c r="C1043" i="6"/>
  <c r="D1043" i="6"/>
  <c r="A1044" i="6"/>
  <c r="B1044" i="6"/>
  <c r="C1044" i="6"/>
  <c r="D1044" i="6"/>
  <c r="A1045" i="6"/>
  <c r="B1045" i="6"/>
  <c r="C1045" i="6"/>
  <c r="D1045" i="6"/>
  <c r="A1046" i="6"/>
  <c r="B1046" i="6"/>
  <c r="C1046" i="6"/>
  <c r="D1046" i="6"/>
  <c r="A1047" i="6"/>
  <c r="B1047" i="6"/>
  <c r="C1047" i="6"/>
  <c r="D1047" i="6"/>
  <c r="A1048" i="6"/>
  <c r="B1048" i="6"/>
  <c r="C1048" i="6"/>
  <c r="D1048" i="6"/>
  <c r="A1049" i="6"/>
  <c r="B1049" i="6"/>
  <c r="C1049" i="6"/>
  <c r="D1049" i="6"/>
  <c r="A1050" i="6"/>
  <c r="B1050" i="6"/>
  <c r="C1050" i="6"/>
  <c r="D1050" i="6"/>
  <c r="A1051" i="6"/>
  <c r="B1051" i="6"/>
  <c r="C1051" i="6"/>
  <c r="D1051" i="6"/>
  <c r="A1052" i="6"/>
  <c r="B1052" i="6"/>
  <c r="C1052" i="6"/>
  <c r="D1052" i="6"/>
  <c r="A1053" i="6"/>
  <c r="B1053" i="6"/>
  <c r="C1053" i="6"/>
  <c r="D1053" i="6"/>
  <c r="A1054" i="6"/>
  <c r="B1054" i="6"/>
  <c r="C1054" i="6"/>
  <c r="D1054" i="6"/>
  <c r="A1055" i="6"/>
  <c r="B1055" i="6"/>
  <c r="C1055" i="6"/>
  <c r="D1055" i="6"/>
  <c r="A1056" i="6"/>
  <c r="B1056" i="6"/>
  <c r="C1056" i="6"/>
  <c r="D1056" i="6"/>
  <c r="A1057" i="6"/>
  <c r="B1057" i="6"/>
  <c r="C1057" i="6"/>
  <c r="D1057" i="6"/>
  <c r="A1058" i="6"/>
  <c r="B1058" i="6"/>
  <c r="C1058" i="6"/>
  <c r="D1058" i="6"/>
  <c r="A1059" i="6"/>
  <c r="B1059" i="6"/>
  <c r="C1059" i="6"/>
  <c r="D1059" i="6"/>
  <c r="A1060" i="6"/>
  <c r="B1060" i="6"/>
  <c r="C1060" i="6"/>
  <c r="D1060" i="6"/>
  <c r="A1061" i="6"/>
  <c r="B1061" i="6"/>
  <c r="C1061" i="6"/>
  <c r="D1061" i="6"/>
  <c r="A1062" i="6"/>
  <c r="B1062" i="6"/>
  <c r="C1062" i="6"/>
  <c r="D1062" i="6"/>
  <c r="A1063" i="6"/>
  <c r="B1063" i="6"/>
  <c r="C1063" i="6"/>
  <c r="D1063" i="6"/>
  <c r="A1064" i="6"/>
  <c r="B1064" i="6"/>
  <c r="C1064" i="6"/>
  <c r="D1064" i="6"/>
  <c r="A1065" i="6"/>
  <c r="B1065" i="6"/>
  <c r="C1065" i="6"/>
  <c r="D1065" i="6"/>
  <c r="A1066" i="6"/>
  <c r="B1066" i="6"/>
  <c r="C1066" i="6"/>
  <c r="D1066" i="6"/>
  <c r="A1067" i="6"/>
  <c r="B1067" i="6"/>
  <c r="C1067" i="6"/>
  <c r="D1067" i="6"/>
  <c r="A1068" i="6"/>
  <c r="B1068" i="6"/>
  <c r="C1068" i="6"/>
  <c r="D1068" i="6"/>
  <c r="A1069" i="6"/>
  <c r="B1069" i="6"/>
  <c r="C1069" i="6"/>
  <c r="D1069" i="6"/>
  <c r="A1070" i="6"/>
  <c r="B1070" i="6"/>
  <c r="C1070" i="6"/>
  <c r="D1070" i="6"/>
  <c r="A1071" i="6"/>
  <c r="B1071" i="6"/>
  <c r="C1071" i="6"/>
  <c r="D1071" i="6"/>
  <c r="A1072" i="6"/>
  <c r="B1072" i="6"/>
  <c r="C1072" i="6"/>
  <c r="D1072" i="6"/>
  <c r="A1073" i="6"/>
  <c r="B1073" i="6"/>
  <c r="C1073" i="6"/>
  <c r="D1073" i="6"/>
  <c r="A1074" i="6"/>
  <c r="B1074" i="6"/>
  <c r="C1074" i="6"/>
  <c r="D1074" i="6"/>
  <c r="A1075" i="6"/>
  <c r="B1075" i="6"/>
  <c r="C1075" i="6"/>
  <c r="D1075" i="6"/>
  <c r="A1076" i="6"/>
  <c r="B1076" i="6"/>
  <c r="C1076" i="6"/>
  <c r="D1076" i="6"/>
  <c r="A1077" i="6"/>
  <c r="B1077" i="6"/>
  <c r="C1077" i="6"/>
  <c r="D1077" i="6"/>
  <c r="A1078" i="6"/>
  <c r="B1078" i="6"/>
  <c r="C1078" i="6"/>
  <c r="D1078" i="6"/>
  <c r="A1079" i="6"/>
  <c r="B1079" i="6"/>
  <c r="C1079" i="6"/>
  <c r="D1079" i="6"/>
  <c r="A1080" i="6"/>
  <c r="B1080" i="6"/>
  <c r="C1080" i="6"/>
  <c r="D1080" i="6"/>
  <c r="A1081" i="6"/>
  <c r="B1081" i="6"/>
  <c r="C1081" i="6"/>
  <c r="D1081" i="6"/>
  <c r="A1082" i="6"/>
  <c r="B1082" i="6"/>
  <c r="C1082" i="6"/>
  <c r="D1082" i="6"/>
  <c r="A1083" i="6"/>
  <c r="B1083" i="6"/>
  <c r="C1083" i="6"/>
  <c r="D1083" i="6"/>
  <c r="A1084" i="6"/>
  <c r="B1084" i="6"/>
  <c r="C1084" i="6"/>
  <c r="D1084" i="6"/>
  <c r="A1085" i="6"/>
  <c r="B1085" i="6"/>
  <c r="C1085" i="6"/>
  <c r="D1085" i="6"/>
  <c r="A1086" i="6"/>
  <c r="B1086" i="6"/>
  <c r="C1086" i="6"/>
  <c r="D1086" i="6"/>
  <c r="A1087" i="6"/>
  <c r="B1087" i="6"/>
  <c r="C1087" i="6"/>
  <c r="D1087" i="6"/>
  <c r="A1088" i="6"/>
  <c r="B1088" i="6"/>
  <c r="C1088" i="6"/>
  <c r="D1088" i="6"/>
  <c r="A1089" i="6"/>
  <c r="B1089" i="6"/>
  <c r="C1089" i="6"/>
  <c r="D1089" i="6"/>
  <c r="A1090" i="6"/>
  <c r="B1090" i="6"/>
  <c r="C1090" i="6"/>
  <c r="D1090" i="6"/>
  <c r="A1091" i="6"/>
  <c r="B1091" i="6"/>
  <c r="C1091" i="6"/>
  <c r="D1091" i="6"/>
  <c r="A1092" i="6"/>
  <c r="B1092" i="6"/>
  <c r="C1092" i="6"/>
  <c r="D1092" i="6"/>
  <c r="A1093" i="6"/>
  <c r="B1093" i="6"/>
  <c r="C1093" i="6"/>
  <c r="D1093" i="6"/>
  <c r="A1094" i="6"/>
  <c r="B1094" i="6"/>
  <c r="C1094" i="6"/>
  <c r="D1094" i="6"/>
  <c r="A1095" i="6"/>
  <c r="B1095" i="6"/>
  <c r="C1095" i="6"/>
  <c r="D1095" i="6"/>
  <c r="A1096" i="6"/>
  <c r="B1096" i="6"/>
  <c r="C1096" i="6"/>
  <c r="D1096" i="6"/>
  <c r="A1097" i="6"/>
  <c r="B1097" i="6"/>
  <c r="C1097" i="6"/>
  <c r="D1097" i="6"/>
  <c r="A1098" i="6"/>
  <c r="B1098" i="6"/>
  <c r="C1098" i="6"/>
  <c r="D1098" i="6"/>
  <c r="A1099" i="6"/>
  <c r="B1099" i="6"/>
  <c r="C1099" i="6"/>
  <c r="D1099" i="6"/>
  <c r="A1100" i="6"/>
  <c r="B1100" i="6"/>
  <c r="C1100" i="6"/>
  <c r="D1100" i="6"/>
  <c r="A1101" i="6"/>
  <c r="B1101" i="6"/>
  <c r="C1101" i="6"/>
  <c r="D1101" i="6"/>
  <c r="A1102" i="6"/>
  <c r="B1102" i="6"/>
  <c r="C1102" i="6"/>
  <c r="D1102" i="6"/>
  <c r="A1103" i="6"/>
  <c r="B1103" i="6"/>
  <c r="C1103" i="6"/>
  <c r="D1103" i="6"/>
  <c r="A1104" i="6"/>
  <c r="B1104" i="6"/>
  <c r="C1104" i="6"/>
  <c r="D1104" i="6"/>
  <c r="A1105" i="6"/>
  <c r="B1105" i="6"/>
  <c r="C1105" i="6"/>
  <c r="D1105" i="6"/>
  <c r="A1106" i="6"/>
  <c r="B1106" i="6"/>
  <c r="C1106" i="6"/>
  <c r="D1106" i="6"/>
  <c r="A1107" i="6"/>
  <c r="B1107" i="6"/>
  <c r="C1107" i="6"/>
  <c r="D1107" i="6"/>
  <c r="A1108" i="6"/>
  <c r="B1108" i="6"/>
  <c r="C1108" i="6"/>
  <c r="D1108" i="6"/>
  <c r="A1109" i="6"/>
  <c r="B1109" i="6"/>
  <c r="C1109" i="6"/>
  <c r="D1109" i="6"/>
  <c r="A1110" i="6"/>
  <c r="B1110" i="6"/>
  <c r="C1110" i="6"/>
  <c r="D1110" i="6"/>
  <c r="A1111" i="6"/>
  <c r="B1111" i="6"/>
  <c r="C1111" i="6"/>
  <c r="D1111" i="6"/>
  <c r="A1112" i="6"/>
  <c r="B1112" i="6"/>
  <c r="C1112" i="6"/>
  <c r="D1112" i="6"/>
  <c r="A1113" i="6"/>
  <c r="B1113" i="6"/>
  <c r="C1113" i="6"/>
  <c r="D1113" i="6"/>
  <c r="A1114" i="6"/>
  <c r="B1114" i="6"/>
  <c r="C1114" i="6"/>
  <c r="D1114" i="6"/>
  <c r="A1115" i="6"/>
  <c r="B1115" i="6"/>
  <c r="C1115" i="6"/>
  <c r="D1115" i="6"/>
  <c r="A1116" i="6"/>
  <c r="B1116" i="6"/>
  <c r="C1116" i="6"/>
  <c r="D1116" i="6"/>
  <c r="A1117" i="6"/>
  <c r="B1117" i="6"/>
  <c r="C1117" i="6"/>
  <c r="D1117" i="6"/>
  <c r="A1118" i="6"/>
  <c r="B1118" i="6"/>
  <c r="C1118" i="6"/>
  <c r="D1118" i="6"/>
  <c r="A1119" i="6"/>
  <c r="B1119" i="6"/>
  <c r="C1119" i="6"/>
  <c r="D1119" i="6"/>
  <c r="A1120" i="6"/>
  <c r="B1120" i="6"/>
  <c r="C1120" i="6"/>
  <c r="D1120" i="6"/>
  <c r="A1121" i="6"/>
  <c r="B1121" i="6"/>
  <c r="C1121" i="6"/>
  <c r="D1121" i="6"/>
  <c r="A1122" i="6"/>
  <c r="B1122" i="6"/>
  <c r="C1122" i="6"/>
  <c r="D1122" i="6"/>
  <c r="A1123" i="6"/>
  <c r="B1123" i="6"/>
  <c r="C1123" i="6"/>
  <c r="D1123" i="6"/>
  <c r="A1124" i="6"/>
  <c r="B1124" i="6"/>
  <c r="C1124" i="6"/>
  <c r="D1124" i="6"/>
  <c r="A1125" i="6"/>
  <c r="B1125" i="6"/>
  <c r="C1125" i="6"/>
  <c r="D1125" i="6"/>
  <c r="A1126" i="6"/>
  <c r="B1126" i="6"/>
  <c r="C1126" i="6"/>
  <c r="D1126" i="6"/>
  <c r="A1127" i="6"/>
  <c r="B1127" i="6"/>
  <c r="C1127" i="6"/>
  <c r="D1127" i="6"/>
  <c r="A1128" i="6"/>
  <c r="B1128" i="6"/>
  <c r="C1128" i="6"/>
  <c r="D1128" i="6"/>
  <c r="A1129" i="6"/>
  <c r="B1129" i="6"/>
  <c r="C1129" i="6"/>
  <c r="D1129" i="6"/>
  <c r="A1130" i="6"/>
  <c r="B1130" i="6"/>
  <c r="C1130" i="6"/>
  <c r="D1130" i="6"/>
  <c r="A1131" i="6"/>
  <c r="B1131" i="6"/>
  <c r="C1131" i="6"/>
  <c r="D1131" i="6"/>
  <c r="A1132" i="6"/>
  <c r="B1132" i="6"/>
  <c r="C1132" i="6"/>
  <c r="D1132" i="6"/>
  <c r="A1133" i="6"/>
  <c r="B1133" i="6"/>
  <c r="C1133" i="6"/>
  <c r="D1133" i="6"/>
  <c r="A1134" i="6"/>
  <c r="B1134" i="6"/>
  <c r="C1134" i="6"/>
  <c r="D1134" i="6"/>
  <c r="A1135" i="6"/>
  <c r="B1135" i="6"/>
  <c r="C1135" i="6"/>
  <c r="D1135" i="6"/>
  <c r="A1136" i="6"/>
  <c r="B1136" i="6"/>
  <c r="C1136" i="6"/>
  <c r="D1136" i="6"/>
  <c r="A1137" i="6"/>
  <c r="B1137" i="6"/>
  <c r="C1137" i="6"/>
  <c r="D1137" i="6"/>
  <c r="A1138" i="6"/>
  <c r="B1138" i="6"/>
  <c r="C1138" i="6"/>
  <c r="D1138" i="6"/>
  <c r="A1139" i="6"/>
  <c r="B1139" i="6"/>
  <c r="C1139" i="6"/>
  <c r="D1139" i="6"/>
  <c r="A1140" i="6"/>
  <c r="B1140" i="6"/>
  <c r="C1140" i="6"/>
  <c r="D1140" i="6"/>
  <c r="A1141" i="6"/>
  <c r="B1141" i="6"/>
  <c r="C1141" i="6"/>
  <c r="D1141" i="6"/>
  <c r="A1142" i="6"/>
  <c r="B1142" i="6"/>
  <c r="C1142" i="6"/>
  <c r="D1142" i="6"/>
  <c r="A1143" i="6"/>
  <c r="B1143" i="6"/>
  <c r="C1143" i="6"/>
  <c r="D1143" i="6"/>
  <c r="A1144" i="6"/>
  <c r="B1144" i="6"/>
  <c r="C1144" i="6"/>
  <c r="D1144" i="6"/>
  <c r="A1145" i="6"/>
  <c r="B1145" i="6"/>
  <c r="C1145" i="6"/>
  <c r="D1145" i="6"/>
  <c r="A1146" i="6"/>
  <c r="B1146" i="6"/>
  <c r="C1146" i="6"/>
  <c r="D1146" i="6"/>
  <c r="A1147" i="6"/>
  <c r="B1147" i="6"/>
  <c r="C1147" i="6"/>
  <c r="D1147" i="6"/>
  <c r="A1148" i="6"/>
  <c r="B1148" i="6"/>
  <c r="C1148" i="6"/>
  <c r="D1148" i="6"/>
  <c r="A1149" i="6"/>
  <c r="B1149" i="6"/>
  <c r="C1149" i="6"/>
  <c r="D1149" i="6"/>
  <c r="A1150" i="6"/>
  <c r="B1150" i="6"/>
  <c r="C1150" i="6"/>
  <c r="D1150" i="6"/>
  <c r="A1151" i="6"/>
  <c r="B1151" i="6"/>
  <c r="C1151" i="6"/>
  <c r="D1151" i="6"/>
  <c r="A1152" i="6"/>
  <c r="B1152" i="6"/>
  <c r="C1152" i="6"/>
  <c r="D1152" i="6"/>
  <c r="A1153" i="6"/>
  <c r="B1153" i="6"/>
  <c r="C1153" i="6"/>
  <c r="D1153" i="6"/>
  <c r="A1154" i="6"/>
  <c r="B1154" i="6"/>
  <c r="C1154" i="6"/>
  <c r="D1154" i="6"/>
  <c r="A1155" i="6"/>
  <c r="B1155" i="6"/>
  <c r="C1155" i="6"/>
  <c r="D1155" i="6"/>
  <c r="A1156" i="6"/>
  <c r="B1156" i="6"/>
  <c r="C1156" i="6"/>
  <c r="D1156" i="6"/>
  <c r="A1157" i="6"/>
  <c r="B1157" i="6"/>
  <c r="C1157" i="6"/>
  <c r="D1157" i="6"/>
  <c r="A1158" i="6"/>
  <c r="B1158" i="6"/>
  <c r="C1158" i="6"/>
  <c r="D1158" i="6"/>
  <c r="A1159" i="6"/>
  <c r="B1159" i="6"/>
  <c r="C1159" i="6"/>
  <c r="D1159" i="6"/>
  <c r="A1160" i="6"/>
  <c r="B1160" i="6"/>
  <c r="C1160" i="6"/>
  <c r="D1160" i="6"/>
  <c r="A1161" i="6"/>
  <c r="B1161" i="6"/>
  <c r="C1161" i="6"/>
  <c r="D1161" i="6"/>
  <c r="A1162" i="6"/>
  <c r="B1162" i="6"/>
  <c r="C1162" i="6"/>
  <c r="D1162" i="6"/>
  <c r="A1163" i="6"/>
  <c r="B1163" i="6"/>
  <c r="C1163" i="6"/>
  <c r="D1163" i="6"/>
  <c r="A1164" i="6"/>
  <c r="B1164" i="6"/>
  <c r="C1164" i="6"/>
  <c r="D1164" i="6"/>
  <c r="A1165" i="6"/>
  <c r="B1165" i="6"/>
  <c r="C1165" i="6"/>
  <c r="D1165" i="6"/>
  <c r="A1166" i="6"/>
  <c r="B1166" i="6"/>
  <c r="C1166" i="6"/>
  <c r="D1166" i="6"/>
  <c r="A1167" i="6"/>
  <c r="B1167" i="6"/>
  <c r="C1167" i="6"/>
  <c r="D1167" i="6"/>
  <c r="A1168" i="6"/>
  <c r="B1168" i="6"/>
  <c r="C1168" i="6"/>
  <c r="D1168" i="6"/>
  <c r="A1169" i="6"/>
  <c r="B1169" i="6"/>
  <c r="C1169" i="6"/>
  <c r="D1169" i="6"/>
  <c r="A1170" i="6"/>
  <c r="B1170" i="6"/>
  <c r="C1170" i="6"/>
  <c r="D1170" i="6"/>
  <c r="A1171" i="6"/>
  <c r="B1171" i="6"/>
  <c r="C1171" i="6"/>
  <c r="D1171" i="6"/>
  <c r="A1172" i="6"/>
  <c r="B1172" i="6"/>
  <c r="C1172" i="6"/>
  <c r="D1172" i="6"/>
  <c r="A1173" i="6"/>
  <c r="B1173" i="6"/>
  <c r="C1173" i="6"/>
  <c r="D1173" i="6"/>
  <c r="A1174" i="6"/>
  <c r="B1174" i="6"/>
  <c r="C1174" i="6"/>
  <c r="D1174" i="6"/>
  <c r="A1175" i="6"/>
  <c r="B1175" i="6"/>
  <c r="C1175" i="6"/>
  <c r="D1175" i="6"/>
  <c r="A1176" i="6"/>
  <c r="B1176" i="6"/>
  <c r="C1176" i="6"/>
  <c r="D1176" i="6"/>
  <c r="A1177" i="6"/>
  <c r="B1177" i="6"/>
  <c r="C1177" i="6"/>
  <c r="D1177" i="6"/>
  <c r="A1178" i="6"/>
  <c r="B1178" i="6"/>
  <c r="C1178" i="6"/>
  <c r="D1178" i="6"/>
  <c r="A1179" i="6"/>
  <c r="B1179" i="6"/>
  <c r="C1179" i="6"/>
  <c r="D1179" i="6"/>
  <c r="A1180" i="6"/>
  <c r="B1180" i="6"/>
  <c r="C1180" i="6"/>
  <c r="D1180" i="6"/>
  <c r="A1181" i="6"/>
  <c r="B1181" i="6"/>
  <c r="C1181" i="6"/>
  <c r="D1181" i="6"/>
  <c r="A1182" i="6"/>
  <c r="B1182" i="6"/>
  <c r="C1182" i="6"/>
  <c r="D1182" i="6"/>
  <c r="A1183" i="6"/>
  <c r="B1183" i="6"/>
  <c r="C1183" i="6"/>
  <c r="D1183" i="6"/>
  <c r="A1184" i="6"/>
  <c r="B1184" i="6"/>
  <c r="C1184" i="6"/>
  <c r="D1184" i="6"/>
  <c r="A1185" i="6"/>
  <c r="B1185" i="6"/>
  <c r="C1185" i="6"/>
  <c r="D1185" i="6"/>
  <c r="A1186" i="6"/>
  <c r="B1186" i="6"/>
  <c r="C1186" i="6"/>
  <c r="D1186" i="6"/>
  <c r="A1187" i="6"/>
  <c r="B1187" i="6"/>
  <c r="C1187" i="6"/>
  <c r="D1187" i="6"/>
  <c r="A1188" i="6"/>
  <c r="B1188" i="6"/>
  <c r="C1188" i="6"/>
  <c r="D1188" i="6"/>
  <c r="A1189" i="6"/>
  <c r="B1189" i="6"/>
  <c r="C1189" i="6"/>
  <c r="D1189" i="6"/>
  <c r="A1190" i="6"/>
  <c r="B1190" i="6"/>
  <c r="C1190" i="6"/>
  <c r="D1190" i="6"/>
  <c r="A1191" i="6"/>
  <c r="B1191" i="6"/>
  <c r="C1191" i="6"/>
  <c r="D1191" i="6"/>
  <c r="A1192" i="6"/>
  <c r="B1192" i="6"/>
  <c r="C1192" i="6"/>
  <c r="D1192" i="6"/>
  <c r="A1193" i="6"/>
  <c r="B1193" i="6"/>
  <c r="C1193" i="6"/>
  <c r="D1193" i="6"/>
  <c r="A1194" i="6"/>
  <c r="B1194" i="6"/>
  <c r="C1194" i="6"/>
  <c r="D1194" i="6"/>
  <c r="A1195" i="6"/>
  <c r="B1195" i="6"/>
  <c r="C1195" i="6"/>
  <c r="D1195" i="6"/>
  <c r="A1196" i="6"/>
  <c r="B1196" i="6"/>
  <c r="C1196" i="6"/>
  <c r="D1196" i="6"/>
  <c r="A1197" i="6"/>
  <c r="B1197" i="6"/>
  <c r="C1197" i="6"/>
  <c r="D1197" i="6"/>
  <c r="A1198" i="6"/>
  <c r="B1198" i="6"/>
  <c r="C1198" i="6"/>
  <c r="D1198" i="6"/>
  <c r="A1199" i="6"/>
  <c r="B1199" i="6"/>
  <c r="C1199" i="6"/>
  <c r="D1199" i="6"/>
  <c r="A1200" i="6"/>
  <c r="B1200" i="6"/>
  <c r="C1200" i="6"/>
  <c r="D1200" i="6"/>
  <c r="A1201" i="6"/>
  <c r="B1201" i="6"/>
  <c r="C1201" i="6"/>
  <c r="D1201" i="6"/>
  <c r="A1202" i="6"/>
  <c r="B1202" i="6"/>
  <c r="C1202" i="6"/>
  <c r="D1202" i="6"/>
  <c r="A1203" i="6"/>
  <c r="B1203" i="6"/>
  <c r="C1203" i="6"/>
  <c r="D1203" i="6"/>
  <c r="A1204" i="6"/>
  <c r="B1204" i="6"/>
  <c r="C1204" i="6"/>
  <c r="D1204" i="6"/>
  <c r="A1205" i="6"/>
  <c r="B1205" i="6"/>
  <c r="C1205" i="6"/>
  <c r="D1205" i="6"/>
  <c r="A1206" i="6"/>
  <c r="B1206" i="6"/>
  <c r="C1206" i="6"/>
  <c r="D1206" i="6"/>
  <c r="A1207" i="6"/>
  <c r="B1207" i="6"/>
  <c r="C1207" i="6"/>
  <c r="D1207" i="6"/>
  <c r="A1208" i="6"/>
  <c r="B1208" i="6"/>
  <c r="C1208" i="6"/>
  <c r="D1208" i="6"/>
  <c r="A1209" i="6"/>
  <c r="B1209" i="6"/>
  <c r="C1209" i="6"/>
  <c r="D1209" i="6"/>
  <c r="A1210" i="6"/>
  <c r="B1210" i="6"/>
  <c r="C1210" i="6"/>
  <c r="D1210" i="6"/>
  <c r="A1211" i="6"/>
  <c r="B1211" i="6"/>
  <c r="C1211" i="6"/>
  <c r="D1211" i="6"/>
  <c r="A1212" i="6"/>
  <c r="B1212" i="6"/>
  <c r="C1212" i="6"/>
  <c r="D1212" i="6"/>
  <c r="A1213" i="6"/>
  <c r="B1213" i="6"/>
  <c r="C1213" i="6"/>
  <c r="D1213" i="6"/>
  <c r="A1214" i="6"/>
  <c r="B1214" i="6"/>
  <c r="C1214" i="6"/>
  <c r="D1214" i="6"/>
  <c r="A1215" i="6"/>
  <c r="B1215" i="6"/>
  <c r="C1215" i="6"/>
  <c r="D1215" i="6"/>
  <c r="A1216" i="6"/>
  <c r="B1216" i="6"/>
  <c r="C1216" i="6"/>
  <c r="D1216" i="6"/>
  <c r="A1217" i="6"/>
  <c r="B1217" i="6"/>
  <c r="C1217" i="6"/>
  <c r="D1217" i="6"/>
  <c r="A1218" i="6"/>
  <c r="B1218" i="6"/>
  <c r="C1218" i="6"/>
  <c r="D1218" i="6"/>
  <c r="A1219" i="6"/>
  <c r="B1219" i="6"/>
  <c r="C1219" i="6"/>
  <c r="D1219" i="6"/>
  <c r="A1220" i="6"/>
  <c r="B1220" i="6"/>
  <c r="C1220" i="6"/>
  <c r="D1220" i="6"/>
  <c r="A1221" i="6"/>
  <c r="B1221" i="6"/>
  <c r="C1221" i="6"/>
  <c r="D1221" i="6"/>
  <c r="A1222" i="6"/>
  <c r="B1222" i="6"/>
  <c r="C1222" i="6"/>
  <c r="D1222" i="6"/>
  <c r="A1223" i="6"/>
  <c r="B1223" i="6"/>
  <c r="C1223" i="6"/>
  <c r="D1223" i="6"/>
  <c r="A1224" i="6"/>
  <c r="B1224" i="6"/>
  <c r="C1224" i="6"/>
  <c r="D1224" i="6"/>
  <c r="A1225" i="6"/>
  <c r="B1225" i="6"/>
  <c r="C1225" i="6"/>
  <c r="D1225" i="6"/>
  <c r="A1226" i="6"/>
  <c r="B1226" i="6"/>
  <c r="C1226" i="6"/>
  <c r="D1226" i="6"/>
  <c r="A1227" i="6"/>
  <c r="B1227" i="6"/>
  <c r="C1227" i="6"/>
  <c r="D1227" i="6"/>
  <c r="A1228" i="6"/>
  <c r="B1228" i="6"/>
  <c r="C1228" i="6"/>
  <c r="D1228" i="6"/>
  <c r="A1229" i="6"/>
  <c r="B1229" i="6"/>
  <c r="C1229" i="6"/>
  <c r="D1229" i="6"/>
  <c r="A1230" i="6"/>
  <c r="B1230" i="6"/>
  <c r="C1230" i="6"/>
  <c r="D1230" i="6"/>
  <c r="A1231" i="6"/>
  <c r="B1231" i="6"/>
  <c r="C1231" i="6"/>
  <c r="D1231" i="6"/>
  <c r="A1232" i="6"/>
  <c r="B1232" i="6"/>
  <c r="C1232" i="6"/>
  <c r="D1232" i="6"/>
  <c r="A1233" i="6"/>
  <c r="B1233" i="6"/>
  <c r="C1233" i="6"/>
  <c r="D1233" i="6"/>
  <c r="A1234" i="6"/>
  <c r="B1234" i="6"/>
  <c r="C1234" i="6"/>
  <c r="D1234" i="6"/>
  <c r="A1235" i="6"/>
  <c r="B1235" i="6"/>
  <c r="C1235" i="6"/>
  <c r="D1235" i="6"/>
  <c r="A1236" i="6"/>
  <c r="B1236" i="6"/>
  <c r="C1236" i="6"/>
  <c r="D1236" i="6"/>
  <c r="A1237" i="6"/>
  <c r="B1237" i="6"/>
  <c r="C1237" i="6"/>
  <c r="D1237" i="6"/>
  <c r="A1238" i="6"/>
  <c r="B1238" i="6"/>
  <c r="C1238" i="6"/>
  <c r="D1238" i="6"/>
  <c r="A1239" i="6"/>
  <c r="B1239" i="6"/>
  <c r="C1239" i="6"/>
  <c r="D1239" i="6"/>
  <c r="A1240" i="6"/>
  <c r="B1240" i="6"/>
  <c r="C1240" i="6"/>
  <c r="D1240" i="6"/>
  <c r="A1241" i="6"/>
  <c r="B1241" i="6"/>
  <c r="C1241" i="6"/>
  <c r="D1241" i="6"/>
  <c r="A1242" i="6"/>
  <c r="B1242" i="6"/>
  <c r="C1242" i="6"/>
  <c r="D1242" i="6"/>
  <c r="A1243" i="6"/>
  <c r="B1243" i="6"/>
  <c r="C1243" i="6"/>
  <c r="D1243" i="6"/>
  <c r="A1244" i="6"/>
  <c r="B1244" i="6"/>
  <c r="C1244" i="6"/>
  <c r="D1244" i="6"/>
  <c r="A1245" i="6"/>
  <c r="B1245" i="6"/>
  <c r="C1245" i="6"/>
  <c r="D1245" i="6"/>
  <c r="A1246" i="6"/>
  <c r="B1246" i="6"/>
  <c r="C1246" i="6"/>
  <c r="D1246" i="6"/>
  <c r="A1247" i="6"/>
  <c r="B1247" i="6"/>
  <c r="C1247" i="6"/>
  <c r="D1247" i="6"/>
  <c r="A1248" i="6"/>
  <c r="B1248" i="6"/>
  <c r="C1248" i="6"/>
  <c r="D1248" i="6"/>
  <c r="A1249" i="6"/>
  <c r="B1249" i="6"/>
  <c r="C1249" i="6"/>
  <c r="D1249" i="6"/>
  <c r="A1250" i="6"/>
  <c r="B1250" i="6"/>
  <c r="C1250" i="6"/>
  <c r="D1250" i="6"/>
  <c r="A1251" i="6"/>
  <c r="B1251" i="6"/>
  <c r="C1251" i="6"/>
  <c r="D1251" i="6"/>
  <c r="A1252" i="6"/>
  <c r="B1252" i="6"/>
  <c r="C1252" i="6"/>
  <c r="D1252" i="6"/>
  <c r="A1253" i="6"/>
  <c r="B1253" i="6"/>
  <c r="C1253" i="6"/>
  <c r="D1253" i="6"/>
  <c r="A1254" i="6"/>
  <c r="B1254" i="6"/>
  <c r="C1254" i="6"/>
  <c r="D1254" i="6"/>
  <c r="A1255" i="6"/>
  <c r="B1255" i="6"/>
  <c r="C1255" i="6"/>
  <c r="D1255" i="6"/>
  <c r="A1256" i="6"/>
  <c r="B1256" i="6"/>
  <c r="C1256" i="6"/>
  <c r="D1256" i="6"/>
  <c r="A1257" i="6"/>
  <c r="B1257" i="6"/>
  <c r="C1257" i="6"/>
  <c r="D1257" i="6"/>
  <c r="A1258" i="6"/>
  <c r="B1258" i="6"/>
  <c r="C1258" i="6"/>
  <c r="D1258" i="6"/>
  <c r="A1259" i="6"/>
  <c r="B1259" i="6"/>
  <c r="C1259" i="6"/>
  <c r="D1259" i="6"/>
  <c r="A1260" i="6"/>
  <c r="B1260" i="6"/>
  <c r="C1260" i="6"/>
  <c r="D1260" i="6"/>
  <c r="A1261" i="6"/>
  <c r="B1261" i="6"/>
  <c r="C1261" i="6"/>
  <c r="D1261" i="6"/>
  <c r="A1262" i="6"/>
  <c r="B1262" i="6"/>
  <c r="C1262" i="6"/>
  <c r="D1262" i="6"/>
  <c r="A1263" i="6"/>
  <c r="B1263" i="6"/>
  <c r="C1263" i="6"/>
  <c r="D1263" i="6"/>
  <c r="A1264" i="6"/>
  <c r="B1264" i="6"/>
  <c r="C1264" i="6"/>
  <c r="D1264" i="6"/>
  <c r="A1265" i="6"/>
  <c r="B1265" i="6"/>
  <c r="C1265" i="6"/>
  <c r="D1265" i="6"/>
  <c r="A1266" i="6"/>
  <c r="B1266" i="6"/>
  <c r="C1266" i="6"/>
  <c r="D1266" i="6"/>
  <c r="A1267" i="6"/>
  <c r="B1267" i="6"/>
  <c r="C1267" i="6"/>
  <c r="D1267" i="6"/>
  <c r="A1268" i="6"/>
  <c r="B1268" i="6"/>
  <c r="C1268" i="6"/>
  <c r="D1268" i="6"/>
  <c r="A1269" i="6"/>
  <c r="B1269" i="6"/>
  <c r="C1269" i="6"/>
  <c r="D1269" i="6"/>
  <c r="A1270" i="6"/>
  <c r="B1270" i="6"/>
  <c r="C1270" i="6"/>
  <c r="D1270" i="6"/>
  <c r="A11" i="5"/>
  <c r="B11" i="5"/>
  <c r="F11" i="5"/>
  <c r="D11" i="5"/>
  <c r="G11" i="5"/>
  <c r="C11" i="5"/>
  <c r="E11" i="5"/>
  <c r="H11" i="5"/>
  <c r="A12" i="5"/>
  <c r="F12" i="5"/>
  <c r="D12" i="5"/>
  <c r="G12" i="5"/>
  <c r="C12" i="5"/>
  <c r="E12" i="5"/>
  <c r="H12" i="5"/>
  <c r="B12" i="5"/>
  <c r="A13" i="5"/>
  <c r="F13" i="5"/>
  <c r="D13" i="5"/>
  <c r="G13" i="5"/>
  <c r="C13" i="5"/>
  <c r="E13" i="5"/>
  <c r="H13" i="5"/>
  <c r="B13" i="5"/>
  <c r="A14" i="5"/>
  <c r="F14" i="5"/>
  <c r="D14" i="5"/>
  <c r="G14" i="5"/>
  <c r="C14" i="5"/>
  <c r="H14" i="5"/>
  <c r="B14" i="5"/>
  <c r="A15" i="5"/>
  <c r="B15" i="5"/>
  <c r="F15" i="5"/>
  <c r="D15" i="5"/>
  <c r="G15" i="5"/>
  <c r="C15" i="5"/>
  <c r="E15" i="5"/>
  <c r="H15" i="5"/>
  <c r="A16" i="5"/>
  <c r="B16" i="5"/>
  <c r="D16" i="5"/>
  <c r="G16" i="5"/>
  <c r="C16" i="5"/>
  <c r="E16" i="5"/>
  <c r="H16" i="5"/>
  <c r="A17" i="5"/>
  <c r="C17" i="5"/>
  <c r="E17" i="5"/>
  <c r="D17" i="5"/>
  <c r="G17" i="5"/>
  <c r="H17" i="5"/>
  <c r="B17" i="5"/>
  <c r="A18" i="5"/>
  <c r="B18" i="5"/>
  <c r="D18" i="5"/>
  <c r="G18" i="5"/>
  <c r="C18" i="5"/>
  <c r="E18" i="5"/>
  <c r="H18" i="5"/>
  <c r="A19" i="5"/>
  <c r="D19" i="5"/>
  <c r="G19" i="5"/>
  <c r="C19" i="5"/>
  <c r="E19" i="5"/>
  <c r="H19" i="5"/>
  <c r="B19" i="5"/>
  <c r="A20" i="5"/>
  <c r="D20" i="5"/>
  <c r="G20" i="5"/>
  <c r="C20" i="5"/>
  <c r="E20" i="5"/>
  <c r="H20" i="5"/>
  <c r="B20" i="5"/>
  <c r="A21" i="5"/>
  <c r="D21" i="5"/>
  <c r="G21" i="5"/>
  <c r="C21" i="5"/>
  <c r="E21" i="5"/>
  <c r="H21" i="5"/>
  <c r="B21" i="5"/>
  <c r="A22" i="5"/>
  <c r="B22" i="5"/>
  <c r="D22" i="5"/>
  <c r="G22" i="5"/>
  <c r="C22" i="5"/>
  <c r="H22" i="5"/>
  <c r="A23" i="5"/>
  <c r="D23" i="5"/>
  <c r="G23" i="5"/>
  <c r="C23" i="5"/>
  <c r="E23" i="5"/>
  <c r="H23" i="5"/>
  <c r="B23" i="5"/>
  <c r="A24" i="5"/>
  <c r="B24" i="5"/>
  <c r="D24" i="5"/>
  <c r="G24" i="5"/>
  <c r="C24" i="5"/>
  <c r="E24" i="5"/>
  <c r="H24" i="5"/>
  <c r="A25" i="5"/>
  <c r="C25" i="5"/>
  <c r="E25" i="5"/>
  <c r="D25" i="5"/>
  <c r="G25" i="5"/>
  <c r="H25" i="5"/>
  <c r="B25" i="5"/>
  <c r="A26" i="5"/>
  <c r="B26" i="5"/>
  <c r="D26" i="5"/>
  <c r="G26" i="5"/>
  <c r="C26" i="5"/>
  <c r="E26" i="5"/>
  <c r="H26" i="5"/>
  <c r="A27" i="5"/>
  <c r="D27" i="5"/>
  <c r="G27" i="5"/>
  <c r="C27" i="5"/>
  <c r="E27" i="5"/>
  <c r="H27" i="5"/>
  <c r="B27" i="5"/>
  <c r="A28" i="5"/>
  <c r="D28" i="5"/>
  <c r="G28" i="5"/>
  <c r="C28" i="5"/>
  <c r="E28" i="5"/>
  <c r="H28" i="5"/>
  <c r="B28" i="5"/>
  <c r="A29" i="5"/>
  <c r="D29" i="5"/>
  <c r="G29" i="5"/>
  <c r="C29" i="5"/>
  <c r="H29" i="5"/>
  <c r="B29" i="5"/>
  <c r="A30" i="5"/>
  <c r="B30" i="5"/>
  <c r="D30" i="5"/>
  <c r="G30" i="5"/>
  <c r="C30" i="5"/>
  <c r="E30" i="5"/>
  <c r="H30" i="5"/>
  <c r="A31" i="5"/>
  <c r="D31" i="5"/>
  <c r="G31" i="5"/>
  <c r="C31" i="5"/>
  <c r="E31" i="5"/>
  <c r="H31" i="5"/>
  <c r="B31" i="5"/>
  <c r="A32" i="5"/>
  <c r="B32" i="5"/>
  <c r="D32" i="5"/>
  <c r="G32" i="5"/>
  <c r="C32" i="5"/>
  <c r="E32" i="5"/>
  <c r="H32" i="5"/>
  <c r="A33" i="5"/>
  <c r="C33" i="5"/>
  <c r="D33" i="5"/>
  <c r="G33" i="5"/>
  <c r="H33" i="5"/>
  <c r="B33" i="5"/>
  <c r="A34" i="5"/>
  <c r="D34" i="5"/>
  <c r="G34" i="5"/>
  <c r="C34" i="5"/>
  <c r="E34" i="5"/>
  <c r="H34" i="5"/>
  <c r="B34" i="5"/>
  <c r="A35" i="5"/>
  <c r="D35" i="5"/>
  <c r="G35" i="5"/>
  <c r="C35" i="5"/>
  <c r="E35" i="5"/>
  <c r="H35" i="5"/>
  <c r="B35" i="5"/>
  <c r="A36" i="5"/>
  <c r="D36" i="5"/>
  <c r="G36" i="5"/>
  <c r="C36" i="5"/>
  <c r="E36" i="5"/>
  <c r="H36" i="5"/>
  <c r="B36" i="5"/>
  <c r="A37" i="5"/>
  <c r="D37" i="5"/>
  <c r="G37" i="5"/>
  <c r="C37" i="5"/>
  <c r="H37" i="5"/>
  <c r="B37" i="5"/>
  <c r="A38" i="5"/>
  <c r="B38" i="5"/>
  <c r="D38" i="5"/>
  <c r="G38" i="5"/>
  <c r="C38" i="5"/>
  <c r="E38" i="5"/>
  <c r="H38" i="5"/>
  <c r="A39" i="5"/>
  <c r="B39" i="5"/>
  <c r="D39" i="5"/>
  <c r="E59" i="2"/>
  <c r="G39" i="5"/>
  <c r="C39" i="5"/>
  <c r="E39" i="5"/>
  <c r="H39" i="5"/>
  <c r="A40" i="5"/>
  <c r="D40" i="5"/>
  <c r="G40" i="5"/>
  <c r="C40" i="5"/>
  <c r="E40" i="5"/>
  <c r="H40" i="5"/>
  <c r="B40" i="5"/>
  <c r="A41" i="5"/>
  <c r="B41" i="5"/>
  <c r="D41" i="5"/>
  <c r="G41" i="5"/>
  <c r="C41" i="5"/>
  <c r="H41" i="5"/>
  <c r="A42" i="5"/>
  <c r="D42" i="5"/>
  <c r="G42" i="5"/>
  <c r="C42" i="5"/>
  <c r="E42" i="5"/>
  <c r="H42" i="5"/>
  <c r="B42" i="5"/>
  <c r="A43" i="5"/>
  <c r="B43" i="5"/>
  <c r="D43" i="5"/>
  <c r="G43" i="5"/>
  <c r="C43" i="5"/>
  <c r="E43" i="5"/>
  <c r="H43" i="5"/>
  <c r="A44" i="5"/>
  <c r="E44" i="5"/>
  <c r="D44" i="5"/>
  <c r="G44" i="5"/>
  <c r="C44" i="5"/>
  <c r="H44" i="5"/>
  <c r="B44" i="5"/>
  <c r="A45" i="5"/>
  <c r="D45" i="5"/>
  <c r="G45" i="5"/>
  <c r="C45" i="5"/>
  <c r="E45" i="5"/>
  <c r="H45" i="5"/>
  <c r="B45" i="5"/>
  <c r="A46" i="5"/>
  <c r="D46" i="5"/>
  <c r="G46" i="5"/>
  <c r="C46" i="5"/>
  <c r="H46" i="5"/>
  <c r="B46" i="5"/>
  <c r="A47" i="5"/>
  <c r="B47" i="5"/>
  <c r="D47" i="5"/>
  <c r="G47" i="5"/>
  <c r="C47" i="5"/>
  <c r="E47" i="5"/>
  <c r="H47" i="5"/>
  <c r="A48" i="5"/>
  <c r="D48" i="5"/>
  <c r="G48" i="5"/>
  <c r="C48" i="5"/>
  <c r="E48" i="5"/>
  <c r="H48" i="5"/>
  <c r="B48" i="5"/>
  <c r="A49" i="5"/>
  <c r="B49" i="5"/>
  <c r="D49" i="5"/>
  <c r="G49" i="5"/>
  <c r="C49" i="5"/>
  <c r="H49" i="5"/>
  <c r="A50" i="5"/>
  <c r="D50" i="5"/>
  <c r="G50" i="5"/>
  <c r="C50" i="5"/>
  <c r="E50" i="5"/>
  <c r="H50" i="5"/>
  <c r="B50" i="5"/>
  <c r="A51" i="5"/>
  <c r="B51" i="5"/>
  <c r="D51" i="5"/>
  <c r="G51" i="5"/>
  <c r="C51" i="5"/>
  <c r="E51" i="5"/>
  <c r="H51" i="5"/>
  <c r="A52" i="5"/>
  <c r="E52" i="5"/>
  <c r="D52" i="5"/>
  <c r="G52" i="5"/>
  <c r="C52" i="5"/>
  <c r="H52" i="5"/>
  <c r="B52" i="5"/>
  <c r="A53" i="5"/>
  <c r="D53" i="5"/>
  <c r="G53" i="5"/>
  <c r="C53" i="5"/>
  <c r="E53" i="5"/>
  <c r="H53" i="5"/>
  <c r="B53" i="5"/>
  <c r="A54" i="5"/>
  <c r="D54" i="5"/>
  <c r="G54" i="5"/>
  <c r="C54" i="5"/>
  <c r="E54" i="5"/>
  <c r="H54" i="5"/>
  <c r="B54" i="5"/>
  <c r="A55" i="5"/>
  <c r="B55" i="5"/>
  <c r="D55" i="5"/>
  <c r="G55" i="5"/>
  <c r="C55" i="5"/>
  <c r="E55" i="5"/>
  <c r="H55" i="5"/>
  <c r="A56" i="5"/>
  <c r="D56" i="5"/>
  <c r="G56" i="5"/>
  <c r="C56" i="5"/>
  <c r="E56" i="5"/>
  <c r="H56" i="5"/>
  <c r="B56" i="5"/>
  <c r="A57" i="5"/>
  <c r="B57" i="5"/>
  <c r="D57" i="5"/>
  <c r="G57" i="5"/>
  <c r="C57" i="5"/>
  <c r="E57" i="5"/>
  <c r="H57" i="5"/>
  <c r="A58" i="5"/>
  <c r="C58" i="5"/>
  <c r="E58" i="5"/>
  <c r="D58" i="5"/>
  <c r="G58" i="5"/>
  <c r="H58" i="5"/>
  <c r="B58" i="5"/>
  <c r="A59" i="5"/>
  <c r="D59" i="5"/>
  <c r="G59" i="5"/>
  <c r="C59" i="5"/>
  <c r="E59" i="5"/>
  <c r="H59" i="5"/>
  <c r="B59" i="5"/>
  <c r="A60" i="5"/>
  <c r="D60" i="5"/>
  <c r="G60" i="5"/>
  <c r="C60" i="5"/>
  <c r="E60" i="5"/>
  <c r="H60" i="5"/>
  <c r="B60" i="5"/>
  <c r="A61" i="5"/>
  <c r="D61" i="5"/>
  <c r="E104" i="2"/>
  <c r="G61" i="5"/>
  <c r="C61" i="5"/>
  <c r="E61" i="5"/>
  <c r="H61" i="5"/>
  <c r="B61" i="5"/>
  <c r="A62" i="5"/>
  <c r="D62" i="5"/>
  <c r="G62" i="5"/>
  <c r="C62" i="5"/>
  <c r="H62" i="5"/>
  <c r="B62" i="5"/>
  <c r="A63" i="5"/>
  <c r="D63" i="5"/>
  <c r="E113" i="2"/>
  <c r="E63" i="5" s="1"/>
  <c r="G63" i="5"/>
  <c r="C63" i="5"/>
  <c r="H63" i="5"/>
  <c r="B63" i="5"/>
  <c r="A64" i="5"/>
  <c r="D64" i="5"/>
  <c r="E114" i="2"/>
  <c r="E64" i="5" s="1"/>
  <c r="G64" i="5"/>
  <c r="C64" i="5"/>
  <c r="H64" i="5"/>
  <c r="B64" i="5"/>
  <c r="A65" i="5"/>
  <c r="D65" i="5"/>
  <c r="E121" i="2"/>
  <c r="G65" i="5"/>
  <c r="C65" i="5"/>
  <c r="H65" i="5"/>
  <c r="B65" i="5"/>
  <c r="A66" i="5"/>
  <c r="D66" i="5"/>
  <c r="E126" i="2"/>
  <c r="G66" i="5"/>
  <c r="C66" i="5"/>
  <c r="H66" i="5"/>
  <c r="B66" i="5"/>
  <c r="A67" i="5"/>
  <c r="D67" i="5"/>
  <c r="G67" i="5"/>
  <c r="C67" i="5"/>
  <c r="E67" i="5"/>
  <c r="H67" i="5"/>
  <c r="B67" i="5"/>
  <c r="A68" i="5"/>
  <c r="B68" i="5"/>
  <c r="D68" i="5"/>
  <c r="G68" i="5"/>
  <c r="C68" i="5"/>
  <c r="E68" i="5"/>
  <c r="H68" i="5"/>
  <c r="A69" i="5"/>
  <c r="D69" i="5"/>
  <c r="G69" i="5"/>
  <c r="C69" i="5"/>
  <c r="E69" i="5"/>
  <c r="H69" i="5"/>
  <c r="B69" i="5"/>
  <c r="A70" i="5"/>
  <c r="B70" i="5"/>
  <c r="D70" i="5"/>
  <c r="G70" i="5"/>
  <c r="C70" i="5"/>
  <c r="E70" i="5"/>
  <c r="H70" i="5"/>
  <c r="A71" i="5"/>
  <c r="D71" i="5"/>
  <c r="G71" i="5"/>
  <c r="C71" i="5"/>
  <c r="E71" i="5"/>
  <c r="H71" i="5"/>
  <c r="B71" i="5"/>
  <c r="A72" i="5"/>
  <c r="B72" i="5"/>
  <c r="D72" i="5"/>
  <c r="G72" i="5"/>
  <c r="C72" i="5"/>
  <c r="E72" i="5"/>
  <c r="H72" i="5"/>
  <c r="A73" i="5"/>
  <c r="E73" i="5"/>
  <c r="D73" i="5"/>
  <c r="G73" i="5"/>
  <c r="C73" i="5"/>
  <c r="H73" i="5"/>
  <c r="B73" i="5"/>
  <c r="A74" i="5"/>
  <c r="D74" i="5"/>
  <c r="G74" i="5"/>
  <c r="C74" i="5"/>
  <c r="E74" i="5"/>
  <c r="H74" i="5"/>
  <c r="B74" i="5"/>
  <c r="A75" i="5"/>
  <c r="D75" i="5"/>
  <c r="E138" i="2"/>
  <c r="F138" i="2" s="1"/>
  <c r="G75" i="5"/>
  <c r="C75" i="5"/>
  <c r="H75" i="5"/>
  <c r="B75" i="5"/>
  <c r="A76" i="5"/>
  <c r="D76" i="5"/>
  <c r="E139" i="2"/>
  <c r="G76" i="5"/>
  <c r="C76" i="5"/>
  <c r="E76" i="5"/>
  <c r="H76" i="5"/>
  <c r="B76" i="5"/>
  <c r="A77" i="5"/>
  <c r="D77" i="5"/>
  <c r="E140" i="2"/>
  <c r="G77" i="5"/>
  <c r="C77" i="5"/>
  <c r="H77" i="5"/>
  <c r="B77" i="5"/>
  <c r="A78" i="5"/>
  <c r="D78" i="5"/>
  <c r="E141" i="2"/>
  <c r="E78" i="5" s="1"/>
  <c r="G78" i="5"/>
  <c r="C78" i="5"/>
  <c r="H78" i="5"/>
  <c r="B78" i="5"/>
  <c r="A79" i="5"/>
  <c r="D79" i="5"/>
  <c r="E142" i="2"/>
  <c r="F142" i="2" s="1"/>
  <c r="G79" i="5"/>
  <c r="C79" i="5"/>
  <c r="H79" i="5"/>
  <c r="B79" i="5"/>
  <c r="A80" i="5"/>
  <c r="D80" i="5"/>
  <c r="E143" i="2"/>
  <c r="E80" i="5" s="1"/>
  <c r="G80" i="5"/>
  <c r="C80" i="5"/>
  <c r="H80" i="5"/>
  <c r="B80" i="5"/>
  <c r="A81" i="5"/>
  <c r="D81" i="5"/>
  <c r="E144" i="2"/>
  <c r="G81" i="5"/>
  <c r="C81" i="5"/>
  <c r="H81" i="5"/>
  <c r="B81" i="5"/>
  <c r="A82" i="5"/>
  <c r="D82" i="5"/>
  <c r="E145" i="2"/>
  <c r="G82" i="5"/>
  <c r="C82" i="5"/>
  <c r="E82" i="5"/>
  <c r="H82" i="5"/>
  <c r="B82" i="5"/>
  <c r="A83" i="5"/>
  <c r="D83" i="5"/>
  <c r="E146" i="2"/>
  <c r="G83" i="5"/>
  <c r="C83" i="5"/>
  <c r="H83" i="5"/>
  <c r="B83" i="5"/>
  <c r="A84" i="5"/>
  <c r="D84" i="5"/>
  <c r="E152" i="2"/>
  <c r="E84" i="5" s="1"/>
  <c r="G84" i="5"/>
  <c r="C84" i="5"/>
  <c r="H84" i="5"/>
  <c r="B84" i="5"/>
  <c r="A85" i="5"/>
  <c r="D85" i="5"/>
  <c r="E153" i="2"/>
  <c r="G85" i="5"/>
  <c r="C85" i="5"/>
  <c r="H85" i="5"/>
  <c r="B85" i="5"/>
  <c r="A86" i="5"/>
  <c r="D86" i="5"/>
  <c r="G86" i="5"/>
  <c r="C86" i="5"/>
  <c r="E86" i="5"/>
  <c r="H86" i="5"/>
  <c r="B86" i="5"/>
  <c r="A87" i="5"/>
  <c r="B87" i="5"/>
  <c r="D87" i="5"/>
  <c r="G87" i="5"/>
  <c r="C87" i="5"/>
  <c r="H87" i="5"/>
  <c r="A88" i="5"/>
  <c r="D88" i="5"/>
  <c r="G88" i="5"/>
  <c r="C88" i="5"/>
  <c r="E88" i="5"/>
  <c r="H88" i="5"/>
  <c r="B88" i="5"/>
  <c r="A89" i="5"/>
  <c r="B89" i="5"/>
  <c r="D89" i="5"/>
  <c r="G89" i="5"/>
  <c r="C89" i="5"/>
  <c r="E89" i="5"/>
  <c r="H89" i="5"/>
  <c r="A90" i="5"/>
  <c r="C90" i="5"/>
  <c r="E90" i="5"/>
  <c r="D90" i="5"/>
  <c r="G90" i="5"/>
  <c r="H90" i="5"/>
  <c r="B90" i="5"/>
  <c r="A91" i="5"/>
  <c r="B91" i="5"/>
  <c r="D91" i="5"/>
  <c r="G91" i="5"/>
  <c r="C91" i="5"/>
  <c r="E91" i="5"/>
  <c r="H91" i="5"/>
  <c r="A92" i="5"/>
  <c r="D92" i="5"/>
  <c r="G92" i="5"/>
  <c r="C92" i="5"/>
  <c r="E92" i="5"/>
  <c r="H92" i="5"/>
  <c r="B92" i="5"/>
  <c r="A93" i="5"/>
  <c r="D93" i="5"/>
  <c r="G93" i="5"/>
  <c r="C93" i="5"/>
  <c r="E93" i="5"/>
  <c r="H93" i="5"/>
  <c r="B93" i="5"/>
  <c r="A94" i="5"/>
  <c r="D94" i="5"/>
  <c r="E46" i="2"/>
  <c r="F46" i="2"/>
  <c r="Z46" i="2" s="1"/>
  <c r="G94" i="5"/>
  <c r="C94" i="5"/>
  <c r="H94" i="5"/>
  <c r="B94" i="5"/>
  <c r="A95" i="5"/>
  <c r="D95" i="5"/>
  <c r="E57" i="2"/>
  <c r="G95" i="5"/>
  <c r="C95" i="5"/>
  <c r="H95" i="5"/>
  <c r="B95" i="5"/>
  <c r="A96" i="5"/>
  <c r="D96" i="5"/>
  <c r="E61" i="2"/>
  <c r="G96" i="5"/>
  <c r="C96" i="5"/>
  <c r="E96" i="5"/>
  <c r="H96" i="5"/>
  <c r="B96" i="5"/>
  <c r="A97" i="5"/>
  <c r="D97" i="5"/>
  <c r="G97" i="5"/>
  <c r="C97" i="5"/>
  <c r="E97" i="5"/>
  <c r="H97" i="5"/>
  <c r="B97" i="5"/>
  <c r="A98" i="5"/>
  <c r="B98" i="5"/>
  <c r="D98" i="5"/>
  <c r="G98" i="5"/>
  <c r="C98" i="5"/>
  <c r="E98" i="5"/>
  <c r="H98" i="5"/>
  <c r="A99" i="5"/>
  <c r="D99" i="5"/>
  <c r="G99" i="5"/>
  <c r="C99" i="5"/>
  <c r="E99" i="5"/>
  <c r="H99" i="5"/>
  <c r="B99" i="5"/>
  <c r="A100" i="5"/>
  <c r="B100" i="5"/>
  <c r="D100" i="5"/>
  <c r="G100" i="5"/>
  <c r="C100" i="5"/>
  <c r="E100" i="5"/>
  <c r="H100" i="5"/>
  <c r="A101" i="5"/>
  <c r="C101" i="5"/>
  <c r="E101" i="5"/>
  <c r="D101" i="5"/>
  <c r="G101" i="5"/>
  <c r="H101" i="5"/>
  <c r="B101" i="5"/>
  <c r="A102" i="5"/>
  <c r="B102" i="5"/>
  <c r="D102" i="5"/>
  <c r="G102" i="5"/>
  <c r="C102" i="5"/>
  <c r="H102" i="5"/>
  <c r="A103" i="5"/>
  <c r="C103" i="5"/>
  <c r="E103" i="5"/>
  <c r="D103" i="5"/>
  <c r="G103" i="5"/>
  <c r="H103" i="5"/>
  <c r="B103" i="5"/>
  <c r="A104" i="5"/>
  <c r="D104" i="5"/>
  <c r="G104" i="5"/>
  <c r="C104" i="5"/>
  <c r="E104" i="5"/>
  <c r="H104" i="5"/>
  <c r="B104" i="5"/>
  <c r="A105" i="5"/>
  <c r="D105" i="5"/>
  <c r="G105" i="5"/>
  <c r="C105" i="5"/>
  <c r="E105" i="5"/>
  <c r="H105" i="5"/>
  <c r="B105" i="5"/>
  <c r="A106" i="5"/>
  <c r="B106" i="5"/>
  <c r="D106" i="5"/>
  <c r="G106" i="5"/>
  <c r="C106" i="5"/>
  <c r="E106" i="5"/>
  <c r="H106" i="5"/>
  <c r="A107" i="5"/>
  <c r="D107" i="5"/>
  <c r="G107" i="5"/>
  <c r="C107" i="5"/>
  <c r="E107" i="5"/>
  <c r="H107" i="5"/>
  <c r="B107" i="5"/>
  <c r="A108" i="5"/>
  <c r="E108" i="5"/>
  <c r="D108" i="5"/>
  <c r="G108" i="5"/>
  <c r="C108" i="5"/>
  <c r="H108" i="5"/>
  <c r="B108" i="5"/>
  <c r="A109" i="5"/>
  <c r="D109" i="5"/>
  <c r="E109" i="2"/>
  <c r="G109" i="5"/>
  <c r="C109" i="5"/>
  <c r="H109" i="5"/>
  <c r="B109" i="5"/>
  <c r="A110" i="5"/>
  <c r="C110" i="5"/>
  <c r="D110" i="5"/>
  <c r="E110" i="2"/>
  <c r="G110" i="5"/>
  <c r="H110" i="5"/>
  <c r="B110" i="5"/>
  <c r="A111" i="5"/>
  <c r="C111" i="5"/>
  <c r="E111" i="5"/>
  <c r="D111" i="5"/>
  <c r="G111" i="5"/>
  <c r="H111" i="5"/>
  <c r="B111" i="5"/>
  <c r="A112" i="5"/>
  <c r="B112" i="5"/>
  <c r="D112" i="5"/>
  <c r="G112" i="5"/>
  <c r="C112" i="5"/>
  <c r="E112" i="5"/>
  <c r="H112" i="5"/>
  <c r="A113" i="5"/>
  <c r="D113" i="5"/>
  <c r="G113" i="5"/>
  <c r="C113" i="5"/>
  <c r="E113" i="5"/>
  <c r="H113" i="5"/>
  <c r="B113" i="5"/>
  <c r="A114" i="5"/>
  <c r="D114" i="5"/>
  <c r="G114" i="5"/>
  <c r="C114" i="5"/>
  <c r="E114" i="5"/>
  <c r="H114" i="5"/>
  <c r="B114" i="5"/>
  <c r="A115" i="5"/>
  <c r="D115" i="5"/>
  <c r="G115" i="5"/>
  <c r="C115" i="5"/>
  <c r="E115" i="5"/>
  <c r="H115" i="5"/>
  <c r="B115" i="5"/>
  <c r="A116" i="5"/>
  <c r="B116" i="5"/>
  <c r="D116" i="5"/>
  <c r="G116" i="5"/>
  <c r="C116" i="5"/>
  <c r="E116" i="5"/>
  <c r="H116" i="5"/>
  <c r="A117" i="5"/>
  <c r="D117" i="5"/>
  <c r="E123" i="2"/>
  <c r="G117" i="5"/>
  <c r="C117" i="5"/>
  <c r="E117" i="5"/>
  <c r="H117" i="5"/>
  <c r="B117" i="5"/>
  <c r="A118" i="5"/>
  <c r="C118" i="5"/>
  <c r="E118" i="5"/>
  <c r="D118" i="5"/>
  <c r="E124" i="2"/>
  <c r="G118" i="5"/>
  <c r="H118" i="5"/>
  <c r="B118" i="5"/>
  <c r="A119" i="5"/>
  <c r="C119" i="5"/>
  <c r="D119" i="5"/>
  <c r="G119" i="5"/>
  <c r="H119" i="5"/>
  <c r="B119" i="5"/>
  <c r="A120" i="5"/>
  <c r="B120" i="5"/>
  <c r="E120" i="5"/>
  <c r="D120" i="5"/>
  <c r="G120" i="5"/>
  <c r="C120" i="5"/>
  <c r="H120" i="5"/>
  <c r="A121" i="5"/>
  <c r="B121" i="5"/>
  <c r="D121" i="5"/>
  <c r="G121" i="5"/>
  <c r="C121" i="5"/>
  <c r="E121" i="5"/>
  <c r="H121" i="5"/>
  <c r="A122" i="5"/>
  <c r="C122" i="5"/>
  <c r="E122" i="5"/>
  <c r="D122" i="5"/>
  <c r="E147" i="2"/>
  <c r="G122" i="5"/>
  <c r="H122" i="5"/>
  <c r="B122" i="5"/>
  <c r="A123" i="5"/>
  <c r="C123" i="5"/>
  <c r="E123" i="5"/>
  <c r="D123" i="5"/>
  <c r="E148" i="2"/>
  <c r="G123" i="5"/>
  <c r="H123" i="5"/>
  <c r="B123" i="5"/>
  <c r="A124" i="5"/>
  <c r="D124" i="5"/>
  <c r="E149" i="2"/>
  <c r="E124" i="5" s="1"/>
  <c r="G124" i="5"/>
  <c r="C124" i="5"/>
  <c r="H124" i="5"/>
  <c r="B124" i="5"/>
  <c r="A125" i="5"/>
  <c r="C125" i="5"/>
  <c r="E125" i="5"/>
  <c r="D125" i="5"/>
  <c r="E150" i="2"/>
  <c r="G125" i="5"/>
  <c r="H125" i="5"/>
  <c r="B125" i="5"/>
  <c r="A126" i="5"/>
  <c r="C126" i="5"/>
  <c r="E126" i="5"/>
  <c r="D126" i="5"/>
  <c r="E151" i="2"/>
  <c r="G126" i="5"/>
  <c r="H126" i="5"/>
  <c r="B126" i="5"/>
  <c r="A127" i="5"/>
  <c r="C127" i="5"/>
  <c r="E127" i="5"/>
  <c r="D127" i="5"/>
  <c r="E154" i="2"/>
  <c r="G127" i="5"/>
  <c r="H127" i="5"/>
  <c r="B127" i="5"/>
  <c r="A128" i="5"/>
  <c r="D128" i="5"/>
  <c r="G128" i="5"/>
  <c r="C128" i="5"/>
  <c r="E128" i="5"/>
  <c r="H128" i="5"/>
  <c r="B128" i="5"/>
  <c r="E15" i="1"/>
  <c r="E16" i="1" s="1"/>
  <c r="E17" i="1" s="1"/>
  <c r="C17" i="1"/>
  <c r="E21" i="1"/>
  <c r="F21" i="1"/>
  <c r="G21" i="1"/>
  <c r="N21" i="1"/>
  <c r="Q21" i="1"/>
  <c r="E22" i="1"/>
  <c r="F22" i="1"/>
  <c r="G22" i="1"/>
  <c r="N22" i="1"/>
  <c r="Q22" i="1"/>
  <c r="E23" i="1"/>
  <c r="F23" i="1"/>
  <c r="G23" i="1"/>
  <c r="N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N27" i="1"/>
  <c r="Q27" i="1"/>
  <c r="E28" i="1"/>
  <c r="F28" i="1"/>
  <c r="G28" i="1"/>
  <c r="N28" i="1"/>
  <c r="Q28" i="1"/>
  <c r="E29" i="1"/>
  <c r="F29" i="1"/>
  <c r="G29" i="1"/>
  <c r="N29" i="1"/>
  <c r="Q29" i="1"/>
  <c r="E30" i="1"/>
  <c r="F30" i="1"/>
  <c r="G30" i="1"/>
  <c r="N30" i="1"/>
  <c r="Q30" i="1"/>
  <c r="E31" i="1"/>
  <c r="F31" i="1"/>
  <c r="G31" i="1"/>
  <c r="N31" i="1"/>
  <c r="Q31" i="1"/>
  <c r="E32" i="1"/>
  <c r="F32" i="1"/>
  <c r="G32" i="1"/>
  <c r="N32" i="1"/>
  <c r="Q32" i="1"/>
  <c r="E33" i="1"/>
  <c r="F33" i="1"/>
  <c r="G33" i="1"/>
  <c r="N33" i="1"/>
  <c r="Q33" i="1"/>
  <c r="E34" i="1"/>
  <c r="F34" i="1"/>
  <c r="G34" i="1"/>
  <c r="J34" i="1"/>
  <c r="Q34" i="1"/>
  <c r="E35" i="1"/>
  <c r="F35" i="1"/>
  <c r="G35" i="1"/>
  <c r="N35" i="1"/>
  <c r="Q35" i="1"/>
  <c r="E36" i="1"/>
  <c r="F36" i="1"/>
  <c r="G36" i="1"/>
  <c r="N36" i="1"/>
  <c r="Q36" i="1"/>
  <c r="E37" i="1"/>
  <c r="F37" i="1"/>
  <c r="G37" i="1"/>
  <c r="N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H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N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Q53" i="1"/>
  <c r="E54" i="1"/>
  <c r="F54" i="1"/>
  <c r="G54" i="1"/>
  <c r="J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N58" i="1"/>
  <c r="Q58" i="1"/>
  <c r="E59" i="1"/>
  <c r="F59" i="1"/>
  <c r="G59" i="1"/>
  <c r="N59" i="1"/>
  <c r="Q59" i="1"/>
  <c r="E60" i="1"/>
  <c r="F60" i="1"/>
  <c r="G60" i="1"/>
  <c r="J60" i="1"/>
  <c r="Q60" i="1"/>
  <c r="E61" i="1"/>
  <c r="F61" i="1"/>
  <c r="G61" i="1"/>
  <c r="N61" i="1"/>
  <c r="Q61" i="1"/>
  <c r="E62" i="1"/>
  <c r="F62" i="1"/>
  <c r="G62" i="1"/>
  <c r="N62" i="1"/>
  <c r="Q62" i="1"/>
  <c r="E63" i="1"/>
  <c r="F63" i="1"/>
  <c r="G63" i="1"/>
  <c r="N63" i="1"/>
  <c r="Q63" i="1"/>
  <c r="E64" i="1"/>
  <c r="F64" i="1"/>
  <c r="G64" i="1"/>
  <c r="N64" i="1"/>
  <c r="Q64" i="1"/>
  <c r="E65" i="1"/>
  <c r="F65" i="1"/>
  <c r="G65" i="1"/>
  <c r="N65" i="1"/>
  <c r="Q65" i="1"/>
  <c r="E66" i="1"/>
  <c r="F66" i="1"/>
  <c r="G66" i="1"/>
  <c r="N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J69" i="1"/>
  <c r="Q69" i="1"/>
  <c r="E70" i="1"/>
  <c r="F70" i="1"/>
  <c r="G70" i="1"/>
  <c r="N70" i="1"/>
  <c r="Q70" i="1"/>
  <c r="E71" i="1"/>
  <c r="F71" i="1"/>
  <c r="G71" i="1"/>
  <c r="J71" i="1"/>
  <c r="Q71" i="1"/>
  <c r="E72" i="1"/>
  <c r="F72" i="1"/>
  <c r="G72" i="1"/>
  <c r="N72" i="1"/>
  <c r="Q72" i="1"/>
  <c r="E73" i="1"/>
  <c r="F73" i="1"/>
  <c r="G73" i="1"/>
  <c r="J73" i="1"/>
  <c r="Q73" i="1"/>
  <c r="E74" i="1"/>
  <c r="F74" i="1"/>
  <c r="G74" i="1"/>
  <c r="J74" i="1"/>
  <c r="Q74" i="1"/>
  <c r="E75" i="1"/>
  <c r="F75" i="1"/>
  <c r="G75" i="1"/>
  <c r="J75" i="1"/>
  <c r="Q75" i="1"/>
  <c r="E76" i="1"/>
  <c r="F76" i="1"/>
  <c r="G76" i="1"/>
  <c r="J76" i="1"/>
  <c r="Q76" i="1"/>
  <c r="E77" i="1"/>
  <c r="F77" i="1"/>
  <c r="G77" i="1"/>
  <c r="J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I80" i="1"/>
  <c r="Q80" i="1"/>
  <c r="E81" i="1"/>
  <c r="F81" i="1"/>
  <c r="G81" i="1"/>
  <c r="J81" i="1"/>
  <c r="Q81" i="1"/>
  <c r="E82" i="1"/>
  <c r="F82" i="1"/>
  <c r="G82" i="1"/>
  <c r="J82" i="1"/>
  <c r="Q82" i="1"/>
  <c r="E83" i="1"/>
  <c r="F83" i="1"/>
  <c r="G83" i="1"/>
  <c r="N83" i="1"/>
  <c r="Q83" i="1"/>
  <c r="E84" i="1"/>
  <c r="F84" i="1"/>
  <c r="G84" i="1"/>
  <c r="J84" i="1"/>
  <c r="Q84" i="1"/>
  <c r="E85" i="1"/>
  <c r="F85" i="1"/>
  <c r="G85" i="1"/>
  <c r="K85" i="1"/>
  <c r="Q85" i="1"/>
  <c r="E86" i="1"/>
  <c r="F86" i="1"/>
  <c r="G86" i="1"/>
  <c r="J86" i="1"/>
  <c r="Q86" i="1"/>
  <c r="E87" i="1"/>
  <c r="F87" i="1"/>
  <c r="G87" i="1"/>
  <c r="L87" i="1"/>
  <c r="Q87" i="1"/>
  <c r="E88" i="1"/>
  <c r="F88" i="1"/>
  <c r="G88" i="1"/>
  <c r="J88" i="1"/>
  <c r="Q88" i="1"/>
  <c r="E89" i="1"/>
  <c r="F89" i="1"/>
  <c r="G89" i="1"/>
  <c r="J89" i="1"/>
  <c r="Q89" i="1"/>
  <c r="E90" i="1"/>
  <c r="F90" i="1"/>
  <c r="G90" i="1"/>
  <c r="J90" i="1"/>
  <c r="Q90" i="1"/>
  <c r="E91" i="1"/>
  <c r="F91" i="1"/>
  <c r="G91" i="1"/>
  <c r="J91" i="1"/>
  <c r="Q91" i="1"/>
  <c r="E92" i="1"/>
  <c r="F92" i="1"/>
  <c r="G92" i="1"/>
  <c r="K92" i="1"/>
  <c r="Q92" i="1"/>
  <c r="F11" i="4"/>
  <c r="G11" i="4"/>
  <c r="E14" i="4"/>
  <c r="E15" i="4" s="1"/>
  <c r="E21" i="4"/>
  <c r="F21" i="4"/>
  <c r="G21" i="4"/>
  <c r="J21" i="4"/>
  <c r="E22" i="4"/>
  <c r="F22" i="4"/>
  <c r="G22" i="4"/>
  <c r="J22" i="4"/>
  <c r="E23" i="4"/>
  <c r="F23" i="4"/>
  <c r="G23" i="4"/>
  <c r="J23" i="4"/>
  <c r="E24" i="4"/>
  <c r="F24" i="4"/>
  <c r="G24" i="4"/>
  <c r="E25" i="4"/>
  <c r="F25" i="4"/>
  <c r="G25" i="4"/>
  <c r="H25" i="4"/>
  <c r="E26" i="4"/>
  <c r="F26" i="4"/>
  <c r="E27" i="4"/>
  <c r="F27" i="4"/>
  <c r="G27" i="4"/>
  <c r="J27" i="4"/>
  <c r="E28" i="4"/>
  <c r="F28" i="4"/>
  <c r="G28" i="4"/>
  <c r="J28" i="4"/>
  <c r="E29" i="4"/>
  <c r="F29" i="4"/>
  <c r="G29" i="4"/>
  <c r="J29" i="4"/>
  <c r="E30" i="4"/>
  <c r="F30" i="4"/>
  <c r="G30" i="4"/>
  <c r="J30" i="4"/>
  <c r="E31" i="4"/>
  <c r="F31" i="4"/>
  <c r="G31" i="4"/>
  <c r="J31" i="4"/>
  <c r="E32" i="4"/>
  <c r="F32" i="4"/>
  <c r="G32" i="4"/>
  <c r="I32" i="4"/>
  <c r="E33" i="4"/>
  <c r="F33" i="4"/>
  <c r="G33" i="4"/>
  <c r="E34" i="4"/>
  <c r="F34" i="4"/>
  <c r="E35" i="4"/>
  <c r="F35" i="4"/>
  <c r="G35" i="4"/>
  <c r="K35" i="4"/>
  <c r="E36" i="4"/>
  <c r="F36" i="4"/>
  <c r="G36" i="4"/>
  <c r="K36" i="4"/>
  <c r="E37" i="4"/>
  <c r="F37" i="4"/>
  <c r="G37" i="4"/>
  <c r="K37" i="4"/>
  <c r="E38" i="4"/>
  <c r="F38" i="4"/>
  <c r="G38" i="4"/>
  <c r="H38" i="4"/>
  <c r="E39" i="4"/>
  <c r="F39" i="4"/>
  <c r="G39" i="4"/>
  <c r="K39" i="4"/>
  <c r="E40" i="4"/>
  <c r="F40" i="4"/>
  <c r="G40" i="4"/>
  <c r="K40" i="4"/>
  <c r="E41" i="4"/>
  <c r="F41" i="4"/>
  <c r="G41" i="4"/>
  <c r="K41" i="4"/>
  <c r="E42" i="4"/>
  <c r="F42" i="4"/>
  <c r="G42" i="4"/>
  <c r="E43" i="4"/>
  <c r="F43" i="4"/>
  <c r="G43" i="4"/>
  <c r="J43" i="4"/>
  <c r="E44" i="4"/>
  <c r="F44" i="4"/>
  <c r="G44" i="4"/>
  <c r="J44" i="4"/>
  <c r="E45" i="4"/>
  <c r="F45" i="4"/>
  <c r="G45" i="4"/>
  <c r="J45" i="4"/>
  <c r="E46" i="4"/>
  <c r="F46" i="4"/>
  <c r="G46" i="4"/>
  <c r="J46" i="4"/>
  <c r="E47" i="4"/>
  <c r="F47" i="4"/>
  <c r="G47" i="4"/>
  <c r="J47" i="4"/>
  <c r="E48" i="4"/>
  <c r="F48" i="4"/>
  <c r="G48" i="4"/>
  <c r="K48" i="4"/>
  <c r="E49" i="4"/>
  <c r="F49" i="4"/>
  <c r="G49" i="4"/>
  <c r="K49" i="4"/>
  <c r="E50" i="4"/>
  <c r="F50" i="4"/>
  <c r="G50" i="4"/>
  <c r="K50" i="4"/>
  <c r="E51" i="4"/>
  <c r="F51" i="4"/>
  <c r="G51" i="4"/>
  <c r="K51" i="4"/>
  <c r="E52" i="4"/>
  <c r="F52" i="4"/>
  <c r="G52" i="4"/>
  <c r="K52" i="4"/>
  <c r="C17" i="4"/>
  <c r="Q21" i="4"/>
  <c r="Q22" i="4"/>
  <c r="Q23" i="4"/>
  <c r="J24" i="4"/>
  <c r="Q24" i="4"/>
  <c r="Q25" i="4"/>
  <c r="G26" i="4"/>
  <c r="J26" i="4"/>
  <c r="Q26" i="4"/>
  <c r="Q27" i="4"/>
  <c r="Q28" i="4"/>
  <c r="Q29" i="4"/>
  <c r="Q30" i="4"/>
  <c r="Q31" i="4"/>
  <c r="Q32" i="4"/>
  <c r="I33" i="4"/>
  <c r="Q33" i="4"/>
  <c r="G34" i="4"/>
  <c r="K34" i="4"/>
  <c r="Q34" i="4"/>
  <c r="Q35" i="4"/>
  <c r="Q36" i="4"/>
  <c r="Q37" i="4"/>
  <c r="Q38" i="4"/>
  <c r="Q39" i="4"/>
  <c r="Q40" i="4"/>
  <c r="Q41" i="4"/>
  <c r="J42" i="4"/>
  <c r="Q42" i="4"/>
  <c r="Q43" i="4"/>
  <c r="Q44" i="4"/>
  <c r="Q45" i="4"/>
  <c r="Q46" i="4"/>
  <c r="Q47" i="4"/>
  <c r="Q48" i="4"/>
  <c r="Q49" i="4"/>
  <c r="Q50" i="4"/>
  <c r="Q51" i="4"/>
  <c r="Q52" i="4"/>
  <c r="E53" i="4"/>
  <c r="F53" i="4"/>
  <c r="G53" i="4"/>
  <c r="I53" i="4"/>
  <c r="Q53" i="4"/>
  <c r="E54" i="4"/>
  <c r="F54" i="4"/>
  <c r="G54" i="4"/>
  <c r="I54" i="4"/>
  <c r="Q54" i="4"/>
  <c r="E55" i="4"/>
  <c r="F55" i="4"/>
  <c r="G55" i="4"/>
  <c r="J55" i="4"/>
  <c r="Q55" i="4"/>
  <c r="E56" i="4"/>
  <c r="F56" i="4"/>
  <c r="G56" i="4"/>
  <c r="I56" i="4"/>
  <c r="Q56" i="4"/>
  <c r="E57" i="4"/>
  <c r="F57" i="4"/>
  <c r="G57" i="4"/>
  <c r="I57" i="4"/>
  <c r="Q57" i="4"/>
  <c r="E58" i="4"/>
  <c r="F58" i="4"/>
  <c r="G58" i="4"/>
  <c r="I58" i="4"/>
  <c r="Q58" i="4"/>
  <c r="E59" i="4"/>
  <c r="F59" i="4"/>
  <c r="G59" i="4"/>
  <c r="I59" i="4"/>
  <c r="Q59" i="4"/>
  <c r="E60" i="4"/>
  <c r="F60" i="4"/>
  <c r="G60" i="4"/>
  <c r="I60" i="4"/>
  <c r="Q60" i="4"/>
  <c r="E61" i="4"/>
  <c r="F61" i="4"/>
  <c r="G61" i="4"/>
  <c r="I61" i="4"/>
  <c r="Q61" i="4"/>
  <c r="E62" i="4"/>
  <c r="F62" i="4"/>
  <c r="G62" i="4"/>
  <c r="K62" i="4"/>
  <c r="Q62" i="4"/>
  <c r="E63" i="4"/>
  <c r="F63" i="4"/>
  <c r="G63" i="4"/>
  <c r="K63" i="4"/>
  <c r="Q63" i="4"/>
  <c r="E64" i="4"/>
  <c r="F64" i="4"/>
  <c r="G64" i="4"/>
  <c r="J64" i="4"/>
  <c r="Q64" i="4"/>
  <c r="E65" i="4"/>
  <c r="F65" i="4"/>
  <c r="G65" i="4"/>
  <c r="I65" i="4"/>
  <c r="Q65" i="4"/>
  <c r="E66" i="4"/>
  <c r="F66" i="4"/>
  <c r="G66" i="4"/>
  <c r="J66" i="4"/>
  <c r="Q66" i="4"/>
  <c r="E67" i="4"/>
  <c r="F67" i="4"/>
  <c r="G67" i="4"/>
  <c r="I67" i="4"/>
  <c r="Q67" i="4"/>
  <c r="E68" i="4"/>
  <c r="F68" i="4"/>
  <c r="G68" i="4"/>
  <c r="K68" i="4"/>
  <c r="Q68" i="4"/>
  <c r="E69" i="4"/>
  <c r="F69" i="4"/>
  <c r="G69" i="4"/>
  <c r="J69" i="4"/>
  <c r="Q69" i="4"/>
  <c r="E70" i="4"/>
  <c r="F70" i="4"/>
  <c r="G70" i="4"/>
  <c r="J70" i="4"/>
  <c r="Q70" i="4"/>
  <c r="E71" i="4"/>
  <c r="F71" i="4"/>
  <c r="G71" i="4"/>
  <c r="J71" i="4"/>
  <c r="Q71" i="4"/>
  <c r="E72" i="4"/>
  <c r="F72" i="4"/>
  <c r="G72" i="4"/>
  <c r="K72" i="4"/>
  <c r="Q72" i="4"/>
  <c r="E73" i="4"/>
  <c r="F73" i="4"/>
  <c r="G73" i="4"/>
  <c r="H73" i="4"/>
  <c r="Q73" i="4"/>
  <c r="E74" i="4"/>
  <c r="F74" i="4"/>
  <c r="G74" i="4"/>
  <c r="K74" i="4"/>
  <c r="Q74" i="4"/>
  <c r="E75" i="4"/>
  <c r="F75" i="4"/>
  <c r="G75" i="4"/>
  <c r="I75" i="4"/>
  <c r="Q75" i="4"/>
  <c r="E76" i="4"/>
  <c r="F76" i="4"/>
  <c r="G76" i="4"/>
  <c r="K76" i="4"/>
  <c r="Q76" i="4"/>
  <c r="E77" i="4"/>
  <c r="F77" i="4"/>
  <c r="G77" i="4"/>
  <c r="K77" i="4"/>
  <c r="Q77" i="4"/>
  <c r="E78" i="4"/>
  <c r="F78" i="4"/>
  <c r="G78" i="4"/>
  <c r="K78" i="4"/>
  <c r="Q78" i="4"/>
  <c r="E79" i="4"/>
  <c r="F79" i="4"/>
  <c r="G79" i="4"/>
  <c r="K79" i="4"/>
  <c r="Q79" i="4"/>
  <c r="E80" i="4"/>
  <c r="F80" i="4"/>
  <c r="G80" i="4"/>
  <c r="K80" i="4"/>
  <c r="Q80" i="4"/>
  <c r="E81" i="4"/>
  <c r="F81" i="4"/>
  <c r="G81" i="4"/>
  <c r="K81" i="4"/>
  <c r="Q81" i="4"/>
  <c r="E82" i="4"/>
  <c r="F82" i="4"/>
  <c r="G82" i="4"/>
  <c r="K82" i="4"/>
  <c r="Q82" i="4"/>
  <c r="E83" i="4"/>
  <c r="F83" i="4"/>
  <c r="G83" i="4"/>
  <c r="J83" i="4"/>
  <c r="Q83" i="4"/>
  <c r="E84" i="4"/>
  <c r="F84" i="4"/>
  <c r="G84" i="4"/>
  <c r="I84" i="4"/>
  <c r="Q84" i="4"/>
  <c r="E85" i="4"/>
  <c r="F85" i="4"/>
  <c r="G85" i="4"/>
  <c r="K85" i="4"/>
  <c r="Q85" i="4"/>
  <c r="E86" i="4"/>
  <c r="F86" i="4"/>
  <c r="G86" i="4"/>
  <c r="K86" i="4"/>
  <c r="Q86" i="4"/>
  <c r="E87" i="4"/>
  <c r="F87" i="4"/>
  <c r="G87" i="4"/>
  <c r="K87" i="4"/>
  <c r="Q87" i="4"/>
  <c r="E88" i="4"/>
  <c r="F88" i="4"/>
  <c r="G88" i="4"/>
  <c r="K88" i="4"/>
  <c r="Q88" i="4"/>
  <c r="E89" i="4"/>
  <c r="F89" i="4"/>
  <c r="G89" i="4"/>
  <c r="K89" i="4"/>
  <c r="Q89" i="4"/>
  <c r="E90" i="4"/>
  <c r="F90" i="4"/>
  <c r="G90" i="4"/>
  <c r="K90" i="4"/>
  <c r="Q90" i="4"/>
  <c r="E91" i="4"/>
  <c r="F91" i="4"/>
  <c r="G91" i="4"/>
  <c r="K91" i="4"/>
  <c r="Q91" i="4"/>
  <c r="E92" i="4"/>
  <c r="F92" i="4"/>
  <c r="G92" i="4"/>
  <c r="J92" i="4"/>
  <c r="Q92" i="4"/>
  <c r="E93" i="4"/>
  <c r="F93" i="4"/>
  <c r="G93" i="4"/>
  <c r="K93" i="4"/>
  <c r="Q93" i="4"/>
  <c r="E94" i="4"/>
  <c r="F94" i="4"/>
  <c r="G94" i="4"/>
  <c r="K94" i="4"/>
  <c r="Q94" i="4"/>
  <c r="E95" i="4"/>
  <c r="F95" i="4"/>
  <c r="G95" i="4"/>
  <c r="K95" i="4"/>
  <c r="Q95" i="4"/>
  <c r="E96" i="4"/>
  <c r="F96" i="4"/>
  <c r="G96" i="4"/>
  <c r="K96" i="4"/>
  <c r="Q96" i="4"/>
  <c r="E97" i="4"/>
  <c r="F97" i="4"/>
  <c r="G97" i="4"/>
  <c r="J97" i="4"/>
  <c r="Q97" i="4"/>
  <c r="E98" i="4"/>
  <c r="F98" i="4"/>
  <c r="G98" i="4"/>
  <c r="J98" i="4"/>
  <c r="Q98" i="4"/>
  <c r="E99" i="4"/>
  <c r="F99" i="4"/>
  <c r="G99" i="4"/>
  <c r="K99" i="4"/>
  <c r="Q99" i="4"/>
  <c r="E100" i="4"/>
  <c r="F100" i="4"/>
  <c r="G100" i="4"/>
  <c r="J100" i="4"/>
  <c r="Q100" i="4"/>
  <c r="E101" i="4"/>
  <c r="F101" i="4"/>
  <c r="G101" i="4"/>
  <c r="J101" i="4"/>
  <c r="Q101" i="4"/>
  <c r="E102" i="4"/>
  <c r="F102" i="4"/>
  <c r="G102" i="4"/>
  <c r="K102" i="4"/>
  <c r="Q102" i="4"/>
  <c r="E103" i="4"/>
  <c r="F103" i="4"/>
  <c r="G103" i="4"/>
  <c r="K103" i="4"/>
  <c r="Q103" i="4"/>
  <c r="E104" i="4"/>
  <c r="F104" i="4"/>
  <c r="G104" i="4"/>
  <c r="K104" i="4"/>
  <c r="Q104" i="4"/>
  <c r="E105" i="4"/>
  <c r="F105" i="4"/>
  <c r="G105" i="4"/>
  <c r="J105" i="4"/>
  <c r="Q105" i="4"/>
  <c r="E106" i="4"/>
  <c r="F106" i="4"/>
  <c r="G106" i="4"/>
  <c r="K106" i="4"/>
  <c r="Q106" i="4"/>
  <c r="E107" i="4"/>
  <c r="F107" i="4"/>
  <c r="G107" i="4"/>
  <c r="K107" i="4"/>
  <c r="Q107" i="4"/>
  <c r="E108" i="4"/>
  <c r="F108" i="4"/>
  <c r="G108" i="4"/>
  <c r="K108" i="4"/>
  <c r="Q108" i="4"/>
  <c r="E109" i="4"/>
  <c r="F109" i="4"/>
  <c r="G109" i="4"/>
  <c r="L109" i="4"/>
  <c r="Q109" i="4"/>
  <c r="E110" i="4"/>
  <c r="F110" i="4"/>
  <c r="G110" i="4"/>
  <c r="K110" i="4"/>
  <c r="Q110" i="4"/>
  <c r="E111" i="4"/>
  <c r="F111" i="4"/>
  <c r="G111" i="4"/>
  <c r="K111" i="4"/>
  <c r="Q111" i="4"/>
  <c r="E112" i="4"/>
  <c r="F112" i="4"/>
  <c r="G112" i="4"/>
  <c r="K112" i="4"/>
  <c r="Q112" i="4"/>
  <c r="E113" i="4"/>
  <c r="F113" i="4"/>
  <c r="G113" i="4"/>
  <c r="J113" i="4"/>
  <c r="Q113" i="4"/>
  <c r="E114" i="4"/>
  <c r="F114" i="4"/>
  <c r="G114" i="4"/>
  <c r="K114" i="4"/>
  <c r="Q114" i="4"/>
  <c r="E115" i="4"/>
  <c r="F115" i="4"/>
  <c r="G115" i="4"/>
  <c r="J115" i="4"/>
  <c r="Q115" i="4"/>
  <c r="E116" i="4"/>
  <c r="F116" i="4"/>
  <c r="G116" i="4"/>
  <c r="K116" i="4"/>
  <c r="Q116" i="4"/>
  <c r="E117" i="4"/>
  <c r="F117" i="4"/>
  <c r="G117" i="4"/>
  <c r="J117" i="4"/>
  <c r="Q117" i="4"/>
  <c r="E118" i="4"/>
  <c r="F118" i="4"/>
  <c r="G118" i="4"/>
  <c r="K118" i="4"/>
  <c r="Q118" i="4"/>
  <c r="AY2" i="2"/>
  <c r="AY3" i="2"/>
  <c r="AY4" i="2"/>
  <c r="AY5" i="2"/>
  <c r="AY6" i="2"/>
  <c r="AY7" i="2"/>
  <c r="AY8" i="2"/>
  <c r="AY9" i="2"/>
  <c r="Z10" i="2"/>
  <c r="AY10" i="2"/>
  <c r="F21" i="2"/>
  <c r="Z21" i="2"/>
  <c r="G21" i="2"/>
  <c r="F26" i="2"/>
  <c r="Z26" i="2"/>
  <c r="F27" i="2"/>
  <c r="G27" i="2"/>
  <c r="J27" i="2" s="1"/>
  <c r="F28" i="2"/>
  <c r="F30" i="2"/>
  <c r="Z30" i="2"/>
  <c r="G30" i="2"/>
  <c r="E34" i="2"/>
  <c r="F34" i="2" s="1"/>
  <c r="Z34" i="2" s="1"/>
  <c r="F35" i="2"/>
  <c r="Z35" i="2"/>
  <c r="F36" i="2"/>
  <c r="Z36" i="2"/>
  <c r="F38" i="2"/>
  <c r="Z38" i="2" s="1"/>
  <c r="G38" i="2"/>
  <c r="F39" i="2"/>
  <c r="G39" i="2"/>
  <c r="Z39" i="2"/>
  <c r="F40" i="2"/>
  <c r="E41" i="2"/>
  <c r="F41" i="2" s="1"/>
  <c r="Z41" i="2" s="1"/>
  <c r="F43" i="2"/>
  <c r="G43" i="2"/>
  <c r="F44" i="2"/>
  <c r="G44" i="2"/>
  <c r="F45" i="2"/>
  <c r="Z45" i="2"/>
  <c r="F48" i="2"/>
  <c r="Z48" i="2"/>
  <c r="F49" i="2"/>
  <c r="F50" i="2"/>
  <c r="Z50" i="2"/>
  <c r="U50" i="2"/>
  <c r="F52" i="2"/>
  <c r="F53" i="2"/>
  <c r="F54" i="2"/>
  <c r="G54" i="2" s="1"/>
  <c r="J54" i="2" s="1"/>
  <c r="Z54" i="2"/>
  <c r="F56" i="2"/>
  <c r="F57" i="2"/>
  <c r="Z57" i="2"/>
  <c r="E58" i="2"/>
  <c r="F58" i="2" s="1"/>
  <c r="F59" i="2"/>
  <c r="Z59" i="2" s="1"/>
  <c r="G59" i="2"/>
  <c r="F60" i="2"/>
  <c r="G60" i="2"/>
  <c r="F61" i="2"/>
  <c r="Z61" i="2"/>
  <c r="E62" i="2"/>
  <c r="F62" i="2"/>
  <c r="Z62" i="2" s="1"/>
  <c r="F63" i="2"/>
  <c r="F65" i="2"/>
  <c r="Z65" i="2" s="1"/>
  <c r="G65" i="2"/>
  <c r="F66" i="2"/>
  <c r="Z66" i="2"/>
  <c r="G66" i="2"/>
  <c r="AF66" i="2" s="1"/>
  <c r="E67" i="2"/>
  <c r="F67" i="2" s="1"/>
  <c r="Z67" i="2" s="1"/>
  <c r="F68" i="2"/>
  <c r="Z68" i="2" s="1"/>
  <c r="E70" i="2"/>
  <c r="F70" i="2" s="1"/>
  <c r="F71" i="2"/>
  <c r="F72" i="2"/>
  <c r="F73" i="2"/>
  <c r="Z73" i="2"/>
  <c r="G73" i="2"/>
  <c r="J73" i="2" s="1"/>
  <c r="F75" i="2"/>
  <c r="G75" i="2"/>
  <c r="F76" i="2"/>
  <c r="E77" i="2"/>
  <c r="F77" i="2" s="1"/>
  <c r="F78" i="2"/>
  <c r="Z78" i="2" s="1"/>
  <c r="G78" i="2"/>
  <c r="J78" i="2" s="1"/>
  <c r="F80" i="2"/>
  <c r="G80" i="2" s="1"/>
  <c r="E81" i="2"/>
  <c r="F81" i="2" s="1"/>
  <c r="F82" i="2"/>
  <c r="AU82" i="2" s="1"/>
  <c r="F83" i="2"/>
  <c r="G83" i="2"/>
  <c r="Z83" i="2"/>
  <c r="F84" i="2"/>
  <c r="Z84" i="2" s="1"/>
  <c r="E85" i="2"/>
  <c r="F85" i="2" s="1"/>
  <c r="F86" i="2"/>
  <c r="G86" i="2" s="1"/>
  <c r="F87" i="2"/>
  <c r="F88" i="2"/>
  <c r="G88" i="2"/>
  <c r="J88" i="2" s="1"/>
  <c r="F89" i="2"/>
  <c r="Z89" i="2" s="1"/>
  <c r="G89" i="2"/>
  <c r="F90" i="2"/>
  <c r="Z90" i="2"/>
  <c r="G90" i="2"/>
  <c r="F91" i="2"/>
  <c r="F93" i="2"/>
  <c r="Z93" i="2" s="1"/>
  <c r="F94" i="2"/>
  <c r="G94" i="2"/>
  <c r="Z94" i="2"/>
  <c r="E95" i="2"/>
  <c r="F95" i="2"/>
  <c r="E96" i="2"/>
  <c r="F96" i="2"/>
  <c r="E97" i="2"/>
  <c r="F97" i="2"/>
  <c r="G97" i="2" s="1"/>
  <c r="E98" i="2"/>
  <c r="F98" i="2" s="1"/>
  <c r="F99" i="2"/>
  <c r="F100" i="2"/>
  <c r="G100" i="2"/>
  <c r="Z100" i="2"/>
  <c r="F101" i="2"/>
  <c r="Z101" i="2"/>
  <c r="F102" i="2"/>
  <c r="Z102" i="2" s="1"/>
  <c r="G102" i="2"/>
  <c r="F103" i="2"/>
  <c r="G103" i="2"/>
  <c r="Z103" i="2"/>
  <c r="F104" i="2"/>
  <c r="G104" i="2"/>
  <c r="K104" i="2" s="1"/>
  <c r="F105" i="2"/>
  <c r="F106" i="2"/>
  <c r="Z106" i="2" s="1"/>
  <c r="G106" i="2"/>
  <c r="F107" i="2"/>
  <c r="G107" i="2" s="1"/>
  <c r="K107" i="2" s="1"/>
  <c r="F109" i="2"/>
  <c r="F110" i="2"/>
  <c r="G110" i="2" s="1"/>
  <c r="K110" i="2" s="1"/>
  <c r="F111" i="2"/>
  <c r="F112" i="2"/>
  <c r="F113" i="2"/>
  <c r="Z113" i="2" s="1"/>
  <c r="F114" i="2"/>
  <c r="Z114" i="2"/>
  <c r="E115" i="2"/>
  <c r="F115" i="2"/>
  <c r="F116" i="2"/>
  <c r="Z116" i="2"/>
  <c r="F117" i="2"/>
  <c r="Z117" i="2"/>
  <c r="F118" i="2"/>
  <c r="G118" i="2" s="1"/>
  <c r="Z118" i="2"/>
  <c r="E119" i="2"/>
  <c r="F119" i="2"/>
  <c r="F120" i="2"/>
  <c r="Z120" i="2" s="1"/>
  <c r="F121" i="2"/>
  <c r="G121" i="2"/>
  <c r="E122" i="2"/>
  <c r="F122" i="2"/>
  <c r="F123" i="2"/>
  <c r="Z123" i="2"/>
  <c r="F124" i="2"/>
  <c r="Z124" i="2" s="1"/>
  <c r="G124" i="2"/>
  <c r="F125" i="2"/>
  <c r="F126" i="2"/>
  <c r="G126" i="2"/>
  <c r="K126" i="2"/>
  <c r="Z126" i="2"/>
  <c r="E127" i="2"/>
  <c r="F127" i="2" s="1"/>
  <c r="F128" i="2"/>
  <c r="F129" i="2"/>
  <c r="Z129" i="2"/>
  <c r="F130" i="2"/>
  <c r="Z130" i="2" s="1"/>
  <c r="F132" i="2"/>
  <c r="F133" i="2"/>
  <c r="G133" i="2"/>
  <c r="AC133" i="2"/>
  <c r="Z133" i="2"/>
  <c r="F134" i="2"/>
  <c r="Z134" i="2"/>
  <c r="F135" i="2"/>
  <c r="G135" i="2" s="1"/>
  <c r="Z135" i="2"/>
  <c r="F136" i="2"/>
  <c r="F137" i="2"/>
  <c r="Z137" i="2" s="1"/>
  <c r="F139" i="2"/>
  <c r="G139" i="2" s="1"/>
  <c r="Z139" i="2"/>
  <c r="F140" i="2"/>
  <c r="Z140" i="2"/>
  <c r="F141" i="2"/>
  <c r="Z141" i="2" s="1"/>
  <c r="G142" i="2"/>
  <c r="F143" i="2"/>
  <c r="Z143" i="2"/>
  <c r="G143" i="2"/>
  <c r="AC143" i="2" s="1"/>
  <c r="F144" i="2"/>
  <c r="F145" i="2"/>
  <c r="Z145" i="2" s="1"/>
  <c r="F146" i="2"/>
  <c r="F147" i="2"/>
  <c r="G147" i="2"/>
  <c r="K147" i="2" s="1"/>
  <c r="Z147" i="2"/>
  <c r="F148" i="2"/>
  <c r="F149" i="2"/>
  <c r="G149" i="2"/>
  <c r="F150" i="2"/>
  <c r="Z150" i="2"/>
  <c r="G150" i="2"/>
  <c r="AF150" i="2" s="1"/>
  <c r="F151" i="2"/>
  <c r="Z151" i="2"/>
  <c r="F152" i="2"/>
  <c r="F153" i="2"/>
  <c r="Z153" i="2" s="1"/>
  <c r="F154" i="2"/>
  <c r="G154" i="2"/>
  <c r="K154" i="2" s="1"/>
  <c r="Z154" i="2"/>
  <c r="Z155" i="2"/>
  <c r="Z158" i="2"/>
  <c r="Z160" i="2"/>
  <c r="Z162" i="2"/>
  <c r="Z163" i="2"/>
  <c r="Z166" i="2"/>
  <c r="Z168" i="2"/>
  <c r="Z170" i="2"/>
  <c r="Z171" i="2"/>
  <c r="Z174" i="2"/>
  <c r="Z177" i="2"/>
  <c r="AY11" i="2"/>
  <c r="AY12" i="2"/>
  <c r="AB13" i="2"/>
  <c r="AB17" i="2"/>
  <c r="AY13" i="2"/>
  <c r="AB14" i="2"/>
  <c r="AY14" i="2"/>
  <c r="AY15" i="2"/>
  <c r="F16" i="2"/>
  <c r="F17" i="2" s="1"/>
  <c r="AB16" i="2"/>
  <c r="AY16" i="2"/>
  <c r="C17" i="2"/>
  <c r="AY17" i="2"/>
  <c r="Q21" i="2"/>
  <c r="Q22" i="2"/>
  <c r="Q23" i="2"/>
  <c r="Q24" i="2"/>
  <c r="Q25" i="2"/>
  <c r="Q26" i="2"/>
  <c r="Q27" i="2"/>
  <c r="Q28" i="2"/>
  <c r="Q29" i="2"/>
  <c r="Q30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7" i="2"/>
  <c r="Q178" i="2"/>
  <c r="AY18" i="2"/>
  <c r="AY19" i="2"/>
  <c r="AY20" i="2"/>
  <c r="I21" i="2"/>
  <c r="AC21" i="2"/>
  <c r="AF21" i="2"/>
  <c r="AY21" i="2"/>
  <c r="AY22" i="2"/>
  <c r="AY23" i="2"/>
  <c r="AY24" i="2"/>
  <c r="AY25" i="2"/>
  <c r="AY26" i="2"/>
  <c r="AY27" i="2"/>
  <c r="AY28" i="2"/>
  <c r="AY29" i="2"/>
  <c r="J30" i="2"/>
  <c r="AC30" i="2"/>
  <c r="AF30" i="2"/>
  <c r="AY30" i="2"/>
  <c r="AY34" i="2"/>
  <c r="U35" i="2"/>
  <c r="AY35" i="2"/>
  <c r="AY36" i="2"/>
  <c r="AY37" i="2"/>
  <c r="AY38" i="2"/>
  <c r="J39" i="2"/>
  <c r="AC39" i="2"/>
  <c r="AF39" i="2"/>
  <c r="AY39" i="2"/>
  <c r="AY40" i="2"/>
  <c r="AY41" i="2"/>
  <c r="AY42" i="2"/>
  <c r="J43" i="2"/>
  <c r="AC43" i="2"/>
  <c r="AF43" i="2"/>
  <c r="AY43" i="2"/>
  <c r="AY44" i="2"/>
  <c r="U45" i="2"/>
  <c r="AY45" i="2"/>
  <c r="U46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C59" i="2"/>
  <c r="AY59" i="2"/>
  <c r="AY60" i="2"/>
  <c r="AY61" i="2"/>
  <c r="AY62" i="2"/>
  <c r="AY63" i="2"/>
  <c r="AY64" i="2"/>
  <c r="AY65" i="2"/>
  <c r="AC66" i="2"/>
  <c r="AY66" i="2"/>
  <c r="AY67" i="2"/>
  <c r="AY68" i="2"/>
  <c r="AY69" i="2"/>
  <c r="AY70" i="2"/>
  <c r="AY71" i="2"/>
  <c r="AY72" i="2"/>
  <c r="AC73" i="2"/>
  <c r="AY73" i="2"/>
  <c r="AY74" i="2"/>
  <c r="AY75" i="2"/>
  <c r="AY76" i="2"/>
  <c r="AY77" i="2"/>
  <c r="AY78" i="2"/>
  <c r="AY79" i="2"/>
  <c r="AC80" i="2"/>
  <c r="AY80" i="2"/>
  <c r="AY81" i="2"/>
  <c r="AY82" i="2"/>
  <c r="AY83" i="2"/>
  <c r="AY84" i="2"/>
  <c r="AY85" i="2"/>
  <c r="AY86" i="2"/>
  <c r="AY87" i="2"/>
  <c r="AC88" i="2"/>
  <c r="AY88" i="2"/>
  <c r="AY89" i="2"/>
  <c r="J90" i="2"/>
  <c r="AC90" i="2"/>
  <c r="AF90" i="2"/>
  <c r="AY90" i="2"/>
  <c r="AY91" i="2"/>
  <c r="AY92" i="2"/>
  <c r="AY93" i="2"/>
  <c r="J94" i="2"/>
  <c r="AC94" i="2"/>
  <c r="AF94" i="2"/>
  <c r="AY94" i="2"/>
  <c r="AY95" i="2"/>
  <c r="AY96" i="2"/>
  <c r="AY97" i="2"/>
  <c r="AY98" i="2"/>
  <c r="AY99" i="2"/>
  <c r="AY100" i="2"/>
  <c r="K118" i="2"/>
  <c r="AF124" i="2"/>
  <c r="K133" i="2"/>
  <c r="K135" i="2"/>
  <c r="AF139" i="2"/>
  <c r="AC150" i="2"/>
  <c r="AF154" i="2"/>
  <c r="J160" i="2"/>
  <c r="AC160" i="2"/>
  <c r="AF160" i="2"/>
  <c r="K168" i="2"/>
  <c r="AC168" i="2"/>
  <c r="AF168" i="2"/>
  <c r="K177" i="2"/>
  <c r="AC177" i="2"/>
  <c r="AF177" i="2"/>
  <c r="K181" i="2"/>
  <c r="AF181" i="2"/>
  <c r="AC181" i="2"/>
  <c r="G176" i="2"/>
  <c r="AF176" i="2" s="1"/>
  <c r="Z176" i="2"/>
  <c r="Z181" i="2"/>
  <c r="AU181" i="2"/>
  <c r="Z152" i="2"/>
  <c r="G152" i="2"/>
  <c r="G148" i="2"/>
  <c r="Z148" i="2"/>
  <c r="Z144" i="2"/>
  <c r="G144" i="2"/>
  <c r="G140" i="2"/>
  <c r="Z136" i="2"/>
  <c r="G136" i="2"/>
  <c r="G76" i="2"/>
  <c r="Z76" i="2"/>
  <c r="G87" i="2"/>
  <c r="Z87" i="2"/>
  <c r="Z122" i="2"/>
  <c r="G122" i="2"/>
  <c r="G109" i="2"/>
  <c r="Z109" i="2"/>
  <c r="G117" i="2"/>
  <c r="G67" i="2"/>
  <c r="G112" i="2"/>
  <c r="Z112" i="2"/>
  <c r="E109" i="5"/>
  <c r="Z75" i="2"/>
  <c r="Z28" i="2"/>
  <c r="G28" i="2"/>
  <c r="J28" i="2" s="1"/>
  <c r="E110" i="5"/>
  <c r="G123" i="2"/>
  <c r="Z80" i="2"/>
  <c r="Z71" i="2"/>
  <c r="G71" i="2"/>
  <c r="G62" i="2"/>
  <c r="AC62" i="2" s="1"/>
  <c r="U48" i="2"/>
  <c r="G36" i="2"/>
  <c r="E78" i="6"/>
  <c r="F23" i="2"/>
  <c r="E13" i="6"/>
  <c r="E116" i="6"/>
  <c r="E69" i="6"/>
  <c r="E87" i="6"/>
  <c r="G21" i="8"/>
  <c r="AF21" i="8"/>
  <c r="G91" i="8"/>
  <c r="AF91" i="8"/>
  <c r="G88" i="8"/>
  <c r="AF88" i="8"/>
  <c r="G72" i="8"/>
  <c r="AF72" i="8"/>
  <c r="G63" i="8"/>
  <c r="AF63" i="8"/>
  <c r="G78" i="8"/>
  <c r="AF78" i="8"/>
  <c r="G52" i="8"/>
  <c r="AF52" i="8"/>
  <c r="G45" i="8"/>
  <c r="AF45" i="8"/>
  <c r="G33" i="8"/>
  <c r="AF33" i="8"/>
  <c r="G158" i="8"/>
  <c r="AF158" i="8"/>
  <c r="G151" i="8"/>
  <c r="AF151" i="8"/>
  <c r="G145" i="8"/>
  <c r="AF145" i="8"/>
  <c r="G132" i="8"/>
  <c r="AF132" i="8"/>
  <c r="G126" i="8"/>
  <c r="AF126" i="8"/>
  <c r="G112" i="8"/>
  <c r="K112" i="8"/>
  <c r="AF112" i="8"/>
  <c r="G99" i="8"/>
  <c r="AF99" i="8"/>
  <c r="AC3" i="8"/>
  <c r="AC5" i="8"/>
  <c r="AH17" i="8"/>
  <c r="AD3" i="8"/>
  <c r="AD5" i="8"/>
  <c r="AF95" i="8"/>
  <c r="G28" i="8"/>
  <c r="AF28" i="8"/>
  <c r="G22" i="8"/>
  <c r="AF22" i="8"/>
  <c r="G81" i="8"/>
  <c r="AF81" i="8"/>
  <c r="G69" i="8"/>
  <c r="AF69" i="8"/>
  <c r="G70" i="8"/>
  <c r="AF70" i="8"/>
  <c r="G90" i="8"/>
  <c r="AF90" i="8"/>
  <c r="G66" i="8"/>
  <c r="AF66" i="8"/>
  <c r="J43" i="8"/>
  <c r="G34" i="8"/>
  <c r="AF34" i="8"/>
  <c r="G152" i="8"/>
  <c r="AF152" i="8"/>
  <c r="G146" i="8"/>
  <c r="AF146" i="8"/>
  <c r="G120" i="8"/>
  <c r="AF120" i="8"/>
  <c r="K113" i="8"/>
  <c r="G100" i="8"/>
  <c r="AF100" i="8"/>
  <c r="G96" i="8"/>
  <c r="AF96" i="8"/>
  <c r="G49" i="8"/>
  <c r="AF49" i="8"/>
  <c r="G65" i="8"/>
  <c r="AI65" i="8"/>
  <c r="AF65" i="8"/>
  <c r="G89" i="8"/>
  <c r="AF89" i="8"/>
  <c r="G74" i="8"/>
  <c r="AF74" i="8"/>
  <c r="G46" i="8"/>
  <c r="AF46" i="8"/>
  <c r="G44" i="8"/>
  <c r="J44" i="8"/>
  <c r="AF44" i="8"/>
  <c r="G32" i="8"/>
  <c r="AF32" i="8"/>
  <c r="K157" i="8"/>
  <c r="G144" i="8"/>
  <c r="AF144" i="8"/>
  <c r="G138" i="8"/>
  <c r="AF138" i="8"/>
  <c r="G111" i="8"/>
  <c r="AF111" i="8"/>
  <c r="K105" i="8"/>
  <c r="G116" i="8"/>
  <c r="AF116" i="8"/>
  <c r="G26" i="8"/>
  <c r="AF26" i="8"/>
  <c r="G77" i="8"/>
  <c r="AF77" i="8"/>
  <c r="G57" i="8"/>
  <c r="AF57" i="8"/>
  <c r="G62" i="8"/>
  <c r="AF62" i="8"/>
  <c r="G38" i="8"/>
  <c r="AF38" i="8"/>
  <c r="G156" i="8"/>
  <c r="AF156" i="8"/>
  <c r="G150" i="8"/>
  <c r="AF150" i="8"/>
  <c r="K137" i="8"/>
  <c r="G124" i="8"/>
  <c r="AF124" i="8"/>
  <c r="G118" i="8"/>
  <c r="AF118" i="8"/>
  <c r="G104" i="8"/>
  <c r="AF104" i="8"/>
  <c r="Y16" i="8"/>
  <c r="Y17" i="8"/>
  <c r="AC16" i="8"/>
  <c r="AC17" i="8"/>
  <c r="V16" i="8"/>
  <c r="V17" i="8"/>
  <c r="Z16" i="8"/>
  <c r="Z17" i="8"/>
  <c r="AD16" i="8"/>
  <c r="AD17" i="8"/>
  <c r="W16" i="8"/>
  <c r="W17" i="8"/>
  <c r="AA16" i="8"/>
  <c r="AA17" i="8"/>
  <c r="AE16" i="8"/>
  <c r="AE17" i="8"/>
  <c r="AB16" i="8"/>
  <c r="AB17" i="8"/>
  <c r="U16" i="8"/>
  <c r="U17" i="8"/>
  <c r="X16" i="8"/>
  <c r="X17" i="8"/>
  <c r="T19" i="8"/>
  <c r="G25" i="8"/>
  <c r="AF25" i="8"/>
  <c r="G94" i="8"/>
  <c r="AF94" i="8"/>
  <c r="G60" i="8"/>
  <c r="AF60" i="8"/>
  <c r="G54" i="8"/>
  <c r="AF54" i="8"/>
  <c r="G58" i="8"/>
  <c r="AF58" i="8"/>
  <c r="G76" i="8"/>
  <c r="AF76" i="8"/>
  <c r="G85" i="8"/>
  <c r="AF85" i="8"/>
  <c r="G37" i="8"/>
  <c r="AF37" i="8"/>
  <c r="G155" i="8"/>
  <c r="AF155" i="8"/>
  <c r="G136" i="8"/>
  <c r="AF136" i="8"/>
  <c r="G130" i="8"/>
  <c r="AF130" i="8"/>
  <c r="K117" i="8"/>
  <c r="G103" i="8"/>
  <c r="AF103" i="8"/>
  <c r="J47" i="8"/>
  <c r="I31" i="8"/>
  <c r="G24" i="8"/>
  <c r="AF24" i="8"/>
  <c r="G48" i="8"/>
  <c r="AF48" i="8"/>
  <c r="G53" i="8"/>
  <c r="AF53" i="8"/>
  <c r="G82" i="8"/>
  <c r="AF82" i="8"/>
  <c r="G86" i="8"/>
  <c r="AF86" i="8"/>
  <c r="G64" i="8"/>
  <c r="AF64" i="8"/>
  <c r="G41" i="8"/>
  <c r="AF41" i="8"/>
  <c r="G36" i="8"/>
  <c r="AF36" i="8"/>
  <c r="G148" i="8"/>
  <c r="AF148" i="8"/>
  <c r="G142" i="8"/>
  <c r="AF142" i="8"/>
  <c r="G115" i="8"/>
  <c r="AF115" i="8"/>
  <c r="K109" i="8"/>
  <c r="G30" i="8"/>
  <c r="AF30" i="8"/>
  <c r="G93" i="8"/>
  <c r="AF93" i="8"/>
  <c r="G50" i="8"/>
  <c r="AF50" i="8"/>
  <c r="G56" i="8"/>
  <c r="AF56" i="8"/>
  <c r="G68" i="8"/>
  <c r="AF68" i="8"/>
  <c r="G84" i="8"/>
  <c r="AF84" i="8"/>
  <c r="G42" i="8"/>
  <c r="AF42" i="8"/>
  <c r="G160" i="8"/>
  <c r="AF160" i="8"/>
  <c r="G154" i="8"/>
  <c r="AF154" i="8"/>
  <c r="G128" i="8"/>
  <c r="AI128" i="8"/>
  <c r="AF128" i="8"/>
  <c r="G122" i="8"/>
  <c r="AF122" i="8"/>
  <c r="G108" i="8"/>
  <c r="AF108" i="8"/>
  <c r="J95" i="8"/>
  <c r="AF31" i="8"/>
  <c r="G29" i="8"/>
  <c r="AF29" i="8"/>
  <c r="G92" i="8"/>
  <c r="AF92" i="8"/>
  <c r="G61" i="8"/>
  <c r="AF61" i="8"/>
  <c r="G73" i="8"/>
  <c r="AF73" i="8"/>
  <c r="G80" i="8"/>
  <c r="AF80" i="8"/>
  <c r="J83" i="8"/>
  <c r="G40" i="8"/>
  <c r="AF40" i="8"/>
  <c r="J35" i="8"/>
  <c r="G159" i="8"/>
  <c r="AF159" i="8"/>
  <c r="K153" i="8"/>
  <c r="G140" i="8"/>
  <c r="AF140" i="8"/>
  <c r="G134" i="8"/>
  <c r="AF134" i="8"/>
  <c r="G107" i="8"/>
  <c r="K107" i="8"/>
  <c r="AF107" i="8"/>
  <c r="K101" i="8"/>
  <c r="J87" i="8"/>
  <c r="AF147" i="8"/>
  <c r="AF143" i="8"/>
  <c r="AF139" i="8"/>
  <c r="AF135" i="8"/>
  <c r="AF131" i="8"/>
  <c r="AF127" i="8"/>
  <c r="AF123" i="8"/>
  <c r="AF119" i="8"/>
  <c r="AF114" i="8"/>
  <c r="AF110" i="8"/>
  <c r="AF106" i="8"/>
  <c r="AF102" i="8"/>
  <c r="AF98" i="8"/>
  <c r="K139" i="8"/>
  <c r="K114" i="8"/>
  <c r="K106" i="8"/>
  <c r="K98" i="8"/>
  <c r="AH15" i="8"/>
  <c r="AH18" i="8"/>
  <c r="AH11" i="8"/>
  <c r="AB18" i="2"/>
  <c r="AU176" i="2"/>
  <c r="AT176" i="2" s="1"/>
  <c r="AU154" i="2"/>
  <c r="AU162" i="2"/>
  <c r="AU166" i="2"/>
  <c r="AT166" i="2" s="1"/>
  <c r="AC176" i="2"/>
  <c r="K176" i="2"/>
  <c r="J40" i="8"/>
  <c r="AI40" i="8"/>
  <c r="AL40" i="8"/>
  <c r="J93" i="8"/>
  <c r="AI93" i="8"/>
  <c r="AL93" i="8"/>
  <c r="J62" i="8"/>
  <c r="AI62" i="8"/>
  <c r="AL62" i="8"/>
  <c r="AT162" i="2"/>
  <c r="AS162" i="2" s="1"/>
  <c r="AR162" i="2" s="1"/>
  <c r="AQ162" i="2" s="1"/>
  <c r="J42" i="8"/>
  <c r="AI42" i="8"/>
  <c r="AL42" i="8"/>
  <c r="J53" i="8"/>
  <c r="AI53" i="8"/>
  <c r="AL53" i="8"/>
  <c r="J74" i="8"/>
  <c r="AL74" i="8"/>
  <c r="AI74" i="8"/>
  <c r="J90" i="8"/>
  <c r="AI90" i="8"/>
  <c r="AL90" i="8"/>
  <c r="K140" i="8"/>
  <c r="AI140" i="8"/>
  <c r="AL140" i="8"/>
  <c r="K122" i="8"/>
  <c r="AI122" i="8"/>
  <c r="AL122" i="8"/>
  <c r="K103" i="8"/>
  <c r="AL103" i="8"/>
  <c r="AI103" i="8"/>
  <c r="J37" i="8"/>
  <c r="AL37" i="8"/>
  <c r="AI37" i="8"/>
  <c r="I25" i="8"/>
  <c r="AL25" i="8"/>
  <c r="AI25" i="8"/>
  <c r="K144" i="8"/>
  <c r="AI144" i="8"/>
  <c r="AL144" i="8"/>
  <c r="K120" i="8"/>
  <c r="AI120" i="8"/>
  <c r="AL120" i="8"/>
  <c r="K152" i="8"/>
  <c r="AI152" i="8"/>
  <c r="AL152" i="8"/>
  <c r="K99" i="8"/>
  <c r="AI99" i="8"/>
  <c r="AL99" i="8"/>
  <c r="K145" i="8"/>
  <c r="AI145" i="8"/>
  <c r="AL145" i="8"/>
  <c r="J45" i="8"/>
  <c r="AL45" i="8"/>
  <c r="AI45" i="8"/>
  <c r="J72" i="8"/>
  <c r="AI72" i="8"/>
  <c r="AL72" i="8"/>
  <c r="J62" i="2"/>
  <c r="J144" i="2"/>
  <c r="K142" i="8"/>
  <c r="AI142" i="8"/>
  <c r="AL142" i="8"/>
  <c r="J34" i="8"/>
  <c r="AI34" i="8"/>
  <c r="AL34" i="8"/>
  <c r="BA28" i="8"/>
  <c r="BA26" i="8"/>
  <c r="BA25" i="8"/>
  <c r="BA24" i="8"/>
  <c r="BA32" i="8"/>
  <c r="BA29" i="8"/>
  <c r="BA35" i="8"/>
  <c r="BA43" i="8"/>
  <c r="BA51" i="8"/>
  <c r="BA59" i="8"/>
  <c r="BA67" i="8"/>
  <c r="BA75" i="8"/>
  <c r="BA31" i="8"/>
  <c r="BA34" i="8"/>
  <c r="BA42" i="8"/>
  <c r="BA50" i="8"/>
  <c r="BA58" i="8"/>
  <c r="BA33" i="8"/>
  <c r="BA41" i="8"/>
  <c r="BA49" i="8"/>
  <c r="BA57" i="8"/>
  <c r="BA65" i="8"/>
  <c r="BA73" i="8"/>
  <c r="BA27" i="8"/>
  <c r="BA40" i="8"/>
  <c r="BA48" i="8"/>
  <c r="BA56" i="8"/>
  <c r="BA64" i="8"/>
  <c r="BA72" i="8"/>
  <c r="BA23" i="8"/>
  <c r="BA30" i="8"/>
  <c r="BA39" i="8"/>
  <c r="BA47" i="8"/>
  <c r="BA55" i="8"/>
  <c r="BA38" i="8"/>
  <c r="BA46" i="8"/>
  <c r="BA54" i="8"/>
  <c r="BA62" i="8"/>
  <c r="BA36" i="8"/>
  <c r="BA44" i="8"/>
  <c r="BA52" i="8"/>
  <c r="BA60" i="8"/>
  <c r="BA68" i="8"/>
  <c r="BA69" i="8"/>
  <c r="BA83" i="8"/>
  <c r="BA91" i="8"/>
  <c r="BA99" i="8"/>
  <c r="BA107" i="8"/>
  <c r="BA115" i="8"/>
  <c r="BA123" i="8"/>
  <c r="BA131" i="8"/>
  <c r="BA139" i="8"/>
  <c r="BA147" i="8"/>
  <c r="BA66" i="8"/>
  <c r="BA82" i="8"/>
  <c r="BA90" i="8"/>
  <c r="BA98" i="8"/>
  <c r="BA106" i="8"/>
  <c r="BA114" i="8"/>
  <c r="BA122" i="8"/>
  <c r="BA130" i="8"/>
  <c r="BA138" i="8"/>
  <c r="BA146" i="8"/>
  <c r="BA81" i="8"/>
  <c r="BA89" i="8"/>
  <c r="BA97" i="8"/>
  <c r="BA105" i="8"/>
  <c r="BA113" i="8"/>
  <c r="BA121" i="8"/>
  <c r="BA129" i="8"/>
  <c r="BA137" i="8"/>
  <c r="BA145" i="8"/>
  <c r="BA80" i="8"/>
  <c r="BA88" i="8"/>
  <c r="BA96" i="8"/>
  <c r="BA104" i="8"/>
  <c r="BA112" i="8"/>
  <c r="BA120" i="8"/>
  <c r="BA128" i="8"/>
  <c r="BA136" i="8"/>
  <c r="BA144" i="8"/>
  <c r="BA152" i="8"/>
  <c r="BA79" i="8"/>
  <c r="BA87" i="8"/>
  <c r="BA95" i="8"/>
  <c r="BA103" i="8"/>
  <c r="BA111" i="8"/>
  <c r="BA119" i="8"/>
  <c r="BA127" i="8"/>
  <c r="BA135" i="8"/>
  <c r="BA143" i="8"/>
  <c r="BA151" i="8"/>
  <c r="BA53" i="8"/>
  <c r="BA78" i="8"/>
  <c r="BA86" i="8"/>
  <c r="BA94" i="8"/>
  <c r="BA102" i="8"/>
  <c r="BA110" i="8"/>
  <c r="BA118" i="8"/>
  <c r="BA22" i="8"/>
  <c r="BA37" i="8"/>
  <c r="BA61" i="8"/>
  <c r="BA70" i="8"/>
  <c r="BA76" i="8"/>
  <c r="BA84" i="8"/>
  <c r="BA92" i="8"/>
  <c r="BA100" i="8"/>
  <c r="BA108" i="8"/>
  <c r="BA116" i="8"/>
  <c r="BA124" i="8"/>
  <c r="BA132" i="8"/>
  <c r="BA140" i="8"/>
  <c r="BA148" i="8"/>
  <c r="BA74" i="8"/>
  <c r="BA117" i="8"/>
  <c r="BA125" i="8"/>
  <c r="BA150" i="8"/>
  <c r="BA153" i="8"/>
  <c r="BA158" i="8"/>
  <c r="BA45" i="8"/>
  <c r="BA109" i="8"/>
  <c r="BA134" i="8"/>
  <c r="BA157" i="8"/>
  <c r="BA101" i="8"/>
  <c r="BA156" i="8"/>
  <c r="BR4" i="8"/>
  <c r="BA93" i="8"/>
  <c r="BA126" i="8"/>
  <c r="BA149" i="8"/>
  <c r="BA155" i="8"/>
  <c r="BA21" i="8"/>
  <c r="BA85" i="8"/>
  <c r="BA141" i="8"/>
  <c r="BA154" i="8"/>
  <c r="BA162" i="8"/>
  <c r="BA71" i="8"/>
  <c r="BA77" i="8"/>
  <c r="BA161" i="8"/>
  <c r="BR9" i="8"/>
  <c r="BA142" i="8"/>
  <c r="BA159" i="8"/>
  <c r="BR7" i="8"/>
  <c r="BR15" i="8"/>
  <c r="BR12" i="8"/>
  <c r="BR21" i="8"/>
  <c r="BR29" i="8"/>
  <c r="BR37" i="8"/>
  <c r="BR45" i="8"/>
  <c r="BR53" i="8"/>
  <c r="BR61" i="8"/>
  <c r="BR69" i="8"/>
  <c r="BR77" i="8"/>
  <c r="BR85" i="8"/>
  <c r="BR16" i="8"/>
  <c r="BR20" i="8"/>
  <c r="BR28" i="8"/>
  <c r="BR36" i="8"/>
  <c r="BR44" i="8"/>
  <c r="BR52" i="8"/>
  <c r="BR60" i="8"/>
  <c r="BR68" i="8"/>
  <c r="BR10" i="8"/>
  <c r="BR19" i="8"/>
  <c r="BR27" i="8"/>
  <c r="BR35" i="8"/>
  <c r="BR6" i="8"/>
  <c r="BR8" i="8"/>
  <c r="BR13" i="8"/>
  <c r="BR18" i="8"/>
  <c r="BR26" i="8"/>
  <c r="BR34" i="8"/>
  <c r="BR42" i="8"/>
  <c r="BR50" i="8"/>
  <c r="BR58" i="8"/>
  <c r="BR66" i="8"/>
  <c r="BR74" i="8"/>
  <c r="BR25" i="8"/>
  <c r="BR33" i="8"/>
  <c r="BR41" i="8"/>
  <c r="BR49" i="8"/>
  <c r="BR57" i="8"/>
  <c r="BR65" i="8"/>
  <c r="BR73" i="8"/>
  <c r="BR81" i="8"/>
  <c r="BR89" i="8"/>
  <c r="BA63" i="8"/>
  <c r="BR11" i="8"/>
  <c r="BR24" i="8"/>
  <c r="BR32" i="8"/>
  <c r="BR40" i="8"/>
  <c r="BR48" i="8"/>
  <c r="BA133" i="8"/>
  <c r="BA160" i="8"/>
  <c r="BR5" i="8"/>
  <c r="BR14" i="8"/>
  <c r="BR22" i="8"/>
  <c r="BR30" i="8"/>
  <c r="BR38" i="8"/>
  <c r="BR46" i="8"/>
  <c r="BR54" i="8"/>
  <c r="BR62" i="8"/>
  <c r="BR70" i="8"/>
  <c r="BR43" i="8"/>
  <c r="BR55" i="8"/>
  <c r="BR64" i="8"/>
  <c r="BR84" i="8"/>
  <c r="BR59" i="8"/>
  <c r="BR75" i="8"/>
  <c r="BR82" i="8"/>
  <c r="BR90" i="8"/>
  <c r="BR39" i="8"/>
  <c r="BR47" i="8"/>
  <c r="BR63" i="8"/>
  <c r="BR72" i="8"/>
  <c r="BR80" i="8"/>
  <c r="BR87" i="8"/>
  <c r="BR96" i="8"/>
  <c r="BR3" i="8"/>
  <c r="BR67" i="8"/>
  <c r="BR78" i="8"/>
  <c r="BR95" i="8"/>
  <c r="BR2" i="8"/>
  <c r="BR51" i="8"/>
  <c r="BR71" i="8"/>
  <c r="BR17" i="8"/>
  <c r="BR31" i="8"/>
  <c r="BR76" i="8"/>
  <c r="BR86" i="8"/>
  <c r="BR93" i="8"/>
  <c r="BR94" i="8"/>
  <c r="BR92" i="8"/>
  <c r="BR23" i="8"/>
  <c r="BR79" i="8"/>
  <c r="BR91" i="8"/>
  <c r="BR83" i="8"/>
  <c r="BR88" i="8"/>
  <c r="BR56" i="8"/>
  <c r="J92" i="8"/>
  <c r="AI92" i="8"/>
  <c r="AL92" i="8"/>
  <c r="AU170" i="2"/>
  <c r="AI107" i="8"/>
  <c r="AL107" i="8"/>
  <c r="K160" i="8"/>
  <c r="AI160" i="8"/>
  <c r="AL160" i="8"/>
  <c r="J36" i="8"/>
  <c r="AI36" i="8"/>
  <c r="AL36" i="8"/>
  <c r="J82" i="8"/>
  <c r="AI82" i="8"/>
  <c r="AL82" i="8"/>
  <c r="I24" i="8"/>
  <c r="AI24" i="8"/>
  <c r="AL24" i="8"/>
  <c r="K104" i="8"/>
  <c r="AI104" i="8"/>
  <c r="AL104" i="8"/>
  <c r="K116" i="8"/>
  <c r="AI116" i="8"/>
  <c r="AL116" i="8"/>
  <c r="K111" i="8"/>
  <c r="AL111" i="8"/>
  <c r="AI111" i="8"/>
  <c r="J46" i="8"/>
  <c r="AI46" i="8"/>
  <c r="AL46" i="8"/>
  <c r="J66" i="8"/>
  <c r="AI66" i="8"/>
  <c r="AL66" i="8"/>
  <c r="J81" i="8"/>
  <c r="AI81" i="8"/>
  <c r="AL81" i="8"/>
  <c r="AC36" i="2"/>
  <c r="AF36" i="2"/>
  <c r="I36" i="2"/>
  <c r="AF123" i="2"/>
  <c r="K123" i="2"/>
  <c r="AC123" i="2"/>
  <c r="AF87" i="2"/>
  <c r="J84" i="8"/>
  <c r="AI84" i="8"/>
  <c r="AL84" i="8"/>
  <c r="K150" i="8"/>
  <c r="AI150" i="8"/>
  <c r="AL150" i="8"/>
  <c r="J54" i="8"/>
  <c r="AL54" i="8"/>
  <c r="AI54" i="8"/>
  <c r="K100" i="8"/>
  <c r="AI100" i="8"/>
  <c r="AL100" i="8"/>
  <c r="J71" i="2"/>
  <c r="AC71" i="2"/>
  <c r="AF71" i="2"/>
  <c r="AF28" i="2"/>
  <c r="AC109" i="2"/>
  <c r="AF109" i="2"/>
  <c r="K109" i="2"/>
  <c r="K148" i="2"/>
  <c r="AC148" i="2"/>
  <c r="AF148" i="2"/>
  <c r="J80" i="8"/>
  <c r="AL80" i="8"/>
  <c r="AI80" i="8"/>
  <c r="AU153" i="2"/>
  <c r="AU151" i="2"/>
  <c r="AU140" i="2"/>
  <c r="AU137" i="2"/>
  <c r="AU129" i="2"/>
  <c r="AU160" i="2"/>
  <c r="AU143" i="2"/>
  <c r="AU130" i="2"/>
  <c r="AU178" i="2"/>
  <c r="AU149" i="2"/>
  <c r="AU155" i="2"/>
  <c r="AU152" i="2"/>
  <c r="AU177" i="2"/>
  <c r="AU120" i="2"/>
  <c r="AU112" i="2"/>
  <c r="AU104" i="2"/>
  <c r="AU121" i="2"/>
  <c r="AU168" i="2"/>
  <c r="AU150" i="2"/>
  <c r="AU122" i="2"/>
  <c r="AU147" i="2"/>
  <c r="AU123" i="2"/>
  <c r="AU115" i="2"/>
  <c r="AU107" i="2"/>
  <c r="AU145" i="2"/>
  <c r="AU144" i="2"/>
  <c r="AU141" i="2"/>
  <c r="AU171" i="2"/>
  <c r="AU148" i="2"/>
  <c r="AU139" i="2"/>
  <c r="AU135" i="2"/>
  <c r="AU126" i="2"/>
  <c r="AU133" i="2"/>
  <c r="AU118" i="2"/>
  <c r="AU117" i="2"/>
  <c r="AU103" i="2"/>
  <c r="AU101" i="2"/>
  <c r="AU93" i="2"/>
  <c r="AU163" i="2"/>
  <c r="AU116" i="2"/>
  <c r="AU110" i="2"/>
  <c r="AU94" i="2"/>
  <c r="AU86" i="2"/>
  <c r="AU78" i="2"/>
  <c r="AU136" i="2"/>
  <c r="AU119" i="2"/>
  <c r="AU95" i="2"/>
  <c r="AU87" i="2"/>
  <c r="AU102" i="2"/>
  <c r="AU88" i="2"/>
  <c r="AU80" i="2"/>
  <c r="AU114" i="2"/>
  <c r="AU109" i="2"/>
  <c r="AU97" i="2"/>
  <c r="AU89" i="2"/>
  <c r="AU113" i="2"/>
  <c r="AU100" i="2"/>
  <c r="AU84" i="2"/>
  <c r="AU124" i="2"/>
  <c r="AU90" i="2"/>
  <c r="AU40" i="2"/>
  <c r="AU26" i="2"/>
  <c r="AU134" i="2"/>
  <c r="AU106" i="2"/>
  <c r="AU76" i="2"/>
  <c r="AU71" i="2"/>
  <c r="AU41" i="2"/>
  <c r="AU98" i="2"/>
  <c r="AU73" i="2"/>
  <c r="AU65" i="2"/>
  <c r="AU57" i="2"/>
  <c r="AU66" i="2"/>
  <c r="AU58" i="2"/>
  <c r="AS58" i="2" s="1"/>
  <c r="AR58" i="2" s="1"/>
  <c r="AU43" i="2"/>
  <c r="AU75" i="2"/>
  <c r="AU67" i="2"/>
  <c r="AU59" i="2"/>
  <c r="AU91" i="2"/>
  <c r="AU68" i="2"/>
  <c r="AU60" i="2"/>
  <c r="AU52" i="2"/>
  <c r="AU62" i="2"/>
  <c r="AU30" i="2"/>
  <c r="AU23" i="2"/>
  <c r="AU54" i="2"/>
  <c r="AU44" i="2"/>
  <c r="AU38" i="2"/>
  <c r="AU34" i="2"/>
  <c r="AU61" i="2"/>
  <c r="AU39" i="2"/>
  <c r="AU27" i="2"/>
  <c r="AU28" i="2"/>
  <c r="AU83" i="2"/>
  <c r="AU36" i="2"/>
  <c r="BL6" i="2"/>
  <c r="AU48" i="2"/>
  <c r="BL5" i="2"/>
  <c r="AU49" i="2"/>
  <c r="BL3" i="2"/>
  <c r="BL9" i="2"/>
  <c r="BL10" i="2"/>
  <c r="AU21" i="2"/>
  <c r="AU50" i="2"/>
  <c r="BL2" i="2"/>
  <c r="BL4" i="2"/>
  <c r="BL7" i="2"/>
  <c r="BL8" i="2"/>
  <c r="AU45" i="2"/>
  <c r="BL11" i="2"/>
  <c r="BL18" i="2"/>
  <c r="BL20" i="2"/>
  <c r="AU46" i="2"/>
  <c r="BL16" i="2"/>
  <c r="BL29" i="2"/>
  <c r="BL40" i="2"/>
  <c r="AU35" i="2"/>
  <c r="BL13" i="2"/>
  <c r="BL22" i="2"/>
  <c r="BL25" i="2"/>
  <c r="BL43" i="2"/>
  <c r="BL51" i="2"/>
  <c r="BL68" i="2"/>
  <c r="BL74" i="2"/>
  <c r="BL77" i="2"/>
  <c r="BL80" i="2"/>
  <c r="BL89" i="2"/>
  <c r="BL93" i="2"/>
  <c r="BL97" i="2"/>
  <c r="BL12" i="2"/>
  <c r="BL21" i="2"/>
  <c r="BL26" i="2"/>
  <c r="BL41" i="2"/>
  <c r="BL46" i="2"/>
  <c r="BL50" i="2"/>
  <c r="BL54" i="2"/>
  <c r="BL64" i="2"/>
  <c r="BL71" i="2"/>
  <c r="BL35" i="2"/>
  <c r="BL38" i="2"/>
  <c r="BL45" i="2"/>
  <c r="BL58" i="2"/>
  <c r="BL61" i="2"/>
  <c r="BL67" i="2"/>
  <c r="BL76" i="2"/>
  <c r="BL24" i="2"/>
  <c r="BL34" i="2"/>
  <c r="BL44" i="2"/>
  <c r="BL49" i="2"/>
  <c r="BL52" i="2"/>
  <c r="BL55" i="2"/>
  <c r="BL70" i="2"/>
  <c r="BL73" i="2"/>
  <c r="BL79" i="2"/>
  <c r="BL88" i="2"/>
  <c r="BL30" i="2"/>
  <c r="BL36" i="2"/>
  <c r="BL39" i="2"/>
  <c r="BL42" i="2"/>
  <c r="BL60" i="2"/>
  <c r="BL63" i="2"/>
  <c r="BL66" i="2"/>
  <c r="BL82" i="2"/>
  <c r="BL85" i="2"/>
  <c r="BL91" i="2"/>
  <c r="BL95" i="2"/>
  <c r="BL99" i="2"/>
  <c r="BL15" i="2"/>
  <c r="BL17" i="2"/>
  <c r="BL27" i="2"/>
  <c r="BL48" i="2"/>
  <c r="BL53" i="2"/>
  <c r="BL57" i="2"/>
  <c r="BL69" i="2"/>
  <c r="BL75" i="2"/>
  <c r="BL19" i="2"/>
  <c r="BL37" i="2"/>
  <c r="BL72" i="2"/>
  <c r="BL78" i="2"/>
  <c r="BL81" i="2"/>
  <c r="BL84" i="2"/>
  <c r="BL87" i="2"/>
  <c r="BL90" i="2"/>
  <c r="BL94" i="2"/>
  <c r="BL83" i="2"/>
  <c r="BL98" i="2"/>
  <c r="BL14" i="2"/>
  <c r="BL47" i="2"/>
  <c r="BL59" i="2"/>
  <c r="BL96" i="2"/>
  <c r="BL28" i="2"/>
  <c r="BL62" i="2"/>
  <c r="BL92" i="2"/>
  <c r="BL65" i="2"/>
  <c r="BL86" i="2"/>
  <c r="BL23" i="2"/>
  <c r="BL56" i="2"/>
  <c r="BL100" i="2"/>
  <c r="AL73" i="8"/>
  <c r="J68" i="8"/>
  <c r="AL68" i="8"/>
  <c r="AI68" i="8"/>
  <c r="I30" i="8"/>
  <c r="AI30" i="8"/>
  <c r="AL30" i="8"/>
  <c r="K148" i="8"/>
  <c r="AI148" i="8"/>
  <c r="AL148" i="8"/>
  <c r="K155" i="8"/>
  <c r="AI155" i="8"/>
  <c r="AL155" i="8"/>
  <c r="J76" i="8"/>
  <c r="AI76" i="8"/>
  <c r="AL76" i="8"/>
  <c r="J60" i="8"/>
  <c r="AI60" i="8"/>
  <c r="AL60" i="8"/>
  <c r="K156" i="8"/>
  <c r="AI156" i="8"/>
  <c r="AL156" i="8"/>
  <c r="J49" i="8"/>
  <c r="AI49" i="8"/>
  <c r="AL49" i="8"/>
  <c r="K126" i="8"/>
  <c r="AI126" i="8"/>
  <c r="AL126" i="8"/>
  <c r="K158" i="8"/>
  <c r="AI158" i="8"/>
  <c r="AL158" i="8"/>
  <c r="J78" i="8"/>
  <c r="AI78" i="8"/>
  <c r="AL78" i="8"/>
  <c r="J91" i="8"/>
  <c r="AI91" i="8"/>
  <c r="AL91" i="8"/>
  <c r="AC136" i="2"/>
  <c r="AF136" i="2"/>
  <c r="I136" i="2"/>
  <c r="AC152" i="2"/>
  <c r="AF152" i="2"/>
  <c r="K152" i="2"/>
  <c r="AL128" i="8"/>
  <c r="K128" i="8"/>
  <c r="J85" i="8"/>
  <c r="AI85" i="8"/>
  <c r="AL85" i="8"/>
  <c r="J77" i="8"/>
  <c r="AL77" i="8"/>
  <c r="AI77" i="8"/>
  <c r="I22" i="8"/>
  <c r="AI22" i="8"/>
  <c r="AL22" i="8"/>
  <c r="K159" i="8"/>
  <c r="AI29" i="8"/>
  <c r="K115" i="8"/>
  <c r="AI115" i="8"/>
  <c r="AL115" i="8"/>
  <c r="J64" i="8"/>
  <c r="AI64" i="8"/>
  <c r="AL64" i="8"/>
  <c r="J48" i="8"/>
  <c r="AI48" i="8"/>
  <c r="AL48" i="8"/>
  <c r="K130" i="8"/>
  <c r="AI130" i="8"/>
  <c r="AL130" i="8"/>
  <c r="K124" i="8"/>
  <c r="AI124" i="8"/>
  <c r="AL124" i="8"/>
  <c r="J32" i="8"/>
  <c r="AI32" i="8"/>
  <c r="AL32" i="8"/>
  <c r="J89" i="8"/>
  <c r="AI89" i="8"/>
  <c r="AL89" i="8"/>
  <c r="J70" i="8"/>
  <c r="AI70" i="8"/>
  <c r="AL70" i="8"/>
  <c r="I28" i="8"/>
  <c r="AI28" i="8"/>
  <c r="AL28" i="8"/>
  <c r="G23" i="2"/>
  <c r="Z23" i="2"/>
  <c r="K112" i="2"/>
  <c r="AC112" i="2"/>
  <c r="AF112" i="2"/>
  <c r="AC67" i="2"/>
  <c r="AF76" i="2"/>
  <c r="J76" i="2"/>
  <c r="AC76" i="2"/>
  <c r="J61" i="8"/>
  <c r="AI61" i="8"/>
  <c r="AL61" i="8"/>
  <c r="K108" i="8"/>
  <c r="AI108" i="8"/>
  <c r="AL108" i="8"/>
  <c r="J56" i="8"/>
  <c r="AI56" i="8"/>
  <c r="AL56" i="8"/>
  <c r="J58" i="8"/>
  <c r="AI58" i="8"/>
  <c r="AL58" i="8"/>
  <c r="J94" i="8"/>
  <c r="AI94" i="8"/>
  <c r="AL94" i="8"/>
  <c r="J38" i="8"/>
  <c r="AI38" i="8"/>
  <c r="AL38" i="8"/>
  <c r="J57" i="8"/>
  <c r="AI57" i="8"/>
  <c r="AL57" i="8"/>
  <c r="K138" i="8"/>
  <c r="AI138" i="8"/>
  <c r="AL138" i="8"/>
  <c r="J96" i="8"/>
  <c r="AI96" i="8"/>
  <c r="AL96" i="8"/>
  <c r="K146" i="8"/>
  <c r="AL146" i="8"/>
  <c r="AI146" i="8"/>
  <c r="K132" i="8"/>
  <c r="AI132" i="8"/>
  <c r="AL132" i="8"/>
  <c r="J33" i="8"/>
  <c r="AL33" i="8"/>
  <c r="AI33" i="8"/>
  <c r="J63" i="8"/>
  <c r="AI63" i="8"/>
  <c r="AL63" i="8"/>
  <c r="I21" i="8"/>
  <c r="AL21" i="8"/>
  <c r="AI21" i="8"/>
  <c r="AF122" i="2"/>
  <c r="K122" i="2"/>
  <c r="AC122" i="2"/>
  <c r="AI112" i="8"/>
  <c r="AL112" i="8"/>
  <c r="J41" i="8"/>
  <c r="AI41" i="8"/>
  <c r="AL41" i="8"/>
  <c r="AT154" i="2"/>
  <c r="AS154" i="2" s="1"/>
  <c r="AR154" i="2" s="1"/>
  <c r="AQ154" i="2" s="1"/>
  <c r="AP154" i="2" s="1"/>
  <c r="AO154" i="2" s="1"/>
  <c r="AN154" i="2" s="1"/>
  <c r="AM154" i="2" s="1"/>
  <c r="AL154" i="2" s="1"/>
  <c r="K134" i="8"/>
  <c r="AI134" i="8"/>
  <c r="AL134" i="8"/>
  <c r="AU179" i="2"/>
  <c r="K154" i="8"/>
  <c r="AI154" i="8"/>
  <c r="AL154" i="8"/>
  <c r="J86" i="8"/>
  <c r="AI86" i="8"/>
  <c r="AL86" i="8"/>
  <c r="K136" i="8"/>
  <c r="AI136" i="8"/>
  <c r="AL136" i="8"/>
  <c r="I26" i="8"/>
  <c r="AI26" i="8"/>
  <c r="AL26" i="8"/>
  <c r="AI44" i="8"/>
  <c r="AL44" i="8"/>
  <c r="J65" i="8"/>
  <c r="AL65" i="8"/>
  <c r="J69" i="8"/>
  <c r="AI69" i="8"/>
  <c r="AL69" i="8"/>
  <c r="BK100" i="2"/>
  <c r="BJ100" i="2"/>
  <c r="BI100" i="2"/>
  <c r="BH100" i="2"/>
  <c r="BG100" i="2"/>
  <c r="BF100" i="2"/>
  <c r="BE100" i="2"/>
  <c r="BD100" i="2"/>
  <c r="BC100" i="2"/>
  <c r="BK96" i="2"/>
  <c r="BJ96" i="2"/>
  <c r="BI96" i="2"/>
  <c r="BH96" i="2"/>
  <c r="BG96" i="2"/>
  <c r="BF96" i="2"/>
  <c r="BE96" i="2"/>
  <c r="BD96" i="2"/>
  <c r="BC96" i="2"/>
  <c r="BJ87" i="2"/>
  <c r="BI87" i="2"/>
  <c r="BH87" i="2"/>
  <c r="BG87" i="2"/>
  <c r="BF87" i="2"/>
  <c r="BE87" i="2"/>
  <c r="BD87" i="2"/>
  <c r="BC87" i="2"/>
  <c r="BK87" i="2"/>
  <c r="BK69" i="2"/>
  <c r="BJ69" i="2"/>
  <c r="BI69" i="2"/>
  <c r="BH69" i="2"/>
  <c r="BG69" i="2"/>
  <c r="BF69" i="2"/>
  <c r="BE69" i="2"/>
  <c r="BD69" i="2"/>
  <c r="BC69" i="2"/>
  <c r="BK95" i="2"/>
  <c r="BJ95" i="2"/>
  <c r="BI95" i="2"/>
  <c r="BH95" i="2"/>
  <c r="BG95" i="2"/>
  <c r="BF95" i="2"/>
  <c r="BE95" i="2"/>
  <c r="BD95" i="2"/>
  <c r="BC95" i="2"/>
  <c r="BK39" i="2"/>
  <c r="BJ39" i="2"/>
  <c r="BI39" i="2"/>
  <c r="BH39" i="2"/>
  <c r="BG39" i="2"/>
  <c r="BF39" i="2"/>
  <c r="BE39" i="2"/>
  <c r="BD39" i="2"/>
  <c r="BC39" i="2"/>
  <c r="BK52" i="2"/>
  <c r="BJ52" i="2"/>
  <c r="BI52" i="2"/>
  <c r="BH52" i="2"/>
  <c r="BG52" i="2"/>
  <c r="BF52" i="2"/>
  <c r="BE52" i="2"/>
  <c r="BD52" i="2"/>
  <c r="BC52" i="2"/>
  <c r="BK58" i="2"/>
  <c r="BJ58" i="2"/>
  <c r="BI58" i="2"/>
  <c r="BH58" i="2"/>
  <c r="BG58" i="2"/>
  <c r="BF58" i="2"/>
  <c r="BE58" i="2"/>
  <c r="BD58" i="2"/>
  <c r="BC58" i="2"/>
  <c r="BJ46" i="2"/>
  <c r="BI46" i="2"/>
  <c r="BH46" i="2"/>
  <c r="BG46" i="2"/>
  <c r="BF46" i="2"/>
  <c r="BE46" i="2"/>
  <c r="BD46" i="2"/>
  <c r="BC46" i="2"/>
  <c r="BK46" i="2"/>
  <c r="BG80" i="2"/>
  <c r="BF80" i="2"/>
  <c r="BE80" i="2"/>
  <c r="BD80" i="2"/>
  <c r="BC80" i="2"/>
  <c r="BK80" i="2"/>
  <c r="BJ80" i="2"/>
  <c r="BI80" i="2"/>
  <c r="BH80" i="2"/>
  <c r="BK13" i="2"/>
  <c r="BJ13" i="2"/>
  <c r="BI13" i="2"/>
  <c r="BH13" i="2"/>
  <c r="BG13" i="2"/>
  <c r="BF13" i="2"/>
  <c r="BE13" i="2"/>
  <c r="BD13" i="2"/>
  <c r="BC13" i="2"/>
  <c r="BK20" i="2"/>
  <c r="BJ20" i="2"/>
  <c r="BI20" i="2"/>
  <c r="BH20" i="2"/>
  <c r="BG20" i="2"/>
  <c r="BF20" i="2"/>
  <c r="BE20" i="2"/>
  <c r="BD20" i="2"/>
  <c r="BC20" i="2"/>
  <c r="AT50" i="2"/>
  <c r="AS50" i="2" s="1"/>
  <c r="AR50" i="2" s="1"/>
  <c r="AQ50" i="2" s="1"/>
  <c r="AP50" i="2"/>
  <c r="AO50" i="2" s="1"/>
  <c r="AN50" i="2" s="1"/>
  <c r="AM50" i="2" s="1"/>
  <c r="AL50" i="2" s="1"/>
  <c r="AT48" i="2"/>
  <c r="AS48" i="2" s="1"/>
  <c r="AR48" i="2" s="1"/>
  <c r="AQ48" i="2"/>
  <c r="AP48" i="2" s="1"/>
  <c r="AO48" i="2" s="1"/>
  <c r="AN48" i="2" s="1"/>
  <c r="AM48" i="2" s="1"/>
  <c r="AL48" i="2" s="1"/>
  <c r="AT54" i="2"/>
  <c r="AS54" i="2"/>
  <c r="AR54" i="2" s="1"/>
  <c r="AQ54" i="2" s="1"/>
  <c r="AP54" i="2" s="1"/>
  <c r="AO54" i="2" s="1"/>
  <c r="AN54" i="2" s="1"/>
  <c r="AM54" i="2" s="1"/>
  <c r="AL54" i="2" s="1"/>
  <c r="AT52" i="2"/>
  <c r="AS52" i="2"/>
  <c r="AR52" i="2" s="1"/>
  <c r="AQ52" i="2" s="1"/>
  <c r="AP52" i="2" s="1"/>
  <c r="AO52" i="2" s="1"/>
  <c r="AN52" i="2" s="1"/>
  <c r="AM52" i="2" s="1"/>
  <c r="AL52" i="2" s="1"/>
  <c r="AT43" i="2"/>
  <c r="AS43" i="2" s="1"/>
  <c r="AR43" i="2" s="1"/>
  <c r="AQ43" i="2" s="1"/>
  <c r="AP43" i="2"/>
  <c r="AO43" i="2" s="1"/>
  <c r="AN43" i="2" s="1"/>
  <c r="AM43" i="2" s="1"/>
  <c r="AL43" i="2" s="1"/>
  <c r="AT73" i="2"/>
  <c r="AS73" i="2" s="1"/>
  <c r="AR73" i="2" s="1"/>
  <c r="AQ73" i="2"/>
  <c r="AP73" i="2" s="1"/>
  <c r="AO73" i="2" s="1"/>
  <c r="AN73" i="2" s="1"/>
  <c r="AM73" i="2" s="1"/>
  <c r="AL73" i="2" s="1"/>
  <c r="AT134" i="2"/>
  <c r="AS134" i="2"/>
  <c r="AR134" i="2"/>
  <c r="AQ134" i="2" s="1"/>
  <c r="AP134" i="2" s="1"/>
  <c r="AO134" i="2" s="1"/>
  <c r="AN134" i="2" s="1"/>
  <c r="AM134" i="2" s="1"/>
  <c r="AL134" i="2" s="1"/>
  <c r="AT84" i="2"/>
  <c r="AS84" i="2"/>
  <c r="AR84" i="2" s="1"/>
  <c r="AQ84" i="2" s="1"/>
  <c r="AP84" i="2" s="1"/>
  <c r="AO84" i="2" s="1"/>
  <c r="AN84" i="2" s="1"/>
  <c r="AM84" i="2" s="1"/>
  <c r="AL84" i="2" s="1"/>
  <c r="AT114" i="2"/>
  <c r="AS114" i="2" s="1"/>
  <c r="AR114" i="2" s="1"/>
  <c r="AQ114" i="2" s="1"/>
  <c r="AP114" i="2" s="1"/>
  <c r="AO114" i="2" s="1"/>
  <c r="AN114" i="2" s="1"/>
  <c r="AM114" i="2" s="1"/>
  <c r="AL114" i="2" s="1"/>
  <c r="AT103" i="2"/>
  <c r="AS103" i="2"/>
  <c r="AR103" i="2" s="1"/>
  <c r="AQ103" i="2" s="1"/>
  <c r="AP103" i="2" s="1"/>
  <c r="AO103" i="2" s="1"/>
  <c r="AN103" i="2" s="1"/>
  <c r="AM103" i="2" s="1"/>
  <c r="AL103" i="2" s="1"/>
  <c r="AT123" i="2"/>
  <c r="AS123" i="2" s="1"/>
  <c r="AR123" i="2" s="1"/>
  <c r="AQ123" i="2" s="1"/>
  <c r="AP123" i="2" s="1"/>
  <c r="AO123" i="2" s="1"/>
  <c r="AN123" i="2" s="1"/>
  <c r="AM123" i="2" s="1"/>
  <c r="AL123" i="2" s="1"/>
  <c r="AT112" i="2"/>
  <c r="AS112" i="2"/>
  <c r="AR112" i="2"/>
  <c r="AQ112" i="2" s="1"/>
  <c r="AP112" i="2" s="1"/>
  <c r="AO112" i="2" s="1"/>
  <c r="AN112" i="2" s="1"/>
  <c r="AM112" i="2" s="1"/>
  <c r="AL112" i="2" s="1"/>
  <c r="AT149" i="2"/>
  <c r="AS149" i="2"/>
  <c r="AR149" i="2" s="1"/>
  <c r="AQ149" i="2" s="1"/>
  <c r="AP149" i="2" s="1"/>
  <c r="AO149" i="2" s="1"/>
  <c r="AN149" i="2" s="1"/>
  <c r="AM149" i="2" s="1"/>
  <c r="AL149" i="2" s="1"/>
  <c r="AT129" i="2"/>
  <c r="AS129" i="2" s="1"/>
  <c r="AR129" i="2" s="1"/>
  <c r="AQ129" i="2" s="1"/>
  <c r="AP129" i="2" s="1"/>
  <c r="AO129" i="2" s="1"/>
  <c r="AN129" i="2" s="1"/>
  <c r="AM129" i="2" s="1"/>
  <c r="AL129" i="2"/>
  <c r="BQ91" i="8"/>
  <c r="BP91" i="8"/>
  <c r="BO91" i="8"/>
  <c r="BN91" i="8"/>
  <c r="BM91" i="8"/>
  <c r="BL91" i="8"/>
  <c r="BK91" i="8"/>
  <c r="BJ91" i="8"/>
  <c r="BI91" i="8"/>
  <c r="BQ31" i="8"/>
  <c r="BP31" i="8"/>
  <c r="BO31" i="8"/>
  <c r="BN31" i="8"/>
  <c r="BM31" i="8"/>
  <c r="BL31" i="8"/>
  <c r="BK31" i="8"/>
  <c r="BJ31" i="8"/>
  <c r="BI31" i="8"/>
  <c r="BQ3" i="8"/>
  <c r="BP3" i="8"/>
  <c r="BO3" i="8"/>
  <c r="BN3" i="8"/>
  <c r="BM3" i="8"/>
  <c r="BL3" i="8"/>
  <c r="BK3" i="8"/>
  <c r="BJ3" i="8"/>
  <c r="BI3" i="8"/>
  <c r="BQ90" i="8"/>
  <c r="BP90" i="8"/>
  <c r="BO90" i="8"/>
  <c r="BN90" i="8"/>
  <c r="BM90" i="8"/>
  <c r="BL90" i="8"/>
  <c r="BK90" i="8"/>
  <c r="BJ90" i="8"/>
  <c r="BI90" i="8"/>
  <c r="BQ70" i="8"/>
  <c r="BP70" i="8"/>
  <c r="BO70" i="8"/>
  <c r="BN70" i="8"/>
  <c r="BM70" i="8"/>
  <c r="BL70" i="8"/>
  <c r="BK70" i="8"/>
  <c r="BJ70" i="8"/>
  <c r="BI70" i="8"/>
  <c r="BQ5" i="8"/>
  <c r="BP5" i="8"/>
  <c r="BO5" i="8"/>
  <c r="BN5" i="8"/>
  <c r="BM5" i="8"/>
  <c r="BL5" i="8"/>
  <c r="BK5" i="8"/>
  <c r="BJ5" i="8"/>
  <c r="BI5" i="8"/>
  <c r="AZ63" i="8"/>
  <c r="AY63" i="8"/>
  <c r="AX63" i="8"/>
  <c r="AW63" i="8"/>
  <c r="AV63" i="8"/>
  <c r="AU63" i="8"/>
  <c r="AT63" i="8"/>
  <c r="AS63" i="8"/>
  <c r="AR63" i="8"/>
  <c r="BQ33" i="8"/>
  <c r="BP33" i="8"/>
  <c r="BO33" i="8"/>
  <c r="BN33" i="8"/>
  <c r="BM33" i="8"/>
  <c r="BL33" i="8"/>
  <c r="BK33" i="8"/>
  <c r="BJ33" i="8"/>
  <c r="BI33" i="8"/>
  <c r="BQ26" i="8"/>
  <c r="BP26" i="8"/>
  <c r="BO26" i="8"/>
  <c r="BN26" i="8"/>
  <c r="BM26" i="8"/>
  <c r="BL26" i="8"/>
  <c r="BK26" i="8"/>
  <c r="BJ26" i="8"/>
  <c r="BI26" i="8"/>
  <c r="BQ10" i="8"/>
  <c r="BP10" i="8"/>
  <c r="BO10" i="8"/>
  <c r="BN10" i="8"/>
  <c r="BM10" i="8"/>
  <c r="BL10" i="8"/>
  <c r="BK10" i="8"/>
  <c r="BJ10" i="8"/>
  <c r="BI10" i="8"/>
  <c r="BQ16" i="8"/>
  <c r="BP16" i="8"/>
  <c r="BO16" i="8"/>
  <c r="BN16" i="8"/>
  <c r="BM16" i="8"/>
  <c r="BL16" i="8"/>
  <c r="BK16" i="8"/>
  <c r="BJ16" i="8"/>
  <c r="BI16" i="8"/>
  <c r="BQ29" i="8"/>
  <c r="BP29" i="8"/>
  <c r="BO29" i="8"/>
  <c r="BN29" i="8"/>
  <c r="BM29" i="8"/>
  <c r="BL29" i="8"/>
  <c r="BK29" i="8"/>
  <c r="BJ29" i="8"/>
  <c r="BI29" i="8"/>
  <c r="AZ161" i="8"/>
  <c r="AY161" i="8"/>
  <c r="AX161" i="8"/>
  <c r="AW161" i="8"/>
  <c r="AV161" i="8"/>
  <c r="AU161" i="8"/>
  <c r="AT161" i="8"/>
  <c r="AS161" i="8"/>
  <c r="AR161" i="8"/>
  <c r="AZ155" i="8"/>
  <c r="AY155" i="8"/>
  <c r="AX155" i="8"/>
  <c r="AW155" i="8"/>
  <c r="AV155" i="8"/>
  <c r="AU155" i="8"/>
  <c r="AT155" i="8"/>
  <c r="AS155" i="8"/>
  <c r="AR155" i="8"/>
  <c r="AZ134" i="8"/>
  <c r="AY134" i="8"/>
  <c r="AX134" i="8"/>
  <c r="AW134" i="8"/>
  <c r="AV134" i="8"/>
  <c r="AU134" i="8"/>
  <c r="AT134" i="8"/>
  <c r="AS134" i="8"/>
  <c r="AR134" i="8"/>
  <c r="AZ74" i="8"/>
  <c r="AY74" i="8"/>
  <c r="AX74" i="8"/>
  <c r="AW74" i="8"/>
  <c r="AV74" i="8"/>
  <c r="AU74" i="8"/>
  <c r="AT74" i="8"/>
  <c r="AS74" i="8"/>
  <c r="AR74" i="8"/>
  <c r="AZ92" i="8"/>
  <c r="AY92" i="8"/>
  <c r="AX92" i="8"/>
  <c r="AW92" i="8"/>
  <c r="AV92" i="8"/>
  <c r="AU92" i="8"/>
  <c r="AT92" i="8"/>
  <c r="AS92" i="8"/>
  <c r="AR92" i="8"/>
  <c r="AZ110" i="8"/>
  <c r="AY110" i="8"/>
  <c r="AX110" i="8"/>
  <c r="AW110" i="8"/>
  <c r="AV110" i="8"/>
  <c r="AU110" i="8"/>
  <c r="AT110" i="8"/>
  <c r="AS110" i="8"/>
  <c r="AR110" i="8"/>
  <c r="AZ135" i="8"/>
  <c r="AY135" i="8"/>
  <c r="AX135" i="8"/>
  <c r="AW135" i="8"/>
  <c r="AV135" i="8"/>
  <c r="AU135" i="8"/>
  <c r="AT135" i="8"/>
  <c r="AS135" i="8"/>
  <c r="AR135" i="8"/>
  <c r="AZ152" i="8"/>
  <c r="AY152" i="8"/>
  <c r="AX152" i="8"/>
  <c r="AW152" i="8"/>
  <c r="AV152" i="8"/>
  <c r="AU152" i="8"/>
  <c r="AT152" i="8"/>
  <c r="AS152" i="8"/>
  <c r="AR152" i="8"/>
  <c r="AZ88" i="8"/>
  <c r="AY88" i="8"/>
  <c r="AX88" i="8"/>
  <c r="AW88" i="8"/>
  <c r="AV88" i="8"/>
  <c r="AU88" i="8"/>
  <c r="AT88" i="8"/>
  <c r="AS88" i="8"/>
  <c r="AR88" i="8"/>
  <c r="AZ97" i="8"/>
  <c r="AY97" i="8"/>
  <c r="AX97" i="8"/>
  <c r="AW97" i="8"/>
  <c r="AV97" i="8"/>
  <c r="AU97" i="8"/>
  <c r="AT97" i="8"/>
  <c r="AS97" i="8"/>
  <c r="AR97" i="8"/>
  <c r="AZ106" i="8"/>
  <c r="AY106" i="8"/>
  <c r="AX106" i="8"/>
  <c r="AW106" i="8"/>
  <c r="AV106" i="8"/>
  <c r="AU106" i="8"/>
  <c r="AT106" i="8"/>
  <c r="AS106" i="8"/>
  <c r="AR106" i="8"/>
  <c r="AZ123" i="8"/>
  <c r="AY123" i="8"/>
  <c r="AX123" i="8"/>
  <c r="AW123" i="8"/>
  <c r="AV123" i="8"/>
  <c r="AU123" i="8"/>
  <c r="AT123" i="8"/>
  <c r="AS123" i="8"/>
  <c r="AR123" i="8"/>
  <c r="AZ60" i="8"/>
  <c r="AY60" i="8"/>
  <c r="AX60" i="8"/>
  <c r="AW60" i="8"/>
  <c r="AV60" i="8"/>
  <c r="AU60" i="8"/>
  <c r="AT60" i="8"/>
  <c r="AS60" i="8"/>
  <c r="AR60" i="8"/>
  <c r="AZ55" i="8"/>
  <c r="AY55" i="8"/>
  <c r="AX55" i="8"/>
  <c r="AW55" i="8"/>
  <c r="AV55" i="8"/>
  <c r="AU55" i="8"/>
  <c r="AT55" i="8"/>
  <c r="AS55" i="8"/>
  <c r="AR55" i="8"/>
  <c r="AZ48" i="8"/>
  <c r="AY48" i="8"/>
  <c r="AX48" i="8"/>
  <c r="AW48" i="8"/>
  <c r="AV48" i="8"/>
  <c r="AU48" i="8"/>
  <c r="AT48" i="8"/>
  <c r="AS48" i="8"/>
  <c r="AR48" i="8"/>
  <c r="AZ33" i="8"/>
  <c r="AY33" i="8"/>
  <c r="AX33" i="8"/>
  <c r="AW33" i="8"/>
  <c r="AV33" i="8"/>
  <c r="AU33" i="8"/>
  <c r="AT33" i="8"/>
  <c r="AS33" i="8"/>
  <c r="AR33" i="8"/>
  <c r="AZ59" i="8"/>
  <c r="AY59" i="8"/>
  <c r="AX59" i="8"/>
  <c r="AW59" i="8"/>
  <c r="AV59" i="8"/>
  <c r="AU59" i="8"/>
  <c r="AT59" i="8"/>
  <c r="AS59" i="8"/>
  <c r="AR59" i="8"/>
  <c r="AZ26" i="8"/>
  <c r="AY26" i="8"/>
  <c r="AX26" i="8"/>
  <c r="AW26" i="8"/>
  <c r="AV26" i="8"/>
  <c r="AU26" i="8"/>
  <c r="AT26" i="8"/>
  <c r="AS26" i="8"/>
  <c r="AR26" i="8"/>
  <c r="AT179" i="2"/>
  <c r="BK56" i="2"/>
  <c r="BJ56" i="2"/>
  <c r="BI56" i="2"/>
  <c r="BH56" i="2"/>
  <c r="BG56" i="2"/>
  <c r="BF56" i="2"/>
  <c r="BE56" i="2"/>
  <c r="BD56" i="2"/>
  <c r="BC56" i="2"/>
  <c r="BK59" i="2"/>
  <c r="BJ59" i="2"/>
  <c r="BI59" i="2"/>
  <c r="BH59" i="2"/>
  <c r="BG59" i="2"/>
  <c r="BF59" i="2"/>
  <c r="BE59" i="2"/>
  <c r="BD59" i="2"/>
  <c r="BC59" i="2"/>
  <c r="BK84" i="2"/>
  <c r="BJ84" i="2"/>
  <c r="BI84" i="2"/>
  <c r="BH84" i="2"/>
  <c r="BG84" i="2"/>
  <c r="BF84" i="2"/>
  <c r="BE84" i="2"/>
  <c r="BD84" i="2"/>
  <c r="BC84" i="2"/>
  <c r="BK57" i="2"/>
  <c r="BJ57" i="2"/>
  <c r="BI57" i="2"/>
  <c r="BH57" i="2"/>
  <c r="BG57" i="2"/>
  <c r="BF57" i="2"/>
  <c r="BE57" i="2"/>
  <c r="BD57" i="2"/>
  <c r="BC57" i="2"/>
  <c r="BK91" i="2"/>
  <c r="BJ91" i="2"/>
  <c r="BI91" i="2"/>
  <c r="BH91" i="2"/>
  <c r="BG91" i="2"/>
  <c r="BF91" i="2"/>
  <c r="BE91" i="2"/>
  <c r="BD91" i="2"/>
  <c r="BC91" i="2"/>
  <c r="BK36" i="2"/>
  <c r="BJ36" i="2"/>
  <c r="BI36" i="2"/>
  <c r="BH36" i="2"/>
  <c r="BG36" i="2"/>
  <c r="BF36" i="2"/>
  <c r="BE36" i="2"/>
  <c r="BD36" i="2"/>
  <c r="BC36" i="2"/>
  <c r="BK49" i="2"/>
  <c r="BJ49" i="2"/>
  <c r="BI49" i="2"/>
  <c r="BH49" i="2"/>
  <c r="BG49" i="2"/>
  <c r="BF49" i="2"/>
  <c r="BE49" i="2"/>
  <c r="BD49" i="2"/>
  <c r="BC49" i="2"/>
  <c r="BK45" i="2"/>
  <c r="BJ45" i="2"/>
  <c r="BI45" i="2"/>
  <c r="BH45" i="2"/>
  <c r="BG45" i="2"/>
  <c r="BF45" i="2"/>
  <c r="BE45" i="2"/>
  <c r="BD45" i="2"/>
  <c r="BC45" i="2"/>
  <c r="BK41" i="2"/>
  <c r="BJ41" i="2"/>
  <c r="BI41" i="2"/>
  <c r="BH41" i="2"/>
  <c r="BG41" i="2"/>
  <c r="BF41" i="2"/>
  <c r="BE41" i="2"/>
  <c r="BD41" i="2"/>
  <c r="BC41" i="2"/>
  <c r="BK77" i="2"/>
  <c r="BJ77" i="2"/>
  <c r="BI77" i="2"/>
  <c r="BH77" i="2"/>
  <c r="BG77" i="2"/>
  <c r="BF77" i="2"/>
  <c r="BE77" i="2"/>
  <c r="BD77" i="2"/>
  <c r="BC77" i="2"/>
  <c r="AT35" i="2"/>
  <c r="AS35" i="2"/>
  <c r="AR35" i="2" s="1"/>
  <c r="AQ35" i="2" s="1"/>
  <c r="AP35" i="2" s="1"/>
  <c r="AO35" i="2"/>
  <c r="AN35" i="2" s="1"/>
  <c r="AM35" i="2" s="1"/>
  <c r="AL35" i="2" s="1"/>
  <c r="BJ18" i="2"/>
  <c r="BI18" i="2"/>
  <c r="BH18" i="2"/>
  <c r="BG18" i="2"/>
  <c r="BF18" i="2"/>
  <c r="BE18" i="2"/>
  <c r="BD18" i="2"/>
  <c r="BC18" i="2"/>
  <c r="BK18" i="2"/>
  <c r="BK6" i="2"/>
  <c r="BJ6" i="2"/>
  <c r="BI6" i="2"/>
  <c r="BH6" i="2"/>
  <c r="BG6" i="2"/>
  <c r="BF6" i="2"/>
  <c r="BE6" i="2"/>
  <c r="BD6" i="2"/>
  <c r="BC6" i="2"/>
  <c r="AT27" i="2"/>
  <c r="AS27" i="2"/>
  <c r="AR27" i="2" s="1"/>
  <c r="AQ27" i="2" s="1"/>
  <c r="AP27" i="2" s="1"/>
  <c r="AO27" i="2" s="1"/>
  <c r="AN27" i="2" s="1"/>
  <c r="AM27" i="2" s="1"/>
  <c r="AL27" i="2" s="1"/>
  <c r="AT60" i="2"/>
  <c r="AS60" i="2"/>
  <c r="AR60" i="2" s="1"/>
  <c r="AQ60" i="2" s="1"/>
  <c r="AP60" i="2" s="1"/>
  <c r="AO60" i="2" s="1"/>
  <c r="AN60" i="2" s="1"/>
  <c r="AM60" i="2"/>
  <c r="AL60" i="2" s="1"/>
  <c r="AT58" i="2"/>
  <c r="AT98" i="2"/>
  <c r="AS98" i="2"/>
  <c r="AR98" i="2" s="1"/>
  <c r="AQ98" i="2" s="1"/>
  <c r="AP98" i="2" s="1"/>
  <c r="AO98" i="2"/>
  <c r="AN98" i="2" s="1"/>
  <c r="AM98" i="2" s="1"/>
  <c r="AL98" i="2" s="1"/>
  <c r="AT87" i="2"/>
  <c r="AS87" i="2"/>
  <c r="AR87" i="2" s="1"/>
  <c r="AQ87" i="2" s="1"/>
  <c r="AP87" i="2" s="1"/>
  <c r="AO87" i="2" s="1"/>
  <c r="AN87" i="2" s="1"/>
  <c r="AM87" i="2" s="1"/>
  <c r="AL87" i="2" s="1"/>
  <c r="AT110" i="2"/>
  <c r="AS110" i="2" s="1"/>
  <c r="AR110" i="2" s="1"/>
  <c r="AQ110" i="2" s="1"/>
  <c r="AP110" i="2" s="1"/>
  <c r="AO110" i="2" s="1"/>
  <c r="AN110" i="2" s="1"/>
  <c r="AM110" i="2" s="1"/>
  <c r="AL110" i="2" s="1"/>
  <c r="AT117" i="2"/>
  <c r="AS117" i="2"/>
  <c r="AR117" i="2" s="1"/>
  <c r="AQ117" i="2" s="1"/>
  <c r="AP117" i="2" s="1"/>
  <c r="AO117" i="2" s="1"/>
  <c r="AN117" i="2" s="1"/>
  <c r="AM117" i="2" s="1"/>
  <c r="AL117" i="2" s="1"/>
  <c r="AT171" i="2"/>
  <c r="AS171" i="2" s="1"/>
  <c r="AR171" i="2"/>
  <c r="AQ171" i="2" s="1"/>
  <c r="AP171" i="2" s="1"/>
  <c r="AO171" i="2" s="1"/>
  <c r="AN171" i="2"/>
  <c r="AM171" i="2" s="1"/>
  <c r="AL171" i="2" s="1"/>
  <c r="AT147" i="2"/>
  <c r="AS147" i="2"/>
  <c r="AR147" i="2" s="1"/>
  <c r="AQ147" i="2" s="1"/>
  <c r="AP147" i="2" s="1"/>
  <c r="AO147" i="2"/>
  <c r="AN147" i="2" s="1"/>
  <c r="AM147" i="2" s="1"/>
  <c r="AL147" i="2" s="1"/>
  <c r="AI147" i="2" s="1"/>
  <c r="AT120" i="2"/>
  <c r="AS120" i="2" s="1"/>
  <c r="AR120" i="2" s="1"/>
  <c r="AQ120" i="2" s="1"/>
  <c r="AP120" i="2" s="1"/>
  <c r="AO120" i="2" s="1"/>
  <c r="AN120" i="2" s="1"/>
  <c r="AM120" i="2" s="1"/>
  <c r="AL120" i="2" s="1"/>
  <c r="AT137" i="2"/>
  <c r="AS137" i="2"/>
  <c r="AR137" i="2" s="1"/>
  <c r="AQ137" i="2" s="1"/>
  <c r="AP137" i="2" s="1"/>
  <c r="AO137" i="2" s="1"/>
  <c r="AN137" i="2" s="1"/>
  <c r="AM137" i="2" s="1"/>
  <c r="AL137" i="2" s="1"/>
  <c r="AT170" i="2"/>
  <c r="AS170" i="2"/>
  <c r="AR170" i="2" s="1"/>
  <c r="AQ170" i="2"/>
  <c r="AP170" i="2" s="1"/>
  <c r="AO170" i="2" s="1"/>
  <c r="AN170" i="2" s="1"/>
  <c r="AM170" i="2"/>
  <c r="AL170" i="2" s="1"/>
  <c r="BQ79" i="8"/>
  <c r="BP79" i="8"/>
  <c r="BO79" i="8"/>
  <c r="BN79" i="8"/>
  <c r="BM79" i="8"/>
  <c r="BL79" i="8"/>
  <c r="BK79" i="8"/>
  <c r="BJ79" i="8"/>
  <c r="BI79" i="8"/>
  <c r="BQ17" i="8"/>
  <c r="BP17" i="8"/>
  <c r="BO17" i="8"/>
  <c r="BN17" i="8"/>
  <c r="BM17" i="8"/>
  <c r="BL17" i="8"/>
  <c r="BK17" i="8"/>
  <c r="BJ17" i="8"/>
  <c r="BI17" i="8"/>
  <c r="BQ96" i="8"/>
  <c r="BP96" i="8"/>
  <c r="BO96" i="8"/>
  <c r="BN96" i="8"/>
  <c r="BM96" i="8"/>
  <c r="BL96" i="8"/>
  <c r="BK96" i="8"/>
  <c r="BJ96" i="8"/>
  <c r="BI96" i="8"/>
  <c r="BQ82" i="8"/>
  <c r="BP82" i="8"/>
  <c r="BO82" i="8"/>
  <c r="BN82" i="8"/>
  <c r="BM82" i="8"/>
  <c r="BL82" i="8"/>
  <c r="BK82" i="8"/>
  <c r="BJ82" i="8"/>
  <c r="BI82" i="8"/>
  <c r="BQ62" i="8"/>
  <c r="BP62" i="8"/>
  <c r="BO62" i="8"/>
  <c r="BN62" i="8"/>
  <c r="BM62" i="8"/>
  <c r="BL62" i="8"/>
  <c r="BK62" i="8"/>
  <c r="BJ62" i="8"/>
  <c r="BI62" i="8"/>
  <c r="AZ160" i="8"/>
  <c r="AY160" i="8"/>
  <c r="AX160" i="8"/>
  <c r="AW160" i="8"/>
  <c r="AV160" i="8"/>
  <c r="AU160" i="8"/>
  <c r="AT160" i="8"/>
  <c r="AS160" i="8"/>
  <c r="AR160" i="8"/>
  <c r="BQ89" i="8"/>
  <c r="BP89" i="8"/>
  <c r="BO89" i="8"/>
  <c r="BN89" i="8"/>
  <c r="BM89" i="8"/>
  <c r="BL89" i="8"/>
  <c r="BK89" i="8"/>
  <c r="BJ89" i="8"/>
  <c r="BI89" i="8"/>
  <c r="BQ25" i="8"/>
  <c r="BP25" i="8"/>
  <c r="BO25" i="8"/>
  <c r="BN25" i="8"/>
  <c r="BM25" i="8"/>
  <c r="BL25" i="8"/>
  <c r="BK25" i="8"/>
  <c r="BJ25" i="8"/>
  <c r="BI25" i="8"/>
  <c r="BQ18" i="8"/>
  <c r="BP18" i="8"/>
  <c r="BO18" i="8"/>
  <c r="BN18" i="8"/>
  <c r="BM18" i="8"/>
  <c r="BL18" i="8"/>
  <c r="BK18" i="8"/>
  <c r="BJ18" i="8"/>
  <c r="BI18" i="8"/>
  <c r="BQ68" i="8"/>
  <c r="BP68" i="8"/>
  <c r="BO68" i="8"/>
  <c r="BN68" i="8"/>
  <c r="BM68" i="8"/>
  <c r="BL68" i="8"/>
  <c r="BK68" i="8"/>
  <c r="BJ68" i="8"/>
  <c r="BI68" i="8"/>
  <c r="BQ85" i="8"/>
  <c r="BP85" i="8"/>
  <c r="BO85" i="8"/>
  <c r="BN85" i="8"/>
  <c r="BM85" i="8"/>
  <c r="BL85" i="8"/>
  <c r="BK85" i="8"/>
  <c r="BJ85" i="8"/>
  <c r="BI85" i="8"/>
  <c r="BQ21" i="8"/>
  <c r="BP21" i="8"/>
  <c r="BO21" i="8"/>
  <c r="BN21" i="8"/>
  <c r="BM21" i="8"/>
  <c r="BL21" i="8"/>
  <c r="BK21" i="8"/>
  <c r="BJ21" i="8"/>
  <c r="BI21" i="8"/>
  <c r="AZ77" i="8"/>
  <c r="AY77" i="8"/>
  <c r="AX77" i="8"/>
  <c r="AW77" i="8"/>
  <c r="AV77" i="8"/>
  <c r="AU77" i="8"/>
  <c r="AT77" i="8"/>
  <c r="AS77" i="8"/>
  <c r="AR77" i="8"/>
  <c r="AZ149" i="8"/>
  <c r="AY149" i="8"/>
  <c r="AX149" i="8"/>
  <c r="AW149" i="8"/>
  <c r="AV149" i="8"/>
  <c r="AU149" i="8"/>
  <c r="AT149" i="8"/>
  <c r="AS149" i="8"/>
  <c r="AR149" i="8"/>
  <c r="AZ109" i="8"/>
  <c r="AY109" i="8"/>
  <c r="AX109" i="8"/>
  <c r="AW109" i="8"/>
  <c r="AV109" i="8"/>
  <c r="AU109" i="8"/>
  <c r="AT109" i="8"/>
  <c r="AS109" i="8"/>
  <c r="AR109" i="8"/>
  <c r="AZ148" i="8"/>
  <c r="AY148" i="8"/>
  <c r="AX148" i="8"/>
  <c r="AW148" i="8"/>
  <c r="AV148" i="8"/>
  <c r="AU148" i="8"/>
  <c r="AT148" i="8"/>
  <c r="AS148" i="8"/>
  <c r="AR148" i="8"/>
  <c r="AO148" i="8"/>
  <c r="AZ84" i="8"/>
  <c r="AY84" i="8"/>
  <c r="AX84" i="8"/>
  <c r="AW84" i="8"/>
  <c r="AV84" i="8"/>
  <c r="AU84" i="8"/>
  <c r="AT84" i="8"/>
  <c r="AS84" i="8"/>
  <c r="AR84" i="8"/>
  <c r="AZ102" i="8"/>
  <c r="AY102" i="8"/>
  <c r="AX102" i="8"/>
  <c r="AW102" i="8"/>
  <c r="AV102" i="8"/>
  <c r="AU102" i="8"/>
  <c r="AT102" i="8"/>
  <c r="AS102" i="8"/>
  <c r="AR102" i="8"/>
  <c r="AX127" i="8"/>
  <c r="AW127" i="8"/>
  <c r="AV127" i="8"/>
  <c r="AU127" i="8"/>
  <c r="AT127" i="8"/>
  <c r="AS127" i="8"/>
  <c r="AR127" i="8"/>
  <c r="AZ127" i="8"/>
  <c r="AY127" i="8"/>
  <c r="AZ144" i="8"/>
  <c r="AY144" i="8"/>
  <c r="AX144" i="8"/>
  <c r="AW144" i="8"/>
  <c r="AV144" i="8"/>
  <c r="AU144" i="8"/>
  <c r="AT144" i="8"/>
  <c r="AS144" i="8"/>
  <c r="AR144" i="8"/>
  <c r="AZ80" i="8"/>
  <c r="AY80" i="8"/>
  <c r="AX80" i="8"/>
  <c r="AW80" i="8"/>
  <c r="AV80" i="8"/>
  <c r="AU80" i="8"/>
  <c r="AT80" i="8"/>
  <c r="AS80" i="8"/>
  <c r="AR80" i="8"/>
  <c r="AZ89" i="8"/>
  <c r="AY89" i="8"/>
  <c r="AX89" i="8"/>
  <c r="AW89" i="8"/>
  <c r="AV89" i="8"/>
  <c r="AU89" i="8"/>
  <c r="AT89" i="8"/>
  <c r="AS89" i="8"/>
  <c r="AR89" i="8"/>
  <c r="AZ98" i="8"/>
  <c r="AY98" i="8"/>
  <c r="AX98" i="8"/>
  <c r="AW98" i="8"/>
  <c r="AV98" i="8"/>
  <c r="AU98" i="8"/>
  <c r="AT98" i="8"/>
  <c r="AS98" i="8"/>
  <c r="AR98" i="8"/>
  <c r="AZ115" i="8"/>
  <c r="AY115" i="8"/>
  <c r="AX115" i="8"/>
  <c r="AW115" i="8"/>
  <c r="AV115" i="8"/>
  <c r="AU115" i="8"/>
  <c r="AT115" i="8"/>
  <c r="AS115" i="8"/>
  <c r="AR115" i="8"/>
  <c r="AZ52" i="8"/>
  <c r="AY52" i="8"/>
  <c r="AX52" i="8"/>
  <c r="AW52" i="8"/>
  <c r="AV52" i="8"/>
  <c r="AU52" i="8"/>
  <c r="AT52" i="8"/>
  <c r="AS52" i="8"/>
  <c r="AR52" i="8"/>
  <c r="AZ47" i="8"/>
  <c r="AY47" i="8"/>
  <c r="AX47" i="8"/>
  <c r="AW47" i="8"/>
  <c r="AV47" i="8"/>
  <c r="AU47" i="8"/>
  <c r="AT47" i="8"/>
  <c r="AS47" i="8"/>
  <c r="AR47" i="8"/>
  <c r="AZ40" i="8"/>
  <c r="AY40" i="8"/>
  <c r="AX40" i="8"/>
  <c r="AW40" i="8"/>
  <c r="AV40" i="8"/>
  <c r="AU40" i="8"/>
  <c r="AT40" i="8"/>
  <c r="AS40" i="8"/>
  <c r="AR40" i="8"/>
  <c r="AZ58" i="8"/>
  <c r="AY58" i="8"/>
  <c r="AX58" i="8"/>
  <c r="AW58" i="8"/>
  <c r="AV58" i="8"/>
  <c r="AU58" i="8"/>
  <c r="AT58" i="8"/>
  <c r="AS58" i="8"/>
  <c r="AR58" i="8"/>
  <c r="AZ51" i="8"/>
  <c r="AY51" i="8"/>
  <c r="AX51" i="8"/>
  <c r="AW51" i="8"/>
  <c r="AV51" i="8"/>
  <c r="AU51" i="8"/>
  <c r="AT51" i="8"/>
  <c r="AS51" i="8"/>
  <c r="AR51" i="8"/>
  <c r="AZ28" i="8"/>
  <c r="AY28" i="8"/>
  <c r="AX28" i="8"/>
  <c r="AW28" i="8"/>
  <c r="AV28" i="8"/>
  <c r="AU28" i="8"/>
  <c r="AT28" i="8"/>
  <c r="AS28" i="8"/>
  <c r="AR28" i="8"/>
  <c r="BK23" i="2"/>
  <c r="BJ23" i="2"/>
  <c r="BI23" i="2"/>
  <c r="BH23" i="2"/>
  <c r="BG23" i="2"/>
  <c r="BF23" i="2"/>
  <c r="BE23" i="2"/>
  <c r="BD23" i="2"/>
  <c r="BC23" i="2"/>
  <c r="BK47" i="2"/>
  <c r="BJ47" i="2"/>
  <c r="BI47" i="2"/>
  <c r="BH47" i="2"/>
  <c r="BG47" i="2"/>
  <c r="BF47" i="2"/>
  <c r="BE47" i="2"/>
  <c r="BD47" i="2"/>
  <c r="BC47" i="2"/>
  <c r="BK81" i="2"/>
  <c r="BJ81" i="2"/>
  <c r="BI81" i="2"/>
  <c r="BH81" i="2"/>
  <c r="BG81" i="2"/>
  <c r="BF81" i="2"/>
  <c r="BE81" i="2"/>
  <c r="BD81" i="2"/>
  <c r="BC81" i="2"/>
  <c r="BK53" i="2"/>
  <c r="BJ53" i="2"/>
  <c r="BI53" i="2"/>
  <c r="BH53" i="2"/>
  <c r="BG53" i="2"/>
  <c r="BF53" i="2"/>
  <c r="BE53" i="2"/>
  <c r="BD53" i="2"/>
  <c r="BC53" i="2"/>
  <c r="BK85" i="2"/>
  <c r="BJ85" i="2"/>
  <c r="BI85" i="2"/>
  <c r="BH85" i="2"/>
  <c r="BG85" i="2"/>
  <c r="BF85" i="2"/>
  <c r="BE85" i="2"/>
  <c r="BD85" i="2"/>
  <c r="BC85" i="2"/>
  <c r="BK30" i="2"/>
  <c r="BJ30" i="2"/>
  <c r="BI30" i="2"/>
  <c r="BH30" i="2"/>
  <c r="BG30" i="2"/>
  <c r="BF30" i="2"/>
  <c r="BE30" i="2"/>
  <c r="BD30" i="2"/>
  <c r="BC30" i="2"/>
  <c r="BK44" i="2"/>
  <c r="BJ44" i="2"/>
  <c r="BI44" i="2"/>
  <c r="BH44" i="2"/>
  <c r="BG44" i="2"/>
  <c r="BF44" i="2"/>
  <c r="BE44" i="2"/>
  <c r="BD44" i="2"/>
  <c r="BC44" i="2"/>
  <c r="BK38" i="2"/>
  <c r="BJ38" i="2"/>
  <c r="BI38" i="2"/>
  <c r="BH38" i="2"/>
  <c r="BG38" i="2"/>
  <c r="BF38" i="2"/>
  <c r="BE38" i="2"/>
  <c r="BD38" i="2"/>
  <c r="BC38" i="2"/>
  <c r="BK26" i="2"/>
  <c r="BJ26" i="2"/>
  <c r="BI26" i="2"/>
  <c r="BH26" i="2"/>
  <c r="BG26" i="2"/>
  <c r="BF26" i="2"/>
  <c r="BE26" i="2"/>
  <c r="BD26" i="2"/>
  <c r="BC26" i="2"/>
  <c r="BK74" i="2"/>
  <c r="BJ74" i="2"/>
  <c r="BI74" i="2"/>
  <c r="BH74" i="2"/>
  <c r="BG74" i="2"/>
  <c r="BF74" i="2"/>
  <c r="BE74" i="2"/>
  <c r="BD74" i="2"/>
  <c r="BC74" i="2"/>
  <c r="BK11" i="2"/>
  <c r="BJ11" i="2"/>
  <c r="BI11" i="2"/>
  <c r="BH11" i="2"/>
  <c r="BG11" i="2"/>
  <c r="BF11" i="2"/>
  <c r="BE11" i="2"/>
  <c r="BD11" i="2"/>
  <c r="BC11" i="2"/>
  <c r="AT21" i="2"/>
  <c r="AS21" i="2" s="1"/>
  <c r="AR21" i="2"/>
  <c r="AQ21" i="2" s="1"/>
  <c r="AP21" i="2" s="1"/>
  <c r="AO21" i="2" s="1"/>
  <c r="AN21" i="2" s="1"/>
  <c r="AM21" i="2" s="1"/>
  <c r="AL21" i="2" s="1"/>
  <c r="AT68" i="2"/>
  <c r="AS68" i="2" s="1"/>
  <c r="AR68" i="2" s="1"/>
  <c r="AQ68" i="2" s="1"/>
  <c r="AP68" i="2" s="1"/>
  <c r="AO68" i="2" s="1"/>
  <c r="AN68" i="2" s="1"/>
  <c r="AM68" i="2" s="1"/>
  <c r="AL68" i="2" s="1"/>
  <c r="AT66" i="2"/>
  <c r="AS66" i="2"/>
  <c r="AR66" i="2" s="1"/>
  <c r="AQ66" i="2" s="1"/>
  <c r="AP66" i="2" s="1"/>
  <c r="AO66" i="2" s="1"/>
  <c r="AN66" i="2" s="1"/>
  <c r="AM66" i="2" s="1"/>
  <c r="AL66" i="2" s="1"/>
  <c r="AT41" i="2"/>
  <c r="AS41" i="2" s="1"/>
  <c r="AR41" i="2" s="1"/>
  <c r="AQ41" i="2" s="1"/>
  <c r="AP41" i="2" s="1"/>
  <c r="AO41" i="2" s="1"/>
  <c r="AN41" i="2" s="1"/>
  <c r="AM41" i="2" s="1"/>
  <c r="AL41" i="2" s="1"/>
  <c r="AT40" i="2"/>
  <c r="AS40" i="2" s="1"/>
  <c r="AR40" i="2" s="1"/>
  <c r="AQ40" i="2"/>
  <c r="AP40" i="2" s="1"/>
  <c r="AO40" i="2" s="1"/>
  <c r="AN40" i="2" s="1"/>
  <c r="AM40" i="2" s="1"/>
  <c r="AL40" i="2" s="1"/>
  <c r="AT100" i="2"/>
  <c r="AS100" i="2" s="1"/>
  <c r="AR100" i="2" s="1"/>
  <c r="AQ100" i="2" s="1"/>
  <c r="AP100" i="2" s="1"/>
  <c r="AO100" i="2" s="1"/>
  <c r="AN100" i="2" s="1"/>
  <c r="AM100" i="2" s="1"/>
  <c r="AL100" i="2" s="1"/>
  <c r="AT95" i="2"/>
  <c r="AS95" i="2" s="1"/>
  <c r="AR95" i="2"/>
  <c r="AQ95" i="2" s="1"/>
  <c r="AP95" i="2" s="1"/>
  <c r="AO95" i="2" s="1"/>
  <c r="AN95" i="2" s="1"/>
  <c r="AM95" i="2" s="1"/>
  <c r="AL95" i="2" s="1"/>
  <c r="AT116" i="2"/>
  <c r="AS116" i="2"/>
  <c r="AR116" i="2" s="1"/>
  <c r="AQ116" i="2"/>
  <c r="AP116" i="2" s="1"/>
  <c r="AO116" i="2" s="1"/>
  <c r="AN116" i="2" s="1"/>
  <c r="AM116" i="2" s="1"/>
  <c r="AL116" i="2" s="1"/>
  <c r="AT118" i="2"/>
  <c r="AS118" i="2" s="1"/>
  <c r="AR118" i="2"/>
  <c r="AQ118" i="2" s="1"/>
  <c r="AP118" i="2" s="1"/>
  <c r="AO118" i="2" s="1"/>
  <c r="AN118" i="2" s="1"/>
  <c r="AM118" i="2" s="1"/>
  <c r="AL118" i="2" s="1"/>
  <c r="AT122" i="2"/>
  <c r="AS122" i="2" s="1"/>
  <c r="AR122" i="2" s="1"/>
  <c r="AQ122" i="2" s="1"/>
  <c r="AP122" i="2"/>
  <c r="AO122" i="2" s="1"/>
  <c r="AN122" i="2"/>
  <c r="AM122" i="2" s="1"/>
  <c r="AL122" i="2" s="1"/>
  <c r="AT140" i="2"/>
  <c r="AS140" i="2"/>
  <c r="AR140" i="2" s="1"/>
  <c r="AQ140" i="2"/>
  <c r="AP140" i="2" s="1"/>
  <c r="AO140" i="2"/>
  <c r="AN140" i="2" s="1"/>
  <c r="AM140" i="2" s="1"/>
  <c r="AL140" i="2" s="1"/>
  <c r="BQ23" i="8"/>
  <c r="BP23" i="8"/>
  <c r="BO23" i="8"/>
  <c r="BN23" i="8"/>
  <c r="BM23" i="8"/>
  <c r="BL23" i="8"/>
  <c r="BK23" i="8"/>
  <c r="BJ23" i="8"/>
  <c r="BI23" i="8"/>
  <c r="BQ71" i="8"/>
  <c r="BP71" i="8"/>
  <c r="BO71" i="8"/>
  <c r="BN71" i="8"/>
  <c r="BM71" i="8"/>
  <c r="BL71" i="8"/>
  <c r="BK71" i="8"/>
  <c r="BJ71" i="8"/>
  <c r="BI71" i="8"/>
  <c r="BQ87" i="8"/>
  <c r="BP87" i="8"/>
  <c r="BO87" i="8"/>
  <c r="BN87" i="8"/>
  <c r="BM87" i="8"/>
  <c r="BL87" i="8"/>
  <c r="BK87" i="8"/>
  <c r="BJ87" i="8"/>
  <c r="BI87" i="8"/>
  <c r="BQ75" i="8"/>
  <c r="BP75" i="8"/>
  <c r="BO75" i="8"/>
  <c r="BN75" i="8"/>
  <c r="BM75" i="8"/>
  <c r="BL75" i="8"/>
  <c r="BK75" i="8"/>
  <c r="BJ75" i="8"/>
  <c r="BI75" i="8"/>
  <c r="BQ54" i="8"/>
  <c r="BP54" i="8"/>
  <c r="BO54" i="8"/>
  <c r="BN54" i="8"/>
  <c r="BM54" i="8"/>
  <c r="BL54" i="8"/>
  <c r="BK54" i="8"/>
  <c r="BJ54" i="8"/>
  <c r="BI54" i="8"/>
  <c r="AY133" i="8"/>
  <c r="AX133" i="8"/>
  <c r="AW133" i="8"/>
  <c r="AV133" i="8"/>
  <c r="AU133" i="8"/>
  <c r="AT133" i="8"/>
  <c r="AS133" i="8"/>
  <c r="AR133" i="8"/>
  <c r="AZ133" i="8"/>
  <c r="BQ81" i="8"/>
  <c r="BP81" i="8"/>
  <c r="BO81" i="8"/>
  <c r="BN81" i="8"/>
  <c r="BM81" i="8"/>
  <c r="BL81" i="8"/>
  <c r="BK81" i="8"/>
  <c r="BJ81" i="8"/>
  <c r="BI81" i="8"/>
  <c r="BQ74" i="8"/>
  <c r="BP74" i="8"/>
  <c r="BO74" i="8"/>
  <c r="BN74" i="8"/>
  <c r="BM74" i="8"/>
  <c r="BL74" i="8"/>
  <c r="BK74" i="8"/>
  <c r="BJ74" i="8"/>
  <c r="BI74" i="8"/>
  <c r="BQ13" i="8"/>
  <c r="BP13" i="8"/>
  <c r="BO13" i="8"/>
  <c r="BN13" i="8"/>
  <c r="BM13" i="8"/>
  <c r="BL13" i="8"/>
  <c r="BK13" i="8"/>
  <c r="BJ13" i="8"/>
  <c r="BI13" i="8"/>
  <c r="BQ60" i="8"/>
  <c r="BP60" i="8"/>
  <c r="BO60" i="8"/>
  <c r="BN60" i="8"/>
  <c r="BM60" i="8"/>
  <c r="BL60" i="8"/>
  <c r="BK60" i="8"/>
  <c r="BJ60" i="8"/>
  <c r="BI60" i="8"/>
  <c r="BQ77" i="8"/>
  <c r="BP77" i="8"/>
  <c r="BO77" i="8"/>
  <c r="BN77" i="8"/>
  <c r="BM77" i="8"/>
  <c r="BL77" i="8"/>
  <c r="BK77" i="8"/>
  <c r="BJ77" i="8"/>
  <c r="BI77" i="8"/>
  <c r="BQ12" i="8"/>
  <c r="BP12" i="8"/>
  <c r="BO12" i="8"/>
  <c r="BN12" i="8"/>
  <c r="BM12" i="8"/>
  <c r="BL12" i="8"/>
  <c r="BK12" i="8"/>
  <c r="BJ12" i="8"/>
  <c r="BI12" i="8"/>
  <c r="AZ71" i="8"/>
  <c r="AY71" i="8"/>
  <c r="AX71" i="8"/>
  <c r="AW71" i="8"/>
  <c r="AV71" i="8"/>
  <c r="AU71" i="8"/>
  <c r="AT71" i="8"/>
  <c r="AS71" i="8"/>
  <c r="AR71" i="8"/>
  <c r="AR126" i="8"/>
  <c r="AY126" i="8"/>
  <c r="AX126" i="8"/>
  <c r="AW126" i="8"/>
  <c r="AV126" i="8"/>
  <c r="AU126" i="8"/>
  <c r="AT126" i="8"/>
  <c r="AS126" i="8"/>
  <c r="AZ126" i="8"/>
  <c r="AZ45" i="8"/>
  <c r="AY45" i="8"/>
  <c r="AX45" i="8"/>
  <c r="AW45" i="8"/>
  <c r="AV45" i="8"/>
  <c r="AU45" i="8"/>
  <c r="AT45" i="8"/>
  <c r="AS45" i="8"/>
  <c r="AR45" i="8"/>
  <c r="AZ140" i="8"/>
  <c r="AY140" i="8"/>
  <c r="AX140" i="8"/>
  <c r="AW140" i="8"/>
  <c r="AV140" i="8"/>
  <c r="AU140" i="8"/>
  <c r="AT140" i="8"/>
  <c r="AS140" i="8"/>
  <c r="AR140" i="8"/>
  <c r="AZ76" i="8"/>
  <c r="AY76" i="8"/>
  <c r="AX76" i="8"/>
  <c r="AW76" i="8"/>
  <c r="AV76" i="8"/>
  <c r="AU76" i="8"/>
  <c r="AT76" i="8"/>
  <c r="AS76" i="8"/>
  <c r="AR76" i="8"/>
  <c r="AZ94" i="8"/>
  <c r="AY94" i="8"/>
  <c r="AX94" i="8"/>
  <c r="AW94" i="8"/>
  <c r="AV94" i="8"/>
  <c r="AU94" i="8"/>
  <c r="AT94" i="8"/>
  <c r="AS94" i="8"/>
  <c r="AR94" i="8"/>
  <c r="AZ119" i="8"/>
  <c r="AY119" i="8"/>
  <c r="AX119" i="8"/>
  <c r="AW119" i="8"/>
  <c r="AV119" i="8"/>
  <c r="AU119" i="8"/>
  <c r="AT119" i="8"/>
  <c r="AS119" i="8"/>
  <c r="AR119" i="8"/>
  <c r="AZ136" i="8"/>
  <c r="AY136" i="8"/>
  <c r="AX136" i="8"/>
  <c r="AW136" i="8"/>
  <c r="AV136" i="8"/>
  <c r="AU136" i="8"/>
  <c r="AT136" i="8"/>
  <c r="AS136" i="8"/>
  <c r="AR136" i="8"/>
  <c r="AZ145" i="8"/>
  <c r="AY145" i="8"/>
  <c r="AX145" i="8"/>
  <c r="AW145" i="8"/>
  <c r="AV145" i="8"/>
  <c r="AU145" i="8"/>
  <c r="AT145" i="8"/>
  <c r="AS145" i="8"/>
  <c r="AR145" i="8"/>
  <c r="AZ81" i="8"/>
  <c r="AY81" i="8"/>
  <c r="AX81" i="8"/>
  <c r="AW81" i="8"/>
  <c r="AV81" i="8"/>
  <c r="AU81" i="8"/>
  <c r="AT81" i="8"/>
  <c r="AS81" i="8"/>
  <c r="AR81" i="8"/>
  <c r="AZ90" i="8"/>
  <c r="AY90" i="8"/>
  <c r="AX90" i="8"/>
  <c r="AW90" i="8"/>
  <c r="AV90" i="8"/>
  <c r="AU90" i="8"/>
  <c r="AT90" i="8"/>
  <c r="AS90" i="8"/>
  <c r="AR90" i="8"/>
  <c r="AZ107" i="8"/>
  <c r="AY107" i="8"/>
  <c r="AX107" i="8"/>
  <c r="AW107" i="8"/>
  <c r="AV107" i="8"/>
  <c r="AU107" i="8"/>
  <c r="AT107" i="8"/>
  <c r="AS107" i="8"/>
  <c r="AR107" i="8"/>
  <c r="AZ44" i="8"/>
  <c r="AY44" i="8"/>
  <c r="AX44" i="8"/>
  <c r="AW44" i="8"/>
  <c r="AV44" i="8"/>
  <c r="AU44" i="8"/>
  <c r="AT44" i="8"/>
  <c r="AS44" i="8"/>
  <c r="AR44" i="8"/>
  <c r="AZ39" i="8"/>
  <c r="AY39" i="8"/>
  <c r="AX39" i="8"/>
  <c r="AW39" i="8"/>
  <c r="AV39" i="8"/>
  <c r="AU39" i="8"/>
  <c r="AT39" i="8"/>
  <c r="AS39" i="8"/>
  <c r="AR39" i="8"/>
  <c r="AZ27" i="8"/>
  <c r="AY27" i="8"/>
  <c r="AX27" i="8"/>
  <c r="AW27" i="8"/>
  <c r="AV27" i="8"/>
  <c r="AU27" i="8"/>
  <c r="AT27" i="8"/>
  <c r="AS27" i="8"/>
  <c r="AR27" i="8"/>
  <c r="AZ50" i="8"/>
  <c r="AY50" i="8"/>
  <c r="AX50" i="8"/>
  <c r="AW50" i="8"/>
  <c r="AV50" i="8"/>
  <c r="AU50" i="8"/>
  <c r="AT50" i="8"/>
  <c r="AS50" i="8"/>
  <c r="AR50" i="8"/>
  <c r="AZ43" i="8"/>
  <c r="AY43" i="8"/>
  <c r="AX43" i="8"/>
  <c r="AW43" i="8"/>
  <c r="AV43" i="8"/>
  <c r="AU43" i="8"/>
  <c r="AT43" i="8"/>
  <c r="AS43" i="8"/>
  <c r="AR43" i="8"/>
  <c r="BK86" i="2"/>
  <c r="BJ86" i="2"/>
  <c r="BI86" i="2"/>
  <c r="BH86" i="2"/>
  <c r="BG86" i="2"/>
  <c r="BF86" i="2"/>
  <c r="BE86" i="2"/>
  <c r="BD86" i="2"/>
  <c r="BC86" i="2"/>
  <c r="BK14" i="2"/>
  <c r="BJ14" i="2"/>
  <c r="BI14" i="2"/>
  <c r="BH14" i="2"/>
  <c r="BG14" i="2"/>
  <c r="BF14" i="2"/>
  <c r="BE14" i="2"/>
  <c r="BD14" i="2"/>
  <c r="BC14" i="2"/>
  <c r="BK78" i="2"/>
  <c r="BJ78" i="2"/>
  <c r="BI78" i="2"/>
  <c r="BH78" i="2"/>
  <c r="BG78" i="2"/>
  <c r="BF78" i="2"/>
  <c r="BE78" i="2"/>
  <c r="BD78" i="2"/>
  <c r="BC78" i="2"/>
  <c r="BK48" i="2"/>
  <c r="BJ48" i="2"/>
  <c r="BI48" i="2"/>
  <c r="BH48" i="2"/>
  <c r="BG48" i="2"/>
  <c r="BF48" i="2"/>
  <c r="BE48" i="2"/>
  <c r="BD48" i="2"/>
  <c r="BC48" i="2"/>
  <c r="BK82" i="2"/>
  <c r="BJ82" i="2"/>
  <c r="BI82" i="2"/>
  <c r="BH82" i="2"/>
  <c r="BG82" i="2"/>
  <c r="BF82" i="2"/>
  <c r="BE82" i="2"/>
  <c r="BD82" i="2"/>
  <c r="BC82" i="2"/>
  <c r="BK88" i="2"/>
  <c r="BJ88" i="2"/>
  <c r="BI88" i="2"/>
  <c r="BH88" i="2"/>
  <c r="BG88" i="2"/>
  <c r="BF88" i="2"/>
  <c r="BE88" i="2"/>
  <c r="BD88" i="2"/>
  <c r="BC88" i="2"/>
  <c r="BK34" i="2"/>
  <c r="BJ34" i="2"/>
  <c r="BI34" i="2"/>
  <c r="BH34" i="2"/>
  <c r="BG34" i="2"/>
  <c r="BF34" i="2"/>
  <c r="BE34" i="2"/>
  <c r="BD34" i="2"/>
  <c r="BC34" i="2"/>
  <c r="BK35" i="2"/>
  <c r="BJ35" i="2"/>
  <c r="BI35" i="2"/>
  <c r="BH35" i="2"/>
  <c r="BG35" i="2"/>
  <c r="BF35" i="2"/>
  <c r="BE35" i="2"/>
  <c r="BD35" i="2"/>
  <c r="BC35" i="2"/>
  <c r="BA35" i="2"/>
  <c r="BK21" i="2"/>
  <c r="BJ21" i="2"/>
  <c r="BI21" i="2"/>
  <c r="BH21" i="2"/>
  <c r="BG21" i="2"/>
  <c r="BF21" i="2"/>
  <c r="BE21" i="2"/>
  <c r="BD21" i="2"/>
  <c r="BC21" i="2"/>
  <c r="BK68" i="2"/>
  <c r="BJ68" i="2"/>
  <c r="BI68" i="2"/>
  <c r="BH68" i="2"/>
  <c r="BG68" i="2"/>
  <c r="BF68" i="2"/>
  <c r="BE68" i="2"/>
  <c r="BD68" i="2"/>
  <c r="BC68" i="2"/>
  <c r="BK40" i="2"/>
  <c r="BJ40" i="2"/>
  <c r="BI40" i="2"/>
  <c r="BH40" i="2"/>
  <c r="BG40" i="2"/>
  <c r="BF40" i="2"/>
  <c r="BE40" i="2"/>
  <c r="BD40" i="2"/>
  <c r="BC40" i="2"/>
  <c r="AT45" i="2"/>
  <c r="AS45" i="2"/>
  <c r="AR45" i="2" s="1"/>
  <c r="AQ45" i="2"/>
  <c r="AP45" i="2" s="1"/>
  <c r="AO45" i="2" s="1"/>
  <c r="AN45" i="2" s="1"/>
  <c r="AM45" i="2"/>
  <c r="AL45" i="2" s="1"/>
  <c r="BK10" i="2"/>
  <c r="BJ10" i="2"/>
  <c r="BI10" i="2"/>
  <c r="BH10" i="2"/>
  <c r="BG10" i="2"/>
  <c r="BF10" i="2"/>
  <c r="BE10" i="2"/>
  <c r="BD10" i="2"/>
  <c r="BC10" i="2"/>
  <c r="AQ36" i="2"/>
  <c r="AP36" i="2" s="1"/>
  <c r="AO36" i="2" s="1"/>
  <c r="AN36" i="2" s="1"/>
  <c r="AM36" i="2"/>
  <c r="AL36" i="2" s="1"/>
  <c r="AT36" i="2"/>
  <c r="AS36" i="2" s="1"/>
  <c r="AR36" i="2" s="1"/>
  <c r="AT39" i="2"/>
  <c r="AS39" i="2" s="1"/>
  <c r="AR39" i="2" s="1"/>
  <c r="AQ39" i="2" s="1"/>
  <c r="AP39" i="2" s="1"/>
  <c r="AO39" i="2" s="1"/>
  <c r="AN39" i="2" s="1"/>
  <c r="AM39" i="2" s="1"/>
  <c r="AL39" i="2"/>
  <c r="AT23" i="2"/>
  <c r="AS23" i="2" s="1"/>
  <c r="AR23" i="2" s="1"/>
  <c r="AQ23" i="2"/>
  <c r="AP23" i="2" s="1"/>
  <c r="AO23" i="2"/>
  <c r="AN23" i="2" s="1"/>
  <c r="AM23" i="2" s="1"/>
  <c r="AL23" i="2" s="1"/>
  <c r="AT91" i="2"/>
  <c r="AS91" i="2" s="1"/>
  <c r="AR91" i="2" s="1"/>
  <c r="AQ91" i="2" s="1"/>
  <c r="AP91" i="2" s="1"/>
  <c r="AO91" i="2" s="1"/>
  <c r="AN91" i="2" s="1"/>
  <c r="AM91" i="2" s="1"/>
  <c r="AL91" i="2" s="1"/>
  <c r="AT82" i="2"/>
  <c r="AS82" i="2"/>
  <c r="AR82" i="2" s="1"/>
  <c r="AQ82" i="2"/>
  <c r="AP82" i="2" s="1"/>
  <c r="AO82" i="2" s="1"/>
  <c r="AN82" i="2" s="1"/>
  <c r="AM82" i="2" s="1"/>
  <c r="AL82" i="2" s="1"/>
  <c r="AT80" i="2"/>
  <c r="AS80" i="2"/>
  <c r="AR80" i="2" s="1"/>
  <c r="AQ80" i="2" s="1"/>
  <c r="AP80" i="2" s="1"/>
  <c r="AO80" i="2"/>
  <c r="AN80" i="2" s="1"/>
  <c r="AM80" i="2"/>
  <c r="AL80" i="2" s="1"/>
  <c r="AT119" i="2"/>
  <c r="AS119" i="2" s="1"/>
  <c r="AR119" i="2" s="1"/>
  <c r="AQ119" i="2" s="1"/>
  <c r="AP119" i="2"/>
  <c r="AO119" i="2" s="1"/>
  <c r="AN119" i="2" s="1"/>
  <c r="AM119" i="2" s="1"/>
  <c r="AL119" i="2" s="1"/>
  <c r="AQ133" i="2"/>
  <c r="AP133" i="2" s="1"/>
  <c r="AO133" i="2" s="1"/>
  <c r="AN133" i="2" s="1"/>
  <c r="AM133" i="2" s="1"/>
  <c r="AL133" i="2" s="1"/>
  <c r="AT133" i="2"/>
  <c r="AS133" i="2" s="1"/>
  <c r="AR133" i="2" s="1"/>
  <c r="AT141" i="2"/>
  <c r="AS141" i="2"/>
  <c r="AR141" i="2" s="1"/>
  <c r="AQ141" i="2" s="1"/>
  <c r="AP141" i="2" s="1"/>
  <c r="AO141" i="2" s="1"/>
  <c r="AN141" i="2" s="1"/>
  <c r="AM141" i="2" s="1"/>
  <c r="AL141" i="2" s="1"/>
  <c r="AT150" i="2"/>
  <c r="AS150" i="2" s="1"/>
  <c r="AR150" i="2" s="1"/>
  <c r="AQ150" i="2" s="1"/>
  <c r="AP150" i="2" s="1"/>
  <c r="AO150" i="2" s="1"/>
  <c r="AN150" i="2" s="1"/>
  <c r="AM150" i="2" s="1"/>
  <c r="AL150" i="2" s="1"/>
  <c r="AT178" i="2"/>
  <c r="AS178" i="2"/>
  <c r="AR178" i="2"/>
  <c r="AQ178" i="2" s="1"/>
  <c r="AP178" i="2" s="1"/>
  <c r="AO178" i="2" s="1"/>
  <c r="AN178" i="2" s="1"/>
  <c r="AM178" i="2" s="1"/>
  <c r="AL178" i="2" s="1"/>
  <c r="AT151" i="2"/>
  <c r="AS151" i="2" s="1"/>
  <c r="AR151" i="2" s="1"/>
  <c r="AQ151" i="2" s="1"/>
  <c r="AP151" i="2" s="1"/>
  <c r="AO151" i="2" s="1"/>
  <c r="AN151" i="2" s="1"/>
  <c r="AM151" i="2" s="1"/>
  <c r="AL151" i="2" s="1"/>
  <c r="BP92" i="8"/>
  <c r="BO92" i="8"/>
  <c r="BN92" i="8"/>
  <c r="BM92" i="8"/>
  <c r="BL92" i="8"/>
  <c r="BK92" i="8"/>
  <c r="BJ92" i="8"/>
  <c r="BI92" i="8"/>
  <c r="BQ92" i="8"/>
  <c r="BQ51" i="8"/>
  <c r="BP51" i="8"/>
  <c r="BO51" i="8"/>
  <c r="BN51" i="8"/>
  <c r="BM51" i="8"/>
  <c r="BL51" i="8"/>
  <c r="BK51" i="8"/>
  <c r="BJ51" i="8"/>
  <c r="BI51" i="8"/>
  <c r="BQ80" i="8"/>
  <c r="BP80" i="8"/>
  <c r="BO80" i="8"/>
  <c r="BN80" i="8"/>
  <c r="BM80" i="8"/>
  <c r="BL80" i="8"/>
  <c r="BK80" i="8"/>
  <c r="BJ80" i="8"/>
  <c r="BI80" i="8"/>
  <c r="BQ59" i="8"/>
  <c r="BP59" i="8"/>
  <c r="BO59" i="8"/>
  <c r="BN59" i="8"/>
  <c r="BM59" i="8"/>
  <c r="BL59" i="8"/>
  <c r="BK59" i="8"/>
  <c r="BJ59" i="8"/>
  <c r="BI59" i="8"/>
  <c r="BQ46" i="8"/>
  <c r="BP46" i="8"/>
  <c r="BO46" i="8"/>
  <c r="BN46" i="8"/>
  <c r="BM46" i="8"/>
  <c r="BL46" i="8"/>
  <c r="BK46" i="8"/>
  <c r="BJ46" i="8"/>
  <c r="BI46" i="8"/>
  <c r="BQ48" i="8"/>
  <c r="BP48" i="8"/>
  <c r="BO48" i="8"/>
  <c r="BN48" i="8"/>
  <c r="BM48" i="8"/>
  <c r="BL48" i="8"/>
  <c r="BK48" i="8"/>
  <c r="BJ48" i="8"/>
  <c r="BI48" i="8"/>
  <c r="BQ73" i="8"/>
  <c r="BP73" i="8"/>
  <c r="BO73" i="8"/>
  <c r="BN73" i="8"/>
  <c r="BM73" i="8"/>
  <c r="BL73" i="8"/>
  <c r="BK73" i="8"/>
  <c r="BJ73" i="8"/>
  <c r="BI73" i="8"/>
  <c r="BQ66" i="8"/>
  <c r="BP66" i="8"/>
  <c r="BO66" i="8"/>
  <c r="BN66" i="8"/>
  <c r="BM66" i="8"/>
  <c r="BL66" i="8"/>
  <c r="BK66" i="8"/>
  <c r="BJ66" i="8"/>
  <c r="BI66" i="8"/>
  <c r="BQ8" i="8"/>
  <c r="BP8" i="8"/>
  <c r="BO8" i="8"/>
  <c r="BN8" i="8"/>
  <c r="BM8" i="8"/>
  <c r="BL8" i="8"/>
  <c r="BK8" i="8"/>
  <c r="BJ8" i="8"/>
  <c r="BI8" i="8"/>
  <c r="BP52" i="8"/>
  <c r="BO52" i="8"/>
  <c r="BN52" i="8"/>
  <c r="BM52" i="8"/>
  <c r="BL52" i="8"/>
  <c r="BK52" i="8"/>
  <c r="BJ52" i="8"/>
  <c r="BI52" i="8"/>
  <c r="BQ52" i="8"/>
  <c r="BQ69" i="8"/>
  <c r="BP69" i="8"/>
  <c r="BO69" i="8"/>
  <c r="BN69" i="8"/>
  <c r="BM69" i="8"/>
  <c r="BL69" i="8"/>
  <c r="BK69" i="8"/>
  <c r="BJ69" i="8"/>
  <c r="BI69" i="8"/>
  <c r="BQ15" i="8"/>
  <c r="BP15" i="8"/>
  <c r="BO15" i="8"/>
  <c r="BN15" i="8"/>
  <c r="BM15" i="8"/>
  <c r="BL15" i="8"/>
  <c r="BK15" i="8"/>
  <c r="BJ15" i="8"/>
  <c r="BI15" i="8"/>
  <c r="AZ162" i="8"/>
  <c r="AY162" i="8"/>
  <c r="AX162" i="8"/>
  <c r="AW162" i="8"/>
  <c r="AV162" i="8"/>
  <c r="AU162" i="8"/>
  <c r="AT162" i="8"/>
  <c r="AS162" i="8"/>
  <c r="AR162" i="8"/>
  <c r="AZ93" i="8"/>
  <c r="AY93" i="8"/>
  <c r="AX93" i="8"/>
  <c r="AW93" i="8"/>
  <c r="AV93" i="8"/>
  <c r="AU93" i="8"/>
  <c r="AT93" i="8"/>
  <c r="AS93" i="8"/>
  <c r="AR93" i="8"/>
  <c r="AZ158" i="8"/>
  <c r="AY158" i="8"/>
  <c r="AX158" i="8"/>
  <c r="AW158" i="8"/>
  <c r="AV158" i="8"/>
  <c r="AU158" i="8"/>
  <c r="AT158" i="8"/>
  <c r="AS158" i="8"/>
  <c r="AR158" i="8"/>
  <c r="AZ132" i="8"/>
  <c r="AY132" i="8"/>
  <c r="AX132" i="8"/>
  <c r="AW132" i="8"/>
  <c r="AV132" i="8"/>
  <c r="AU132" i="8"/>
  <c r="AT132" i="8"/>
  <c r="AS132" i="8"/>
  <c r="AR132" i="8"/>
  <c r="AY70" i="8"/>
  <c r="AX70" i="8"/>
  <c r="AW70" i="8"/>
  <c r="AV70" i="8"/>
  <c r="AU70" i="8"/>
  <c r="AT70" i="8"/>
  <c r="AS70" i="8"/>
  <c r="AR70" i="8"/>
  <c r="AZ70" i="8"/>
  <c r="AZ86" i="8"/>
  <c r="AY86" i="8"/>
  <c r="AX86" i="8"/>
  <c r="AW86" i="8"/>
  <c r="AV86" i="8"/>
  <c r="AU86" i="8"/>
  <c r="AT86" i="8"/>
  <c r="AS86" i="8"/>
  <c r="AR86" i="8"/>
  <c r="AZ111" i="8"/>
  <c r="AY111" i="8"/>
  <c r="AX111" i="8"/>
  <c r="AW111" i="8"/>
  <c r="AV111" i="8"/>
  <c r="AU111" i="8"/>
  <c r="AT111" i="8"/>
  <c r="AS111" i="8"/>
  <c r="AR111" i="8"/>
  <c r="AO111" i="8"/>
  <c r="AZ128" i="8"/>
  <c r="AY128" i="8"/>
  <c r="AX128" i="8"/>
  <c r="AW128" i="8"/>
  <c r="AV128" i="8"/>
  <c r="AU128" i="8"/>
  <c r="AT128" i="8"/>
  <c r="AS128" i="8"/>
  <c r="AR128" i="8"/>
  <c r="AZ137" i="8"/>
  <c r="AY137" i="8"/>
  <c r="AX137" i="8"/>
  <c r="AW137" i="8"/>
  <c r="AV137" i="8"/>
  <c r="AU137" i="8"/>
  <c r="AT137" i="8"/>
  <c r="AS137" i="8"/>
  <c r="AR137" i="8"/>
  <c r="AZ146" i="8"/>
  <c r="AY146" i="8"/>
  <c r="AX146" i="8"/>
  <c r="AW146" i="8"/>
  <c r="AV146" i="8"/>
  <c r="AU146" i="8"/>
  <c r="AT146" i="8"/>
  <c r="AS146" i="8"/>
  <c r="AR146" i="8"/>
  <c r="AZ82" i="8"/>
  <c r="AY82" i="8"/>
  <c r="AX82" i="8"/>
  <c r="AW82" i="8"/>
  <c r="AV82" i="8"/>
  <c r="AU82" i="8"/>
  <c r="AT82" i="8"/>
  <c r="AS82" i="8"/>
  <c r="AR82" i="8"/>
  <c r="AZ99" i="8"/>
  <c r="AY99" i="8"/>
  <c r="AX99" i="8"/>
  <c r="AW99" i="8"/>
  <c r="AV99" i="8"/>
  <c r="AU99" i="8"/>
  <c r="AT99" i="8"/>
  <c r="AS99" i="8"/>
  <c r="AR99" i="8"/>
  <c r="AZ36" i="8"/>
  <c r="AY36" i="8"/>
  <c r="AX36" i="8"/>
  <c r="AW36" i="8"/>
  <c r="AV36" i="8"/>
  <c r="AU36" i="8"/>
  <c r="AT36" i="8"/>
  <c r="AS36" i="8"/>
  <c r="AR36" i="8"/>
  <c r="AZ30" i="8"/>
  <c r="AY30" i="8"/>
  <c r="AX30" i="8"/>
  <c r="AW30" i="8"/>
  <c r="AV30" i="8"/>
  <c r="AU30" i="8"/>
  <c r="AT30" i="8"/>
  <c r="AS30" i="8"/>
  <c r="AR30" i="8"/>
  <c r="AZ73" i="8"/>
  <c r="AY73" i="8"/>
  <c r="AX73" i="8"/>
  <c r="AW73" i="8"/>
  <c r="AV73" i="8"/>
  <c r="AU73" i="8"/>
  <c r="AT73" i="8"/>
  <c r="AS73" i="8"/>
  <c r="AR73" i="8"/>
  <c r="AZ42" i="8"/>
  <c r="AY42" i="8"/>
  <c r="AX42" i="8"/>
  <c r="AW42" i="8"/>
  <c r="AV42" i="8"/>
  <c r="AU42" i="8"/>
  <c r="AT42" i="8"/>
  <c r="AS42" i="8"/>
  <c r="AR42" i="8"/>
  <c r="AZ35" i="8"/>
  <c r="AY35" i="8"/>
  <c r="AX35" i="8"/>
  <c r="AW35" i="8"/>
  <c r="AV35" i="8"/>
  <c r="AU35" i="8"/>
  <c r="AT35" i="8"/>
  <c r="AS35" i="8"/>
  <c r="AR35" i="8"/>
  <c r="BK65" i="2"/>
  <c r="BJ65" i="2"/>
  <c r="BI65" i="2"/>
  <c r="BH65" i="2"/>
  <c r="BG65" i="2"/>
  <c r="BF65" i="2"/>
  <c r="BE65" i="2"/>
  <c r="BD65" i="2"/>
  <c r="BC65" i="2"/>
  <c r="BK98" i="2"/>
  <c r="BJ98" i="2"/>
  <c r="BI98" i="2"/>
  <c r="BH98" i="2"/>
  <c r="BG98" i="2"/>
  <c r="BF98" i="2"/>
  <c r="BE98" i="2"/>
  <c r="BD98" i="2"/>
  <c r="BC98" i="2"/>
  <c r="BJ72" i="2"/>
  <c r="BI72" i="2"/>
  <c r="BH72" i="2"/>
  <c r="BG72" i="2"/>
  <c r="BF72" i="2"/>
  <c r="BE72" i="2"/>
  <c r="BD72" i="2"/>
  <c r="BC72" i="2"/>
  <c r="BK72" i="2"/>
  <c r="BK27" i="2"/>
  <c r="BJ27" i="2"/>
  <c r="BI27" i="2"/>
  <c r="BH27" i="2"/>
  <c r="BG27" i="2"/>
  <c r="BF27" i="2"/>
  <c r="BE27" i="2"/>
  <c r="BD27" i="2"/>
  <c r="BC27" i="2"/>
  <c r="BK66" i="2"/>
  <c r="BJ66" i="2"/>
  <c r="BI66" i="2"/>
  <c r="BH66" i="2"/>
  <c r="BG66" i="2"/>
  <c r="BF66" i="2"/>
  <c r="BE66" i="2"/>
  <c r="BD66" i="2"/>
  <c r="BC66" i="2"/>
  <c r="BK79" i="2"/>
  <c r="BJ79" i="2"/>
  <c r="BI79" i="2"/>
  <c r="BH79" i="2"/>
  <c r="BG79" i="2"/>
  <c r="BF79" i="2"/>
  <c r="BE79" i="2"/>
  <c r="BD79" i="2"/>
  <c r="BC79" i="2"/>
  <c r="BK24" i="2"/>
  <c r="BJ24" i="2"/>
  <c r="BI24" i="2"/>
  <c r="BH24" i="2"/>
  <c r="BG24" i="2"/>
  <c r="BF24" i="2"/>
  <c r="BE24" i="2"/>
  <c r="BD24" i="2"/>
  <c r="BC24" i="2"/>
  <c r="BK71" i="2"/>
  <c r="BJ71" i="2"/>
  <c r="BI71" i="2"/>
  <c r="BH71" i="2"/>
  <c r="BG71" i="2"/>
  <c r="BF71" i="2"/>
  <c r="BE71" i="2"/>
  <c r="BD71" i="2"/>
  <c r="BC71" i="2"/>
  <c r="BK12" i="2"/>
  <c r="BJ12" i="2"/>
  <c r="BI12" i="2"/>
  <c r="BH12" i="2"/>
  <c r="BG12" i="2"/>
  <c r="BF12" i="2"/>
  <c r="BE12" i="2"/>
  <c r="BD12" i="2"/>
  <c r="BC12" i="2"/>
  <c r="BK51" i="2"/>
  <c r="BJ51" i="2"/>
  <c r="BI51" i="2"/>
  <c r="BH51" i="2"/>
  <c r="BG51" i="2"/>
  <c r="BF51" i="2"/>
  <c r="BE51" i="2"/>
  <c r="BD51" i="2"/>
  <c r="BC51" i="2"/>
  <c r="BK29" i="2"/>
  <c r="BJ29" i="2"/>
  <c r="BI29" i="2"/>
  <c r="BH29" i="2"/>
  <c r="BG29" i="2"/>
  <c r="BF29" i="2"/>
  <c r="BE29" i="2"/>
  <c r="BD29" i="2"/>
  <c r="BC29" i="2"/>
  <c r="BI8" i="2"/>
  <c r="BH8" i="2"/>
  <c r="BG8" i="2"/>
  <c r="BF8" i="2"/>
  <c r="BE8" i="2"/>
  <c r="BD8" i="2"/>
  <c r="BC8" i="2"/>
  <c r="BK8" i="2"/>
  <c r="BJ8" i="2"/>
  <c r="BK9" i="2"/>
  <c r="BJ9" i="2"/>
  <c r="BI9" i="2"/>
  <c r="BH9" i="2"/>
  <c r="BG9" i="2"/>
  <c r="BF9" i="2"/>
  <c r="BE9" i="2"/>
  <c r="BD9" i="2"/>
  <c r="BC9" i="2"/>
  <c r="AT61" i="2"/>
  <c r="AS61" i="2" s="1"/>
  <c r="AR61" i="2" s="1"/>
  <c r="AQ61" i="2" s="1"/>
  <c r="AP61" i="2" s="1"/>
  <c r="AO61" i="2" s="1"/>
  <c r="AN61" i="2" s="1"/>
  <c r="AM61" i="2" s="1"/>
  <c r="AL61" i="2" s="1"/>
  <c r="AT59" i="2"/>
  <c r="AS59" i="2"/>
  <c r="AR59" i="2" s="1"/>
  <c r="AQ59" i="2" s="1"/>
  <c r="AP59" i="2" s="1"/>
  <c r="AO59" i="2" s="1"/>
  <c r="AN59" i="2" s="1"/>
  <c r="AM59" i="2" s="1"/>
  <c r="AL59" i="2" s="1"/>
  <c r="AT113" i="2"/>
  <c r="AS113" i="2" s="1"/>
  <c r="AR113" i="2" s="1"/>
  <c r="AQ113" i="2" s="1"/>
  <c r="AP113" i="2" s="1"/>
  <c r="AO113" i="2"/>
  <c r="AN113" i="2" s="1"/>
  <c r="AM113" i="2" s="1"/>
  <c r="AL113" i="2" s="1"/>
  <c r="AT88" i="2"/>
  <c r="AS88" i="2"/>
  <c r="AR88" i="2" s="1"/>
  <c r="AQ88" i="2" s="1"/>
  <c r="AP88" i="2" s="1"/>
  <c r="AO88" i="2" s="1"/>
  <c r="AN88" i="2" s="1"/>
  <c r="AM88" i="2" s="1"/>
  <c r="AL88" i="2" s="1"/>
  <c r="AO136" i="2"/>
  <c r="AN136" i="2" s="1"/>
  <c r="AM136" i="2" s="1"/>
  <c r="AL136" i="2" s="1"/>
  <c r="AJ136" i="2" s="1"/>
  <c r="AT136" i="2"/>
  <c r="AS136" i="2"/>
  <c r="AR136" i="2" s="1"/>
  <c r="AQ136" i="2" s="1"/>
  <c r="AP136" i="2" s="1"/>
  <c r="AT126" i="2"/>
  <c r="AS126" i="2"/>
  <c r="AR126" i="2" s="1"/>
  <c r="AQ126" i="2" s="1"/>
  <c r="AP126" i="2" s="1"/>
  <c r="AO126" i="2" s="1"/>
  <c r="AN126" i="2" s="1"/>
  <c r="AM126" i="2" s="1"/>
  <c r="AL126" i="2" s="1"/>
  <c r="AT144" i="2"/>
  <c r="AS144" i="2" s="1"/>
  <c r="AR144" i="2" s="1"/>
  <c r="AQ144" i="2" s="1"/>
  <c r="AP144" i="2" s="1"/>
  <c r="AO144" i="2" s="1"/>
  <c r="AN144" i="2" s="1"/>
  <c r="AM144" i="2" s="1"/>
  <c r="AL144" i="2" s="1"/>
  <c r="AT177" i="2"/>
  <c r="AS177" i="2" s="1"/>
  <c r="AR177" i="2" s="1"/>
  <c r="AQ177" i="2" s="1"/>
  <c r="AP177" i="2" s="1"/>
  <c r="AO177" i="2" s="1"/>
  <c r="AN177" i="2" s="1"/>
  <c r="AM177" i="2" s="1"/>
  <c r="AL177" i="2" s="1"/>
  <c r="AT130" i="2"/>
  <c r="AS130" i="2" s="1"/>
  <c r="AR130" i="2" s="1"/>
  <c r="AQ130" i="2" s="1"/>
  <c r="AP130" i="2" s="1"/>
  <c r="AO130" i="2"/>
  <c r="AN130" i="2" s="1"/>
  <c r="AM130" i="2" s="1"/>
  <c r="AL130" i="2" s="1"/>
  <c r="BQ94" i="8"/>
  <c r="BP94" i="8"/>
  <c r="BO94" i="8"/>
  <c r="BN94" i="8"/>
  <c r="BM94" i="8"/>
  <c r="BL94" i="8"/>
  <c r="BK94" i="8"/>
  <c r="BJ94" i="8"/>
  <c r="BI94" i="8"/>
  <c r="BH94" i="8"/>
  <c r="BQ2" i="8"/>
  <c r="BP2" i="8"/>
  <c r="BO2" i="8"/>
  <c r="BN2" i="8"/>
  <c r="BM2" i="8"/>
  <c r="BL2" i="8"/>
  <c r="BK2" i="8"/>
  <c r="BJ2" i="8"/>
  <c r="BI2" i="8"/>
  <c r="BQ72" i="8"/>
  <c r="BP72" i="8"/>
  <c r="BO72" i="8"/>
  <c r="BN72" i="8"/>
  <c r="BM72" i="8"/>
  <c r="BL72" i="8"/>
  <c r="BK72" i="8"/>
  <c r="BJ72" i="8"/>
  <c r="BI72" i="8"/>
  <c r="BQ84" i="8"/>
  <c r="BP84" i="8"/>
  <c r="BO84" i="8"/>
  <c r="BN84" i="8"/>
  <c r="BM84" i="8"/>
  <c r="BL84" i="8"/>
  <c r="BK84" i="8"/>
  <c r="BJ84" i="8"/>
  <c r="BI84" i="8"/>
  <c r="BQ38" i="8"/>
  <c r="BP38" i="8"/>
  <c r="BO38" i="8"/>
  <c r="BN38" i="8"/>
  <c r="BM38" i="8"/>
  <c r="BL38" i="8"/>
  <c r="BK38" i="8"/>
  <c r="BJ38" i="8"/>
  <c r="BI38" i="8"/>
  <c r="BP40" i="8"/>
  <c r="BO40" i="8"/>
  <c r="BN40" i="8"/>
  <c r="BM40" i="8"/>
  <c r="BL40" i="8"/>
  <c r="BK40" i="8"/>
  <c r="BJ40" i="8"/>
  <c r="BI40" i="8"/>
  <c r="BQ40" i="8"/>
  <c r="BQ65" i="8"/>
  <c r="BP65" i="8"/>
  <c r="BO65" i="8"/>
  <c r="BN65" i="8"/>
  <c r="BM65" i="8"/>
  <c r="BL65" i="8"/>
  <c r="BK65" i="8"/>
  <c r="BJ65" i="8"/>
  <c r="BI65" i="8"/>
  <c r="BQ58" i="8"/>
  <c r="BP58" i="8"/>
  <c r="BO58" i="8"/>
  <c r="BN58" i="8"/>
  <c r="BM58" i="8"/>
  <c r="BL58" i="8"/>
  <c r="BK58" i="8"/>
  <c r="BJ58" i="8"/>
  <c r="BI58" i="8"/>
  <c r="BG58" i="8"/>
  <c r="BQ6" i="8"/>
  <c r="BP6" i="8"/>
  <c r="BO6" i="8"/>
  <c r="BN6" i="8"/>
  <c r="BM6" i="8"/>
  <c r="BL6" i="8"/>
  <c r="BK6" i="8"/>
  <c r="BJ6" i="8"/>
  <c r="BI6" i="8"/>
  <c r="BQ44" i="8"/>
  <c r="BP44" i="8"/>
  <c r="BO44" i="8"/>
  <c r="BN44" i="8"/>
  <c r="BM44" i="8"/>
  <c r="BL44" i="8"/>
  <c r="BK44" i="8"/>
  <c r="BJ44" i="8"/>
  <c r="BI44" i="8"/>
  <c r="BQ61" i="8"/>
  <c r="BP61" i="8"/>
  <c r="BO61" i="8"/>
  <c r="BN61" i="8"/>
  <c r="BM61" i="8"/>
  <c r="BL61" i="8"/>
  <c r="BK61" i="8"/>
  <c r="BJ61" i="8"/>
  <c r="BI61" i="8"/>
  <c r="BQ7" i="8"/>
  <c r="BP7" i="8"/>
  <c r="BO7" i="8"/>
  <c r="BN7" i="8"/>
  <c r="BM7" i="8"/>
  <c r="BL7" i="8"/>
  <c r="BK7" i="8"/>
  <c r="BJ7" i="8"/>
  <c r="BI7" i="8"/>
  <c r="AZ154" i="8"/>
  <c r="AY154" i="8"/>
  <c r="AX154" i="8"/>
  <c r="AW154" i="8"/>
  <c r="AV154" i="8"/>
  <c r="AU154" i="8"/>
  <c r="AT154" i="8"/>
  <c r="AS154" i="8"/>
  <c r="AR154" i="8"/>
  <c r="BQ4" i="8"/>
  <c r="BP4" i="8"/>
  <c r="BO4" i="8"/>
  <c r="BN4" i="8"/>
  <c r="BM4" i="8"/>
  <c r="BL4" i="8"/>
  <c r="BK4" i="8"/>
  <c r="BJ4" i="8"/>
  <c r="BI4" i="8"/>
  <c r="AZ153" i="8"/>
  <c r="AY153" i="8"/>
  <c r="AX153" i="8"/>
  <c r="AW153" i="8"/>
  <c r="AV153" i="8"/>
  <c r="AU153" i="8"/>
  <c r="AT153" i="8"/>
  <c r="AS153" i="8"/>
  <c r="AR153" i="8"/>
  <c r="AZ124" i="8"/>
  <c r="AY124" i="8"/>
  <c r="AX124" i="8"/>
  <c r="AW124" i="8"/>
  <c r="AV124" i="8"/>
  <c r="AU124" i="8"/>
  <c r="AT124" i="8"/>
  <c r="AS124" i="8"/>
  <c r="AR124" i="8"/>
  <c r="AZ61" i="8"/>
  <c r="AY61" i="8"/>
  <c r="AX61" i="8"/>
  <c r="AW61" i="8"/>
  <c r="AV61" i="8"/>
  <c r="AU61" i="8"/>
  <c r="AT61" i="8"/>
  <c r="AS61" i="8"/>
  <c r="AR61" i="8"/>
  <c r="AZ78" i="8"/>
  <c r="AY78" i="8"/>
  <c r="AX78" i="8"/>
  <c r="AW78" i="8"/>
  <c r="AV78" i="8"/>
  <c r="AU78" i="8"/>
  <c r="AT78" i="8"/>
  <c r="AS78" i="8"/>
  <c r="AR78" i="8"/>
  <c r="AZ103" i="8"/>
  <c r="AY103" i="8"/>
  <c r="AX103" i="8"/>
  <c r="AW103" i="8"/>
  <c r="AV103" i="8"/>
  <c r="AU103" i="8"/>
  <c r="AT103" i="8"/>
  <c r="AS103" i="8"/>
  <c r="AR103" i="8"/>
  <c r="AZ120" i="8"/>
  <c r="AY120" i="8"/>
  <c r="AX120" i="8"/>
  <c r="AW120" i="8"/>
  <c r="AV120" i="8"/>
  <c r="AU120" i="8"/>
  <c r="AT120" i="8"/>
  <c r="AS120" i="8"/>
  <c r="AR120" i="8"/>
  <c r="AO120" i="8"/>
  <c r="AZ129" i="8"/>
  <c r="AY129" i="8"/>
  <c r="AX129" i="8"/>
  <c r="AW129" i="8"/>
  <c r="AV129" i="8"/>
  <c r="AU129" i="8"/>
  <c r="AT129" i="8"/>
  <c r="AS129" i="8"/>
  <c r="AR129" i="8"/>
  <c r="AQ129" i="8"/>
  <c r="AZ138" i="8"/>
  <c r="AY138" i="8"/>
  <c r="AX138" i="8"/>
  <c r="AW138" i="8"/>
  <c r="AV138" i="8"/>
  <c r="AU138" i="8"/>
  <c r="AT138" i="8"/>
  <c r="AS138" i="8"/>
  <c r="AR138" i="8"/>
  <c r="AZ66" i="8"/>
  <c r="AY66" i="8"/>
  <c r="AX66" i="8"/>
  <c r="AW66" i="8"/>
  <c r="AV66" i="8"/>
  <c r="AU66" i="8"/>
  <c r="AT66" i="8"/>
  <c r="AS66" i="8"/>
  <c r="AR66" i="8"/>
  <c r="AZ91" i="8"/>
  <c r="AY91" i="8"/>
  <c r="AX91" i="8"/>
  <c r="AW91" i="8"/>
  <c r="AV91" i="8"/>
  <c r="AU91" i="8"/>
  <c r="AT91" i="8"/>
  <c r="AS91" i="8"/>
  <c r="AR91" i="8"/>
  <c r="AY62" i="8"/>
  <c r="AX62" i="8"/>
  <c r="AW62" i="8"/>
  <c r="AV62" i="8"/>
  <c r="AU62" i="8"/>
  <c r="AT62" i="8"/>
  <c r="AS62" i="8"/>
  <c r="AR62" i="8"/>
  <c r="AZ62" i="8"/>
  <c r="AZ23" i="8"/>
  <c r="AY23" i="8"/>
  <c r="AX23" i="8"/>
  <c r="AW23" i="8"/>
  <c r="AV23" i="8"/>
  <c r="AU23" i="8"/>
  <c r="AT23" i="8"/>
  <c r="AS23" i="8"/>
  <c r="AR23" i="8"/>
  <c r="AZ65" i="8"/>
  <c r="AY65" i="8"/>
  <c r="AX65" i="8"/>
  <c r="AW65" i="8"/>
  <c r="AV65" i="8"/>
  <c r="AU65" i="8"/>
  <c r="AT65" i="8"/>
  <c r="AS65" i="8"/>
  <c r="AR65" i="8"/>
  <c r="AZ34" i="8"/>
  <c r="AY34" i="8"/>
  <c r="AX34" i="8"/>
  <c r="AW34" i="8"/>
  <c r="AV34" i="8"/>
  <c r="AU34" i="8"/>
  <c r="AT34" i="8"/>
  <c r="AS34" i="8"/>
  <c r="AR34" i="8"/>
  <c r="AZ29" i="8"/>
  <c r="AY29" i="8"/>
  <c r="AX29" i="8"/>
  <c r="AW29" i="8"/>
  <c r="AV29" i="8"/>
  <c r="AU29" i="8"/>
  <c r="AT29" i="8"/>
  <c r="AS29" i="8"/>
  <c r="AR29" i="8"/>
  <c r="AP29" i="8"/>
  <c r="J23" i="2"/>
  <c r="AC23" i="2"/>
  <c r="AF23" i="2"/>
  <c r="BK92" i="2"/>
  <c r="BJ92" i="2"/>
  <c r="BI92" i="2"/>
  <c r="BH92" i="2"/>
  <c r="BG92" i="2"/>
  <c r="BF92" i="2"/>
  <c r="BE92" i="2"/>
  <c r="BD92" i="2"/>
  <c r="BC92" i="2"/>
  <c r="BK83" i="2"/>
  <c r="BJ83" i="2"/>
  <c r="BI83" i="2"/>
  <c r="BH83" i="2"/>
  <c r="BG83" i="2"/>
  <c r="BF83" i="2"/>
  <c r="BE83" i="2"/>
  <c r="BD83" i="2"/>
  <c r="BC83" i="2"/>
  <c r="BK37" i="2"/>
  <c r="BJ37" i="2"/>
  <c r="BI37" i="2"/>
  <c r="BH37" i="2"/>
  <c r="BG37" i="2"/>
  <c r="BF37" i="2"/>
  <c r="BE37" i="2"/>
  <c r="BD37" i="2"/>
  <c r="BC37" i="2"/>
  <c r="BK17" i="2"/>
  <c r="BJ17" i="2"/>
  <c r="BI17" i="2"/>
  <c r="BH17" i="2"/>
  <c r="BG17" i="2"/>
  <c r="BF17" i="2"/>
  <c r="BE17" i="2"/>
  <c r="BD17" i="2"/>
  <c r="BC17" i="2"/>
  <c r="BK63" i="2"/>
  <c r="BJ63" i="2"/>
  <c r="BI63" i="2"/>
  <c r="BH63" i="2"/>
  <c r="BG63" i="2"/>
  <c r="BF63" i="2"/>
  <c r="BE63" i="2"/>
  <c r="BD63" i="2"/>
  <c r="BC63" i="2"/>
  <c r="BK73" i="2"/>
  <c r="BJ73" i="2"/>
  <c r="BI73" i="2"/>
  <c r="BH73" i="2"/>
  <c r="BG73" i="2"/>
  <c r="BF73" i="2"/>
  <c r="BE73" i="2"/>
  <c r="BD73" i="2"/>
  <c r="BC73" i="2"/>
  <c r="BK76" i="2"/>
  <c r="BJ76" i="2"/>
  <c r="BI76" i="2"/>
  <c r="BH76" i="2"/>
  <c r="BG76" i="2"/>
  <c r="BF76" i="2"/>
  <c r="BE76" i="2"/>
  <c r="BD76" i="2"/>
  <c r="BC76" i="2"/>
  <c r="BK64" i="2"/>
  <c r="BJ64" i="2"/>
  <c r="BI64" i="2"/>
  <c r="BH64" i="2"/>
  <c r="BG64" i="2"/>
  <c r="BF64" i="2"/>
  <c r="BE64" i="2"/>
  <c r="BD64" i="2"/>
  <c r="BC64" i="2"/>
  <c r="BA64" i="2"/>
  <c r="BK97" i="2"/>
  <c r="BJ97" i="2"/>
  <c r="BI97" i="2"/>
  <c r="BH97" i="2"/>
  <c r="BG97" i="2"/>
  <c r="BF97" i="2"/>
  <c r="BE97" i="2"/>
  <c r="BD97" i="2"/>
  <c r="BC97" i="2"/>
  <c r="BB97" i="2"/>
  <c r="BK43" i="2"/>
  <c r="BJ43" i="2"/>
  <c r="BI43" i="2"/>
  <c r="BH43" i="2"/>
  <c r="BG43" i="2"/>
  <c r="BF43" i="2"/>
  <c r="BE43" i="2"/>
  <c r="BD43" i="2"/>
  <c r="BC43" i="2"/>
  <c r="BA43" i="2"/>
  <c r="BK16" i="2"/>
  <c r="BJ16" i="2"/>
  <c r="BI16" i="2"/>
  <c r="BH16" i="2"/>
  <c r="BG16" i="2"/>
  <c r="BF16" i="2"/>
  <c r="BE16" i="2"/>
  <c r="BD16" i="2"/>
  <c r="BC16" i="2"/>
  <c r="BK7" i="2"/>
  <c r="BJ7" i="2"/>
  <c r="BI7" i="2"/>
  <c r="BH7" i="2"/>
  <c r="BG7" i="2"/>
  <c r="BF7" i="2"/>
  <c r="BE7" i="2"/>
  <c r="BD7" i="2"/>
  <c r="BC7" i="2"/>
  <c r="BK3" i="2"/>
  <c r="BJ3" i="2"/>
  <c r="BI3" i="2"/>
  <c r="BH3" i="2"/>
  <c r="BG3" i="2"/>
  <c r="BF3" i="2"/>
  <c r="BE3" i="2"/>
  <c r="BD3" i="2"/>
  <c r="BC3" i="2"/>
  <c r="AT83" i="2"/>
  <c r="AS83" i="2"/>
  <c r="AR83" i="2" s="1"/>
  <c r="AQ83" i="2" s="1"/>
  <c r="AP83" i="2" s="1"/>
  <c r="AO83" i="2" s="1"/>
  <c r="AN83" i="2" s="1"/>
  <c r="AM83" i="2" s="1"/>
  <c r="AL83" i="2" s="1"/>
  <c r="AT34" i="2"/>
  <c r="AS34" i="2"/>
  <c r="AR34" i="2" s="1"/>
  <c r="AQ34" i="2" s="1"/>
  <c r="AP34" i="2" s="1"/>
  <c r="AO34" i="2" s="1"/>
  <c r="AN34" i="2" s="1"/>
  <c r="AM34" i="2" s="1"/>
  <c r="AL34" i="2" s="1"/>
  <c r="AT30" i="2"/>
  <c r="AS30" i="2" s="1"/>
  <c r="AR30" i="2" s="1"/>
  <c r="AQ30" i="2"/>
  <c r="AP30" i="2" s="1"/>
  <c r="AO30" i="2" s="1"/>
  <c r="AN30" i="2" s="1"/>
  <c r="AM30" i="2" s="1"/>
  <c r="AL30" i="2" s="1"/>
  <c r="AT67" i="2"/>
  <c r="AS67" i="2"/>
  <c r="AR67" i="2"/>
  <c r="AQ67" i="2" s="1"/>
  <c r="AP67" i="2" s="1"/>
  <c r="AO67" i="2" s="1"/>
  <c r="AN67" i="2" s="1"/>
  <c r="AM67" i="2" s="1"/>
  <c r="AL67" i="2" s="1"/>
  <c r="AT71" i="2"/>
  <c r="AS71" i="2" s="1"/>
  <c r="AR71" i="2" s="1"/>
  <c r="AQ71" i="2" s="1"/>
  <c r="AP71" i="2" s="1"/>
  <c r="AO71" i="2" s="1"/>
  <c r="AN71" i="2" s="1"/>
  <c r="AM71" i="2" s="1"/>
  <c r="AL71" i="2" s="1"/>
  <c r="AT89" i="2"/>
  <c r="AS89" i="2"/>
  <c r="AR89" i="2"/>
  <c r="AQ89" i="2" s="1"/>
  <c r="AP89" i="2" s="1"/>
  <c r="AO89" i="2" s="1"/>
  <c r="AN89" i="2" s="1"/>
  <c r="AM89" i="2"/>
  <c r="AL89" i="2" s="1"/>
  <c r="AT78" i="2"/>
  <c r="AS78" i="2" s="1"/>
  <c r="AR78" i="2" s="1"/>
  <c r="AQ78" i="2" s="1"/>
  <c r="AP78" i="2" s="1"/>
  <c r="AO78" i="2"/>
  <c r="AN78" i="2" s="1"/>
  <c r="AM78" i="2" s="1"/>
  <c r="AL78" i="2" s="1"/>
  <c r="AT135" i="2"/>
  <c r="AS135" i="2" s="1"/>
  <c r="AR135" i="2" s="1"/>
  <c r="AQ135" i="2" s="1"/>
  <c r="AP135" i="2" s="1"/>
  <c r="AO135" i="2" s="1"/>
  <c r="AN135" i="2" s="1"/>
  <c r="AM135" i="2" s="1"/>
  <c r="AL135" i="2" s="1"/>
  <c r="AI135" i="2" s="1"/>
  <c r="AT145" i="2"/>
  <c r="AS145" i="2"/>
  <c r="AR145" i="2"/>
  <c r="AQ145" i="2" s="1"/>
  <c r="AP145" i="2" s="1"/>
  <c r="AO145" i="2"/>
  <c r="AN145" i="2" s="1"/>
  <c r="AM145" i="2" s="1"/>
  <c r="AL145" i="2" s="1"/>
  <c r="AL168" i="2"/>
  <c r="AT168" i="2"/>
  <c r="AS168" i="2"/>
  <c r="AR168" i="2" s="1"/>
  <c r="AQ168" i="2" s="1"/>
  <c r="AP168" i="2" s="1"/>
  <c r="AO168" i="2" s="1"/>
  <c r="AN168" i="2" s="1"/>
  <c r="AM168" i="2" s="1"/>
  <c r="AT152" i="2"/>
  <c r="AS152" i="2" s="1"/>
  <c r="AR152" i="2" s="1"/>
  <c r="AQ152" i="2"/>
  <c r="AP152" i="2" s="1"/>
  <c r="AO152" i="2" s="1"/>
  <c r="AN152" i="2" s="1"/>
  <c r="AM152" i="2" s="1"/>
  <c r="AL152" i="2" s="1"/>
  <c r="AT143" i="2"/>
  <c r="AS143" i="2"/>
  <c r="AR143" i="2"/>
  <c r="AQ143" i="2" s="1"/>
  <c r="AP143" i="2" s="1"/>
  <c r="AO143" i="2" s="1"/>
  <c r="AN143" i="2" s="1"/>
  <c r="AM143" i="2" s="1"/>
  <c r="AL143" i="2" s="1"/>
  <c r="BQ56" i="8"/>
  <c r="BP56" i="8"/>
  <c r="BO56" i="8"/>
  <c r="BN56" i="8"/>
  <c r="BM56" i="8"/>
  <c r="BL56" i="8"/>
  <c r="BK56" i="8"/>
  <c r="BJ56" i="8"/>
  <c r="BI56" i="8"/>
  <c r="BO93" i="8"/>
  <c r="BN93" i="8"/>
  <c r="BM93" i="8"/>
  <c r="BL93" i="8"/>
  <c r="BK93" i="8"/>
  <c r="BJ93" i="8"/>
  <c r="BI93" i="8"/>
  <c r="BQ93" i="8"/>
  <c r="BP93" i="8"/>
  <c r="BQ95" i="8"/>
  <c r="BP95" i="8"/>
  <c r="BO95" i="8"/>
  <c r="BN95" i="8"/>
  <c r="BM95" i="8"/>
  <c r="BL95" i="8"/>
  <c r="BK95" i="8"/>
  <c r="BJ95" i="8"/>
  <c r="BI95" i="8"/>
  <c r="BP63" i="8"/>
  <c r="BO63" i="8"/>
  <c r="BN63" i="8"/>
  <c r="BM63" i="8"/>
  <c r="BL63" i="8"/>
  <c r="BK63" i="8"/>
  <c r="BJ63" i="8"/>
  <c r="BI63" i="8"/>
  <c r="BQ63" i="8"/>
  <c r="BP64" i="8"/>
  <c r="BO64" i="8"/>
  <c r="BN64" i="8"/>
  <c r="BM64" i="8"/>
  <c r="BL64" i="8"/>
  <c r="BK64" i="8"/>
  <c r="BJ64" i="8"/>
  <c r="BI64" i="8"/>
  <c r="BQ64" i="8"/>
  <c r="BQ30" i="8"/>
  <c r="BP30" i="8"/>
  <c r="BO30" i="8"/>
  <c r="BN30" i="8"/>
  <c r="BM30" i="8"/>
  <c r="BL30" i="8"/>
  <c r="BK30" i="8"/>
  <c r="BJ30" i="8"/>
  <c r="BI30" i="8"/>
  <c r="BQ32" i="8"/>
  <c r="BP32" i="8"/>
  <c r="BO32" i="8"/>
  <c r="BN32" i="8"/>
  <c r="BM32" i="8"/>
  <c r="BL32" i="8"/>
  <c r="BK32" i="8"/>
  <c r="BJ32" i="8"/>
  <c r="BI32" i="8"/>
  <c r="BQ57" i="8"/>
  <c r="BP57" i="8"/>
  <c r="BO57" i="8"/>
  <c r="BN57" i="8"/>
  <c r="BM57" i="8"/>
  <c r="BL57" i="8"/>
  <c r="BK57" i="8"/>
  <c r="BJ57" i="8"/>
  <c r="BI57" i="8"/>
  <c r="BQ50" i="8"/>
  <c r="BP50" i="8"/>
  <c r="BO50" i="8"/>
  <c r="BN50" i="8"/>
  <c r="BM50" i="8"/>
  <c r="BL50" i="8"/>
  <c r="BK50" i="8"/>
  <c r="BJ50" i="8"/>
  <c r="BI50" i="8"/>
  <c r="BQ35" i="8"/>
  <c r="BP35" i="8"/>
  <c r="BO35" i="8"/>
  <c r="BN35" i="8"/>
  <c r="BM35" i="8"/>
  <c r="BL35" i="8"/>
  <c r="BK35" i="8"/>
  <c r="BJ35" i="8"/>
  <c r="BI35" i="8"/>
  <c r="BH35" i="8"/>
  <c r="BQ36" i="8"/>
  <c r="BP36" i="8"/>
  <c r="BO36" i="8"/>
  <c r="BN36" i="8"/>
  <c r="BM36" i="8"/>
  <c r="BL36" i="8"/>
  <c r="BK36" i="8"/>
  <c r="BJ36" i="8"/>
  <c r="BI36" i="8"/>
  <c r="BQ53" i="8"/>
  <c r="BP53" i="8"/>
  <c r="BO53" i="8"/>
  <c r="BN53" i="8"/>
  <c r="BM53" i="8"/>
  <c r="BL53" i="8"/>
  <c r="BK53" i="8"/>
  <c r="BJ53" i="8"/>
  <c r="BI53" i="8"/>
  <c r="AZ159" i="8"/>
  <c r="AY159" i="8"/>
  <c r="AX159" i="8"/>
  <c r="AW159" i="8"/>
  <c r="AV159" i="8"/>
  <c r="AU159" i="8"/>
  <c r="AT159" i="8"/>
  <c r="AS159" i="8"/>
  <c r="AR159" i="8"/>
  <c r="AW141" i="8"/>
  <c r="AV141" i="8"/>
  <c r="AU141" i="8"/>
  <c r="AT141" i="8"/>
  <c r="AS141" i="8"/>
  <c r="AR141" i="8"/>
  <c r="AZ141" i="8"/>
  <c r="AY141" i="8"/>
  <c r="AX141" i="8"/>
  <c r="AZ156" i="8"/>
  <c r="AY156" i="8"/>
  <c r="AX156" i="8"/>
  <c r="AW156" i="8"/>
  <c r="AV156" i="8"/>
  <c r="AU156" i="8"/>
  <c r="AT156" i="8"/>
  <c r="AS156" i="8"/>
  <c r="AR156" i="8"/>
  <c r="AY150" i="8"/>
  <c r="AX150" i="8"/>
  <c r="AW150" i="8"/>
  <c r="AV150" i="8"/>
  <c r="AU150" i="8"/>
  <c r="AT150" i="8"/>
  <c r="AS150" i="8"/>
  <c r="AR150" i="8"/>
  <c r="AZ150" i="8"/>
  <c r="AZ116" i="8"/>
  <c r="AY116" i="8"/>
  <c r="AX116" i="8"/>
  <c r="AW116" i="8"/>
  <c r="AV116" i="8"/>
  <c r="AU116" i="8"/>
  <c r="AT116" i="8"/>
  <c r="AS116" i="8"/>
  <c r="AR116" i="8"/>
  <c r="AY37" i="8"/>
  <c r="AX37" i="8"/>
  <c r="AW37" i="8"/>
  <c r="AV37" i="8"/>
  <c r="AU37" i="8"/>
  <c r="AT37" i="8"/>
  <c r="AS37" i="8"/>
  <c r="AR37" i="8"/>
  <c r="AO37" i="8"/>
  <c r="AZ37" i="8"/>
  <c r="AZ53" i="8"/>
  <c r="AY53" i="8"/>
  <c r="AX53" i="8"/>
  <c r="AW53" i="8"/>
  <c r="AV53" i="8"/>
  <c r="AU53" i="8"/>
  <c r="AT53" i="8"/>
  <c r="AS53" i="8"/>
  <c r="AR53" i="8"/>
  <c r="AZ95" i="8"/>
  <c r="AY95" i="8"/>
  <c r="AX95" i="8"/>
  <c r="AW95" i="8"/>
  <c r="AV95" i="8"/>
  <c r="AU95" i="8"/>
  <c r="AT95" i="8"/>
  <c r="AS95" i="8"/>
  <c r="AR95" i="8"/>
  <c r="AZ112" i="8"/>
  <c r="AY112" i="8"/>
  <c r="AX112" i="8"/>
  <c r="AW112" i="8"/>
  <c r="AV112" i="8"/>
  <c r="AU112" i="8"/>
  <c r="AT112" i="8"/>
  <c r="AS112" i="8"/>
  <c r="AR112" i="8"/>
  <c r="AZ121" i="8"/>
  <c r="AY121" i="8"/>
  <c r="AX121" i="8"/>
  <c r="AW121" i="8"/>
  <c r="AV121" i="8"/>
  <c r="AU121" i="8"/>
  <c r="AT121" i="8"/>
  <c r="AS121" i="8"/>
  <c r="AR121" i="8"/>
  <c r="AO121" i="8"/>
  <c r="AZ130" i="8"/>
  <c r="AY130" i="8"/>
  <c r="AX130" i="8"/>
  <c r="AW130" i="8"/>
  <c r="AV130" i="8"/>
  <c r="AU130" i="8"/>
  <c r="AT130" i="8"/>
  <c r="AS130" i="8"/>
  <c r="AR130" i="8"/>
  <c r="AZ147" i="8"/>
  <c r="AY147" i="8"/>
  <c r="AX147" i="8"/>
  <c r="AW147" i="8"/>
  <c r="AV147" i="8"/>
  <c r="AU147" i="8"/>
  <c r="AT147" i="8"/>
  <c r="AS147" i="8"/>
  <c r="AR147" i="8"/>
  <c r="AZ83" i="8"/>
  <c r="AY83" i="8"/>
  <c r="AX83" i="8"/>
  <c r="AW83" i="8"/>
  <c r="AV83" i="8"/>
  <c r="AU83" i="8"/>
  <c r="AT83" i="8"/>
  <c r="AS83" i="8"/>
  <c r="AR83" i="8"/>
  <c r="AP83" i="8"/>
  <c r="AX54" i="8"/>
  <c r="AW54" i="8"/>
  <c r="AV54" i="8"/>
  <c r="AU54" i="8"/>
  <c r="AT54" i="8"/>
  <c r="AS54" i="8"/>
  <c r="AR54" i="8"/>
  <c r="AZ54" i="8"/>
  <c r="AY54" i="8"/>
  <c r="AZ72" i="8"/>
  <c r="AY72" i="8"/>
  <c r="AX72" i="8"/>
  <c r="AW72" i="8"/>
  <c r="AV72" i="8"/>
  <c r="AU72" i="8"/>
  <c r="AT72" i="8"/>
  <c r="AS72" i="8"/>
  <c r="AR72" i="8"/>
  <c r="AZ57" i="8"/>
  <c r="AY57" i="8"/>
  <c r="AX57" i="8"/>
  <c r="AW57" i="8"/>
  <c r="AV57" i="8"/>
  <c r="AU57" i="8"/>
  <c r="AT57" i="8"/>
  <c r="AS57" i="8"/>
  <c r="AR57" i="8"/>
  <c r="AQ57" i="8"/>
  <c r="AY31" i="8"/>
  <c r="AX31" i="8"/>
  <c r="AW31" i="8"/>
  <c r="AV31" i="8"/>
  <c r="AU31" i="8"/>
  <c r="AT31" i="8"/>
  <c r="AS31" i="8"/>
  <c r="AR31" i="8"/>
  <c r="AZ31" i="8"/>
  <c r="AZ32" i="8"/>
  <c r="AY32" i="8"/>
  <c r="AX32" i="8"/>
  <c r="AW32" i="8"/>
  <c r="AV32" i="8"/>
  <c r="AU32" i="8"/>
  <c r="AT32" i="8"/>
  <c r="AS32" i="8"/>
  <c r="AR32" i="8"/>
  <c r="BK62" i="2"/>
  <c r="BJ62" i="2"/>
  <c r="BI62" i="2"/>
  <c r="BH62" i="2"/>
  <c r="BG62" i="2"/>
  <c r="BF62" i="2"/>
  <c r="BE62" i="2"/>
  <c r="BD62" i="2"/>
  <c r="BC62" i="2"/>
  <c r="BA62" i="2"/>
  <c r="BK94" i="2"/>
  <c r="BJ94" i="2"/>
  <c r="BI94" i="2"/>
  <c r="BH94" i="2"/>
  <c r="BG94" i="2"/>
  <c r="BF94" i="2"/>
  <c r="BE94" i="2"/>
  <c r="BD94" i="2"/>
  <c r="BC94" i="2"/>
  <c r="BK19" i="2"/>
  <c r="BJ19" i="2"/>
  <c r="BI19" i="2"/>
  <c r="BH19" i="2"/>
  <c r="BG19" i="2"/>
  <c r="BF19" i="2"/>
  <c r="BE19" i="2"/>
  <c r="BD19" i="2"/>
  <c r="BC19" i="2"/>
  <c r="BA19" i="2"/>
  <c r="BK15" i="2"/>
  <c r="BJ15" i="2"/>
  <c r="BI15" i="2"/>
  <c r="BH15" i="2"/>
  <c r="BG15" i="2"/>
  <c r="BF15" i="2"/>
  <c r="BE15" i="2"/>
  <c r="BD15" i="2"/>
  <c r="BC15" i="2"/>
  <c r="BK60" i="2"/>
  <c r="BJ60" i="2"/>
  <c r="BI60" i="2"/>
  <c r="BH60" i="2"/>
  <c r="BG60" i="2"/>
  <c r="BF60" i="2"/>
  <c r="BE60" i="2"/>
  <c r="BD60" i="2"/>
  <c r="BC60" i="2"/>
  <c r="BA60" i="2"/>
  <c r="BK70" i="2"/>
  <c r="BJ70" i="2"/>
  <c r="BI70" i="2"/>
  <c r="BH70" i="2"/>
  <c r="BG70" i="2"/>
  <c r="BF70" i="2"/>
  <c r="BE70" i="2"/>
  <c r="BD70" i="2"/>
  <c r="BC70" i="2"/>
  <c r="BK67" i="2"/>
  <c r="BJ67" i="2"/>
  <c r="BI67" i="2"/>
  <c r="BH67" i="2"/>
  <c r="BG67" i="2"/>
  <c r="BF67" i="2"/>
  <c r="BE67" i="2"/>
  <c r="BD67" i="2"/>
  <c r="BC67" i="2"/>
  <c r="BA67" i="2"/>
  <c r="BJ54" i="2"/>
  <c r="BI54" i="2"/>
  <c r="BH54" i="2"/>
  <c r="BG54" i="2"/>
  <c r="BF54" i="2"/>
  <c r="BE54" i="2"/>
  <c r="BD54" i="2"/>
  <c r="BC54" i="2"/>
  <c r="BK54" i="2"/>
  <c r="BK93" i="2"/>
  <c r="BJ93" i="2"/>
  <c r="BI93" i="2"/>
  <c r="BH93" i="2"/>
  <c r="BG93" i="2"/>
  <c r="BF93" i="2"/>
  <c r="BE93" i="2"/>
  <c r="BD93" i="2"/>
  <c r="BC93" i="2"/>
  <c r="BK25" i="2"/>
  <c r="BJ25" i="2"/>
  <c r="BI25" i="2"/>
  <c r="BH25" i="2"/>
  <c r="BG25" i="2"/>
  <c r="BF25" i="2"/>
  <c r="BE25" i="2"/>
  <c r="BD25" i="2"/>
  <c r="BC25" i="2"/>
  <c r="BK4" i="2"/>
  <c r="BJ4" i="2"/>
  <c r="BI4" i="2"/>
  <c r="BH4" i="2"/>
  <c r="BG4" i="2"/>
  <c r="BF4" i="2"/>
  <c r="BE4" i="2"/>
  <c r="BD4" i="2"/>
  <c r="BC4" i="2"/>
  <c r="AT49" i="2"/>
  <c r="AS49" i="2" s="1"/>
  <c r="AR49" i="2" s="1"/>
  <c r="AQ49" i="2"/>
  <c r="AP49" i="2" s="1"/>
  <c r="AO49" i="2" s="1"/>
  <c r="AN49" i="2" s="1"/>
  <c r="AM49" i="2" s="1"/>
  <c r="AL49" i="2" s="1"/>
  <c r="AT28" i="2"/>
  <c r="AS28" i="2" s="1"/>
  <c r="AR28" i="2" s="1"/>
  <c r="AQ28" i="2" s="1"/>
  <c r="AP28" i="2" s="1"/>
  <c r="AO28" i="2" s="1"/>
  <c r="AN28" i="2" s="1"/>
  <c r="AM28" i="2" s="1"/>
  <c r="AL28" i="2" s="1"/>
  <c r="AT38" i="2"/>
  <c r="AS38" i="2"/>
  <c r="AR38" i="2" s="1"/>
  <c r="AQ38" i="2" s="1"/>
  <c r="AP38" i="2" s="1"/>
  <c r="AO38" i="2" s="1"/>
  <c r="AN38" i="2" s="1"/>
  <c r="AM38" i="2" s="1"/>
  <c r="AL38" i="2" s="1"/>
  <c r="AT62" i="2"/>
  <c r="AS62" i="2" s="1"/>
  <c r="AR62" i="2" s="1"/>
  <c r="AQ62" i="2" s="1"/>
  <c r="AP62" i="2" s="1"/>
  <c r="AO62" i="2" s="1"/>
  <c r="AN62" i="2" s="1"/>
  <c r="AM62" i="2" s="1"/>
  <c r="AL62" i="2" s="1"/>
  <c r="AT75" i="2"/>
  <c r="AS75" i="2"/>
  <c r="AR75" i="2"/>
  <c r="AQ75" i="2" s="1"/>
  <c r="AP75" i="2" s="1"/>
  <c r="AO75" i="2" s="1"/>
  <c r="AN75" i="2" s="1"/>
  <c r="AM75" i="2"/>
  <c r="AL75" i="2" s="1"/>
  <c r="AJ75" i="2" s="1"/>
  <c r="AT57" i="2"/>
  <c r="AS57" i="2"/>
  <c r="AR57" i="2" s="1"/>
  <c r="AQ57" i="2" s="1"/>
  <c r="AP57" i="2" s="1"/>
  <c r="AO57" i="2" s="1"/>
  <c r="AN57" i="2" s="1"/>
  <c r="AM57" i="2" s="1"/>
  <c r="AL57" i="2" s="1"/>
  <c r="AT76" i="2"/>
  <c r="AS76" i="2" s="1"/>
  <c r="AR76" i="2" s="1"/>
  <c r="AQ76" i="2" s="1"/>
  <c r="AP76" i="2" s="1"/>
  <c r="AO76" i="2" s="1"/>
  <c r="AN76" i="2" s="1"/>
  <c r="AM76" i="2" s="1"/>
  <c r="AL76" i="2" s="1"/>
  <c r="AT90" i="2"/>
  <c r="AS90" i="2" s="1"/>
  <c r="AR90" i="2" s="1"/>
  <c r="AQ90" i="2" s="1"/>
  <c r="AP90" i="2" s="1"/>
  <c r="AO90" i="2" s="1"/>
  <c r="AN90" i="2" s="1"/>
  <c r="AM90" i="2" s="1"/>
  <c r="AL90" i="2" s="1"/>
  <c r="AT97" i="2"/>
  <c r="AS97" i="2" s="1"/>
  <c r="AR97" i="2" s="1"/>
  <c r="AQ97" i="2" s="1"/>
  <c r="AP97" i="2" s="1"/>
  <c r="AO97" i="2" s="1"/>
  <c r="AN97" i="2" s="1"/>
  <c r="AM97" i="2" s="1"/>
  <c r="AL97" i="2" s="1"/>
  <c r="AI97" i="2" s="1"/>
  <c r="AT102" i="2"/>
  <c r="AS102" i="2" s="1"/>
  <c r="AR102" i="2"/>
  <c r="AQ102" i="2" s="1"/>
  <c r="AP102" i="2" s="1"/>
  <c r="AO102" i="2" s="1"/>
  <c r="AN102" i="2" s="1"/>
  <c r="AM102" i="2" s="1"/>
  <c r="AL102" i="2" s="1"/>
  <c r="AT86" i="2"/>
  <c r="AS86" i="2"/>
  <c r="AR86" i="2" s="1"/>
  <c r="AQ86" i="2" s="1"/>
  <c r="AP86" i="2"/>
  <c r="AO86" i="2" s="1"/>
  <c r="AN86" i="2" s="1"/>
  <c r="AM86" i="2" s="1"/>
  <c r="AL86" i="2" s="1"/>
  <c r="AT93" i="2"/>
  <c r="AS93" i="2" s="1"/>
  <c r="AR93" i="2" s="1"/>
  <c r="AQ93" i="2"/>
  <c r="AP93" i="2" s="1"/>
  <c r="AO93" i="2" s="1"/>
  <c r="AN93" i="2" s="1"/>
  <c r="AM93" i="2" s="1"/>
  <c r="AL93" i="2" s="1"/>
  <c r="AT139" i="2"/>
  <c r="AS139" i="2"/>
  <c r="AR139" i="2" s="1"/>
  <c r="AQ139" i="2" s="1"/>
  <c r="AP139" i="2" s="1"/>
  <c r="AO139" i="2" s="1"/>
  <c r="AN139" i="2"/>
  <c r="AM139" i="2" s="1"/>
  <c r="AL139" i="2" s="1"/>
  <c r="AK139" i="2" s="1"/>
  <c r="AT107" i="2"/>
  <c r="AS107" i="2"/>
  <c r="AR107" i="2" s="1"/>
  <c r="AQ107" i="2" s="1"/>
  <c r="AP107" i="2"/>
  <c r="AO107" i="2" s="1"/>
  <c r="AN107" i="2" s="1"/>
  <c r="AM107" i="2" s="1"/>
  <c r="AL107" i="2" s="1"/>
  <c r="AT121" i="2"/>
  <c r="AS121" i="2" s="1"/>
  <c r="AR121" i="2" s="1"/>
  <c r="AQ121" i="2" s="1"/>
  <c r="AP121" i="2" s="1"/>
  <c r="AO121" i="2" s="1"/>
  <c r="AN121" i="2" s="1"/>
  <c r="AM121" i="2" s="1"/>
  <c r="AL121" i="2" s="1"/>
  <c r="AT155" i="2"/>
  <c r="AS155" i="2" s="1"/>
  <c r="AR155" i="2"/>
  <c r="AQ155" i="2" s="1"/>
  <c r="AP155" i="2" s="1"/>
  <c r="AO155" i="2" s="1"/>
  <c r="AN155" i="2" s="1"/>
  <c r="AM155" i="2" s="1"/>
  <c r="AL155" i="2" s="1"/>
  <c r="AT160" i="2"/>
  <c r="AS160" i="2"/>
  <c r="AR160" i="2" s="1"/>
  <c r="AQ160" i="2"/>
  <c r="AP160" i="2" s="1"/>
  <c r="AO160" i="2" s="1"/>
  <c r="AN160" i="2" s="1"/>
  <c r="AM160" i="2" s="1"/>
  <c r="AL160" i="2" s="1"/>
  <c r="AJ160" i="2" s="1"/>
  <c r="BQ88" i="8"/>
  <c r="BP88" i="8"/>
  <c r="BO88" i="8"/>
  <c r="BN88" i="8"/>
  <c r="BM88" i="8"/>
  <c r="BL88" i="8"/>
  <c r="BK88" i="8"/>
  <c r="BJ88" i="8"/>
  <c r="BI88" i="8"/>
  <c r="BG88" i="8"/>
  <c r="BQ86" i="8"/>
  <c r="BP86" i="8"/>
  <c r="BO86" i="8"/>
  <c r="BN86" i="8"/>
  <c r="BM86" i="8"/>
  <c r="BL86" i="8"/>
  <c r="BK86" i="8"/>
  <c r="BJ86" i="8"/>
  <c r="BI86" i="8"/>
  <c r="BQ78" i="8"/>
  <c r="BP78" i="8"/>
  <c r="BO78" i="8"/>
  <c r="BN78" i="8"/>
  <c r="BM78" i="8"/>
  <c r="BL78" i="8"/>
  <c r="BK78" i="8"/>
  <c r="BJ78" i="8"/>
  <c r="BI78" i="8"/>
  <c r="BG78" i="8"/>
  <c r="BQ47" i="8"/>
  <c r="BP47" i="8"/>
  <c r="BO47" i="8"/>
  <c r="BN47" i="8"/>
  <c r="BM47" i="8"/>
  <c r="BL47" i="8"/>
  <c r="BK47" i="8"/>
  <c r="BJ47" i="8"/>
  <c r="BI47" i="8"/>
  <c r="BP55" i="8"/>
  <c r="BO55" i="8"/>
  <c r="BN55" i="8"/>
  <c r="BM55" i="8"/>
  <c r="BL55" i="8"/>
  <c r="BK55" i="8"/>
  <c r="BJ55" i="8"/>
  <c r="BI55" i="8"/>
  <c r="BQ55" i="8"/>
  <c r="BQ22" i="8"/>
  <c r="BP22" i="8"/>
  <c r="BO22" i="8"/>
  <c r="BN22" i="8"/>
  <c r="BM22" i="8"/>
  <c r="BL22" i="8"/>
  <c r="BK22" i="8"/>
  <c r="BJ22" i="8"/>
  <c r="BI22" i="8"/>
  <c r="BQ24" i="8"/>
  <c r="BP24" i="8"/>
  <c r="BO24" i="8"/>
  <c r="BN24" i="8"/>
  <c r="BM24" i="8"/>
  <c r="BL24" i="8"/>
  <c r="BK24" i="8"/>
  <c r="BJ24" i="8"/>
  <c r="BI24" i="8"/>
  <c r="BH24" i="8"/>
  <c r="BQ49" i="8"/>
  <c r="BP49" i="8"/>
  <c r="BO49" i="8"/>
  <c r="BN49" i="8"/>
  <c r="BM49" i="8"/>
  <c r="BL49" i="8"/>
  <c r="BK49" i="8"/>
  <c r="BJ49" i="8"/>
  <c r="BI49" i="8"/>
  <c r="BQ42" i="8"/>
  <c r="BP42" i="8"/>
  <c r="BO42" i="8"/>
  <c r="BN42" i="8"/>
  <c r="BM42" i="8"/>
  <c r="BL42" i="8"/>
  <c r="BK42" i="8"/>
  <c r="BJ42" i="8"/>
  <c r="BI42" i="8"/>
  <c r="BQ27" i="8"/>
  <c r="BP27" i="8"/>
  <c r="BO27" i="8"/>
  <c r="BN27" i="8"/>
  <c r="BM27" i="8"/>
  <c r="BL27" i="8"/>
  <c r="BK27" i="8"/>
  <c r="BJ27" i="8"/>
  <c r="BI27" i="8"/>
  <c r="BH27" i="8"/>
  <c r="BQ28" i="8"/>
  <c r="BP28" i="8"/>
  <c r="BO28" i="8"/>
  <c r="BN28" i="8"/>
  <c r="BM28" i="8"/>
  <c r="BL28" i="8"/>
  <c r="BK28" i="8"/>
  <c r="BJ28" i="8"/>
  <c r="BI28" i="8"/>
  <c r="BQ45" i="8"/>
  <c r="BP45" i="8"/>
  <c r="BO45" i="8"/>
  <c r="BN45" i="8"/>
  <c r="BM45" i="8"/>
  <c r="BL45" i="8"/>
  <c r="BK45" i="8"/>
  <c r="BJ45" i="8"/>
  <c r="BI45" i="8"/>
  <c r="AZ142" i="8"/>
  <c r="AY142" i="8"/>
  <c r="AX142" i="8"/>
  <c r="AW142" i="8"/>
  <c r="AV142" i="8"/>
  <c r="AU142" i="8"/>
  <c r="AT142" i="8"/>
  <c r="AS142" i="8"/>
  <c r="AR142" i="8"/>
  <c r="AR85" i="8"/>
  <c r="AZ85" i="8"/>
  <c r="AY85" i="8"/>
  <c r="AX85" i="8"/>
  <c r="AW85" i="8"/>
  <c r="AV85" i="8"/>
  <c r="AU85" i="8"/>
  <c r="AT85" i="8"/>
  <c r="AS85" i="8"/>
  <c r="AZ101" i="8"/>
  <c r="AY101" i="8"/>
  <c r="AX101" i="8"/>
  <c r="AW101" i="8"/>
  <c r="AV101" i="8"/>
  <c r="AU101" i="8"/>
  <c r="AT101" i="8"/>
  <c r="AS101" i="8"/>
  <c r="AR101" i="8"/>
  <c r="AR125" i="8"/>
  <c r="AO125" i="8"/>
  <c r="AZ125" i="8"/>
  <c r="AY125" i="8"/>
  <c r="AX125" i="8"/>
  <c r="AW125" i="8"/>
  <c r="AV125" i="8"/>
  <c r="AU125" i="8"/>
  <c r="AT125" i="8"/>
  <c r="AS125" i="8"/>
  <c r="AZ108" i="8"/>
  <c r="AY108" i="8"/>
  <c r="AX108" i="8"/>
  <c r="AW108" i="8"/>
  <c r="AV108" i="8"/>
  <c r="AU108" i="8"/>
  <c r="AT108" i="8"/>
  <c r="AS108" i="8"/>
  <c r="AR108" i="8"/>
  <c r="AZ22" i="8"/>
  <c r="AY22" i="8"/>
  <c r="AX22" i="8"/>
  <c r="AW22" i="8"/>
  <c r="AV22" i="8"/>
  <c r="AU22" i="8"/>
  <c r="AT22" i="8"/>
  <c r="AS22" i="8"/>
  <c r="AR22" i="8"/>
  <c r="AZ151" i="8"/>
  <c r="AY151" i="8"/>
  <c r="AX151" i="8"/>
  <c r="AW151" i="8"/>
  <c r="AV151" i="8"/>
  <c r="AU151" i="8"/>
  <c r="AT151" i="8"/>
  <c r="AS151" i="8"/>
  <c r="AR151" i="8"/>
  <c r="AZ87" i="8"/>
  <c r="AY87" i="8"/>
  <c r="AX87" i="8"/>
  <c r="AW87" i="8"/>
  <c r="AV87" i="8"/>
  <c r="AU87" i="8"/>
  <c r="AT87" i="8"/>
  <c r="AS87" i="8"/>
  <c r="AR87" i="8"/>
  <c r="AQ87" i="8"/>
  <c r="AZ104" i="8"/>
  <c r="AY104" i="8"/>
  <c r="AX104" i="8"/>
  <c r="AW104" i="8"/>
  <c r="AV104" i="8"/>
  <c r="AU104" i="8"/>
  <c r="AT104" i="8"/>
  <c r="AS104" i="8"/>
  <c r="AR104" i="8"/>
  <c r="AZ113" i="8"/>
  <c r="AY113" i="8"/>
  <c r="AX113" i="8"/>
  <c r="AW113" i="8"/>
  <c r="AV113" i="8"/>
  <c r="AU113" i="8"/>
  <c r="AT113" i="8"/>
  <c r="AS113" i="8"/>
  <c r="AR113" i="8"/>
  <c r="AZ122" i="8"/>
  <c r="AY122" i="8"/>
  <c r="AX122" i="8"/>
  <c r="AW122" i="8"/>
  <c r="AV122" i="8"/>
  <c r="AU122" i="8"/>
  <c r="AT122" i="8"/>
  <c r="AS122" i="8"/>
  <c r="AR122" i="8"/>
  <c r="AZ139" i="8"/>
  <c r="AY139" i="8"/>
  <c r="AX139" i="8"/>
  <c r="AW139" i="8"/>
  <c r="AV139" i="8"/>
  <c r="AU139" i="8"/>
  <c r="AT139" i="8"/>
  <c r="AS139" i="8"/>
  <c r="AR139" i="8"/>
  <c r="AZ69" i="8"/>
  <c r="AY69" i="8"/>
  <c r="AX69" i="8"/>
  <c r="AW69" i="8"/>
  <c r="AV69" i="8"/>
  <c r="AU69" i="8"/>
  <c r="AT69" i="8"/>
  <c r="AS69" i="8"/>
  <c r="AR69" i="8"/>
  <c r="AY46" i="8"/>
  <c r="AX46" i="8"/>
  <c r="AW46" i="8"/>
  <c r="AV46" i="8"/>
  <c r="AU46" i="8"/>
  <c r="AT46" i="8"/>
  <c r="AS46" i="8"/>
  <c r="AR46" i="8"/>
  <c r="AO46" i="8"/>
  <c r="AZ46" i="8"/>
  <c r="AZ64" i="8"/>
  <c r="AY64" i="8"/>
  <c r="AX64" i="8"/>
  <c r="AW64" i="8"/>
  <c r="AV64" i="8"/>
  <c r="AU64" i="8"/>
  <c r="AT64" i="8"/>
  <c r="AS64" i="8"/>
  <c r="AR64" i="8"/>
  <c r="AZ49" i="8"/>
  <c r="AY49" i="8"/>
  <c r="AX49" i="8"/>
  <c r="AW49" i="8"/>
  <c r="AV49" i="8"/>
  <c r="AU49" i="8"/>
  <c r="AT49" i="8"/>
  <c r="AS49" i="8"/>
  <c r="AR49" i="8"/>
  <c r="AZ75" i="8"/>
  <c r="AY75" i="8"/>
  <c r="AX75" i="8"/>
  <c r="AW75" i="8"/>
  <c r="AV75" i="8"/>
  <c r="AU75" i="8"/>
  <c r="AT75" i="8"/>
  <c r="AS75" i="8"/>
  <c r="AR75" i="8"/>
  <c r="AZ24" i="8"/>
  <c r="AY24" i="8"/>
  <c r="AX24" i="8"/>
  <c r="AW24" i="8"/>
  <c r="AV24" i="8"/>
  <c r="AU24" i="8"/>
  <c r="AT24" i="8"/>
  <c r="AS24" i="8"/>
  <c r="AR24" i="8"/>
  <c r="BK28" i="2"/>
  <c r="BJ28" i="2"/>
  <c r="BI28" i="2"/>
  <c r="BH28" i="2"/>
  <c r="BG28" i="2"/>
  <c r="BF28" i="2"/>
  <c r="BE28" i="2"/>
  <c r="BD28" i="2"/>
  <c r="BC28" i="2"/>
  <c r="BK90" i="2"/>
  <c r="BJ90" i="2"/>
  <c r="BI90" i="2"/>
  <c r="BH90" i="2"/>
  <c r="BG90" i="2"/>
  <c r="BF90" i="2"/>
  <c r="BE90" i="2"/>
  <c r="BD90" i="2"/>
  <c r="BC90" i="2"/>
  <c r="BA90" i="2"/>
  <c r="BK75" i="2"/>
  <c r="BJ75" i="2"/>
  <c r="BI75" i="2"/>
  <c r="BH75" i="2"/>
  <c r="BG75" i="2"/>
  <c r="BF75" i="2"/>
  <c r="BE75" i="2"/>
  <c r="BD75" i="2"/>
  <c r="BC75" i="2"/>
  <c r="BK99" i="2"/>
  <c r="BJ99" i="2"/>
  <c r="BI99" i="2"/>
  <c r="BH99" i="2"/>
  <c r="BG99" i="2"/>
  <c r="BF99" i="2"/>
  <c r="BE99" i="2"/>
  <c r="BD99" i="2"/>
  <c r="BC99" i="2"/>
  <c r="BK42" i="2"/>
  <c r="BJ42" i="2"/>
  <c r="BI42" i="2"/>
  <c r="BH42" i="2"/>
  <c r="BG42" i="2"/>
  <c r="BF42" i="2"/>
  <c r="BE42" i="2"/>
  <c r="BD42" i="2"/>
  <c r="BC42" i="2"/>
  <c r="BK55" i="2"/>
  <c r="BJ55" i="2"/>
  <c r="BI55" i="2"/>
  <c r="BH55" i="2"/>
  <c r="BG55" i="2"/>
  <c r="BF55" i="2"/>
  <c r="BE55" i="2"/>
  <c r="BD55" i="2"/>
  <c r="BC55" i="2"/>
  <c r="BK61" i="2"/>
  <c r="BJ61" i="2"/>
  <c r="BI61" i="2"/>
  <c r="BH61" i="2"/>
  <c r="BG61" i="2"/>
  <c r="BF61" i="2"/>
  <c r="BE61" i="2"/>
  <c r="BD61" i="2"/>
  <c r="BC61" i="2"/>
  <c r="BA61" i="2"/>
  <c r="BK50" i="2"/>
  <c r="BJ50" i="2"/>
  <c r="BI50" i="2"/>
  <c r="BH50" i="2"/>
  <c r="BG50" i="2"/>
  <c r="BF50" i="2"/>
  <c r="BE50" i="2"/>
  <c r="BD50" i="2"/>
  <c r="BC50" i="2"/>
  <c r="BK89" i="2"/>
  <c r="BJ89" i="2"/>
  <c r="BI89" i="2"/>
  <c r="BH89" i="2"/>
  <c r="BG89" i="2"/>
  <c r="BF89" i="2"/>
  <c r="BE89" i="2"/>
  <c r="BD89" i="2"/>
  <c r="BC89" i="2"/>
  <c r="BK22" i="2"/>
  <c r="BJ22" i="2"/>
  <c r="BI22" i="2"/>
  <c r="BH22" i="2"/>
  <c r="BG22" i="2"/>
  <c r="BF22" i="2"/>
  <c r="BE22" i="2"/>
  <c r="BD22" i="2"/>
  <c r="BC22" i="2"/>
  <c r="AT46" i="2"/>
  <c r="AS46" i="2"/>
  <c r="AR46" i="2" s="1"/>
  <c r="AQ46" i="2" s="1"/>
  <c r="AP46" i="2" s="1"/>
  <c r="AO46" i="2" s="1"/>
  <c r="AN46" i="2" s="1"/>
  <c r="AM46" i="2" s="1"/>
  <c r="AL46" i="2" s="1"/>
  <c r="BK2" i="2"/>
  <c r="BJ2" i="2"/>
  <c r="BI2" i="2"/>
  <c r="BH2" i="2"/>
  <c r="BG2" i="2"/>
  <c r="BF2" i="2"/>
  <c r="BE2" i="2"/>
  <c r="BD2" i="2"/>
  <c r="BC2" i="2"/>
  <c r="BK5" i="2"/>
  <c r="BJ5" i="2"/>
  <c r="BI5" i="2"/>
  <c r="BH5" i="2"/>
  <c r="BG5" i="2"/>
  <c r="BF5" i="2"/>
  <c r="BE5" i="2"/>
  <c r="BD5" i="2"/>
  <c r="BC5" i="2"/>
  <c r="AT44" i="2"/>
  <c r="AS44" i="2" s="1"/>
  <c r="AR44" i="2"/>
  <c r="AQ44" i="2" s="1"/>
  <c r="AP44" i="2" s="1"/>
  <c r="AO44" i="2" s="1"/>
  <c r="AN44" i="2" s="1"/>
  <c r="AM44" i="2" s="1"/>
  <c r="AL44" i="2" s="1"/>
  <c r="AT65" i="2"/>
  <c r="AS65" i="2"/>
  <c r="AR65" i="2" s="1"/>
  <c r="AQ65" i="2" s="1"/>
  <c r="AP65" i="2" s="1"/>
  <c r="AO65" i="2" s="1"/>
  <c r="AN65" i="2" s="1"/>
  <c r="AM65" i="2" s="1"/>
  <c r="AL65" i="2" s="1"/>
  <c r="AJ65" i="2" s="1"/>
  <c r="AT106" i="2"/>
  <c r="AS106" i="2" s="1"/>
  <c r="AR106" i="2" s="1"/>
  <c r="AQ106" i="2" s="1"/>
  <c r="AP106" i="2" s="1"/>
  <c r="AO106" i="2" s="1"/>
  <c r="AN106" i="2" s="1"/>
  <c r="AM106" i="2" s="1"/>
  <c r="AL106" i="2" s="1"/>
  <c r="AT124" i="2"/>
  <c r="AS124" i="2" s="1"/>
  <c r="AR124" i="2"/>
  <c r="AQ124" i="2" s="1"/>
  <c r="AP124" i="2" s="1"/>
  <c r="AO124" i="2" s="1"/>
  <c r="AN124" i="2" s="1"/>
  <c r="AM124" i="2"/>
  <c r="AL124" i="2" s="1"/>
  <c r="AT109" i="2"/>
  <c r="AS109" i="2"/>
  <c r="AR109" i="2" s="1"/>
  <c r="AQ109" i="2" s="1"/>
  <c r="AP109" i="2"/>
  <c r="AO109" i="2" s="1"/>
  <c r="AN109" i="2" s="1"/>
  <c r="AM109" i="2" s="1"/>
  <c r="AL109" i="2" s="1"/>
  <c r="AT94" i="2"/>
  <c r="AS94" i="2" s="1"/>
  <c r="AR94" i="2" s="1"/>
  <c r="AQ94" i="2" s="1"/>
  <c r="AP94" i="2" s="1"/>
  <c r="AO94" i="2" s="1"/>
  <c r="AN94" i="2" s="1"/>
  <c r="AM94" i="2" s="1"/>
  <c r="AL94" i="2" s="1"/>
  <c r="AT101" i="2"/>
  <c r="AS101" i="2"/>
  <c r="AR101" i="2"/>
  <c r="AQ101" i="2" s="1"/>
  <c r="AP101" i="2" s="1"/>
  <c r="AO101" i="2" s="1"/>
  <c r="AN101" i="2" s="1"/>
  <c r="AM101" i="2" s="1"/>
  <c r="AL101" i="2" s="1"/>
  <c r="AT148" i="2"/>
  <c r="AS148" i="2"/>
  <c r="AR148" i="2" s="1"/>
  <c r="AQ148" i="2" s="1"/>
  <c r="AP148" i="2" s="1"/>
  <c r="AO148" i="2" s="1"/>
  <c r="AN148" i="2" s="1"/>
  <c r="AM148" i="2" s="1"/>
  <c r="AL148" i="2" s="1"/>
  <c r="AJ148" i="2" s="1"/>
  <c r="AT115" i="2"/>
  <c r="AS115" i="2" s="1"/>
  <c r="AR115" i="2" s="1"/>
  <c r="AQ115" i="2" s="1"/>
  <c r="AP115" i="2" s="1"/>
  <c r="AO115" i="2" s="1"/>
  <c r="AN115" i="2" s="1"/>
  <c r="AM115" i="2" s="1"/>
  <c r="AL115" i="2" s="1"/>
  <c r="AT104" i="2"/>
  <c r="AS104" i="2"/>
  <c r="AR104" i="2" s="1"/>
  <c r="AQ104" i="2" s="1"/>
  <c r="AP104" i="2" s="1"/>
  <c r="AO104" i="2" s="1"/>
  <c r="AN104" i="2" s="1"/>
  <c r="AM104" i="2" s="1"/>
  <c r="AL104" i="2" s="1"/>
  <c r="AT153" i="2"/>
  <c r="AS153" i="2" s="1"/>
  <c r="AR153" i="2" s="1"/>
  <c r="AQ153" i="2" s="1"/>
  <c r="AP153" i="2"/>
  <c r="AO153" i="2" s="1"/>
  <c r="AN153" i="2" s="1"/>
  <c r="AM153" i="2" s="1"/>
  <c r="AL153" i="2" s="1"/>
  <c r="BM83" i="8"/>
  <c r="BL83" i="8"/>
  <c r="BK83" i="8"/>
  <c r="BJ83" i="8"/>
  <c r="BI83" i="8"/>
  <c r="BH83" i="8"/>
  <c r="BQ83" i="8"/>
  <c r="BP83" i="8"/>
  <c r="BO83" i="8"/>
  <c r="BN83" i="8"/>
  <c r="BM76" i="8"/>
  <c r="BL76" i="8"/>
  <c r="BK76" i="8"/>
  <c r="BJ76" i="8"/>
  <c r="BI76" i="8"/>
  <c r="BQ76" i="8"/>
  <c r="BP76" i="8"/>
  <c r="BO76" i="8"/>
  <c r="BN76" i="8"/>
  <c r="BQ67" i="8"/>
  <c r="BP67" i="8"/>
  <c r="BO67" i="8"/>
  <c r="BN67" i="8"/>
  <c r="BM67" i="8"/>
  <c r="BL67" i="8"/>
  <c r="BK67" i="8"/>
  <c r="BJ67" i="8"/>
  <c r="BI67" i="8"/>
  <c r="BP39" i="8"/>
  <c r="BO39" i="8"/>
  <c r="BN39" i="8"/>
  <c r="BM39" i="8"/>
  <c r="BL39" i="8"/>
  <c r="BK39" i="8"/>
  <c r="BJ39" i="8"/>
  <c r="BI39" i="8"/>
  <c r="BQ39" i="8"/>
  <c r="BQ43" i="8"/>
  <c r="BP43" i="8"/>
  <c r="BO43" i="8"/>
  <c r="BN43" i="8"/>
  <c r="BM43" i="8"/>
  <c r="BL43" i="8"/>
  <c r="BK43" i="8"/>
  <c r="BJ43" i="8"/>
  <c r="BI43" i="8"/>
  <c r="BQ14" i="8"/>
  <c r="BP14" i="8"/>
  <c r="BO14" i="8"/>
  <c r="BN14" i="8"/>
  <c r="BM14" i="8"/>
  <c r="BL14" i="8"/>
  <c r="BK14" i="8"/>
  <c r="BJ14" i="8"/>
  <c r="BI14" i="8"/>
  <c r="BQ11" i="8"/>
  <c r="BP11" i="8"/>
  <c r="BO11" i="8"/>
  <c r="BN11" i="8"/>
  <c r="BM11" i="8"/>
  <c r="BL11" i="8"/>
  <c r="BK11" i="8"/>
  <c r="BJ11" i="8"/>
  <c r="BI11" i="8"/>
  <c r="BQ41" i="8"/>
  <c r="BP41" i="8"/>
  <c r="BO41" i="8"/>
  <c r="BN41" i="8"/>
  <c r="BM41" i="8"/>
  <c r="BL41" i="8"/>
  <c r="BK41" i="8"/>
  <c r="BJ41" i="8"/>
  <c r="BI41" i="8"/>
  <c r="BQ34" i="8"/>
  <c r="BP34" i="8"/>
  <c r="BO34" i="8"/>
  <c r="BN34" i="8"/>
  <c r="BM34" i="8"/>
  <c r="BL34" i="8"/>
  <c r="BK34" i="8"/>
  <c r="BJ34" i="8"/>
  <c r="BI34" i="8"/>
  <c r="BQ19" i="8"/>
  <c r="BP19" i="8"/>
  <c r="BO19" i="8"/>
  <c r="BN19" i="8"/>
  <c r="BM19" i="8"/>
  <c r="BL19" i="8"/>
  <c r="BK19" i="8"/>
  <c r="BJ19" i="8"/>
  <c r="BI19" i="8"/>
  <c r="BQ20" i="8"/>
  <c r="BP20" i="8"/>
  <c r="BO20" i="8"/>
  <c r="BN20" i="8"/>
  <c r="BM20" i="8"/>
  <c r="BL20" i="8"/>
  <c r="BK20" i="8"/>
  <c r="BJ20" i="8"/>
  <c r="BI20" i="8"/>
  <c r="BH20" i="8"/>
  <c r="BQ37" i="8"/>
  <c r="BP37" i="8"/>
  <c r="BO37" i="8"/>
  <c r="BN37" i="8"/>
  <c r="BM37" i="8"/>
  <c r="BL37" i="8"/>
  <c r="BK37" i="8"/>
  <c r="BJ37" i="8"/>
  <c r="BI37" i="8"/>
  <c r="BN9" i="8"/>
  <c r="BM9" i="8"/>
  <c r="BL9" i="8"/>
  <c r="BK9" i="8"/>
  <c r="BJ9" i="8"/>
  <c r="BI9" i="8"/>
  <c r="BH9" i="8"/>
  <c r="BQ9" i="8"/>
  <c r="BP9" i="8"/>
  <c r="BO9" i="8"/>
  <c r="AZ21" i="8"/>
  <c r="AY21" i="8"/>
  <c r="AX21" i="8"/>
  <c r="AW21" i="8"/>
  <c r="AV21" i="8"/>
  <c r="AU21" i="8"/>
  <c r="AT21" i="8"/>
  <c r="AS21" i="8"/>
  <c r="AR21" i="8"/>
  <c r="AZ157" i="8"/>
  <c r="AY157" i="8"/>
  <c r="AX157" i="8"/>
  <c r="AW157" i="8"/>
  <c r="AV157" i="8"/>
  <c r="AU157" i="8"/>
  <c r="AT157" i="8"/>
  <c r="AS157" i="8"/>
  <c r="AR157" i="8"/>
  <c r="AZ117" i="8"/>
  <c r="AY117" i="8"/>
  <c r="AX117" i="8"/>
  <c r="AW117" i="8"/>
  <c r="AV117" i="8"/>
  <c r="AU117" i="8"/>
  <c r="AT117" i="8"/>
  <c r="AS117" i="8"/>
  <c r="AR117" i="8"/>
  <c r="AZ100" i="8"/>
  <c r="AY100" i="8"/>
  <c r="AX100" i="8"/>
  <c r="AW100" i="8"/>
  <c r="AV100" i="8"/>
  <c r="AU100" i="8"/>
  <c r="AT100" i="8"/>
  <c r="AS100" i="8"/>
  <c r="AR100" i="8"/>
  <c r="AT118" i="8"/>
  <c r="AS118" i="8"/>
  <c r="AR118" i="8"/>
  <c r="AZ118" i="8"/>
  <c r="AY118" i="8"/>
  <c r="AX118" i="8"/>
  <c r="AW118" i="8"/>
  <c r="AV118" i="8"/>
  <c r="AU118" i="8"/>
  <c r="AZ143" i="8"/>
  <c r="AY143" i="8"/>
  <c r="AX143" i="8"/>
  <c r="AW143" i="8"/>
  <c r="AV143" i="8"/>
  <c r="AU143" i="8"/>
  <c r="AT143" i="8"/>
  <c r="AS143" i="8"/>
  <c r="AR143" i="8"/>
  <c r="AZ79" i="8"/>
  <c r="AY79" i="8"/>
  <c r="AX79" i="8"/>
  <c r="AW79" i="8"/>
  <c r="AV79" i="8"/>
  <c r="AU79" i="8"/>
  <c r="AT79" i="8"/>
  <c r="AS79" i="8"/>
  <c r="AR79" i="8"/>
  <c r="AZ96" i="8"/>
  <c r="AY96" i="8"/>
  <c r="AX96" i="8"/>
  <c r="AW96" i="8"/>
  <c r="AV96" i="8"/>
  <c r="AU96" i="8"/>
  <c r="AT96" i="8"/>
  <c r="AS96" i="8"/>
  <c r="AR96" i="8"/>
  <c r="AZ105" i="8"/>
  <c r="AY105" i="8"/>
  <c r="AX105" i="8"/>
  <c r="AW105" i="8"/>
  <c r="AV105" i="8"/>
  <c r="AU105" i="8"/>
  <c r="AT105" i="8"/>
  <c r="AS105" i="8"/>
  <c r="AR105" i="8"/>
  <c r="AZ114" i="8"/>
  <c r="AY114" i="8"/>
  <c r="AX114" i="8"/>
  <c r="AW114" i="8"/>
  <c r="AV114" i="8"/>
  <c r="AU114" i="8"/>
  <c r="AT114" i="8"/>
  <c r="AS114" i="8"/>
  <c r="AR114" i="8"/>
  <c r="AZ131" i="8"/>
  <c r="AY131" i="8"/>
  <c r="AX131" i="8"/>
  <c r="AW131" i="8"/>
  <c r="AV131" i="8"/>
  <c r="AU131" i="8"/>
  <c r="AT131" i="8"/>
  <c r="AS131" i="8"/>
  <c r="AR131" i="8"/>
  <c r="AZ68" i="8"/>
  <c r="AY68" i="8"/>
  <c r="AX68" i="8"/>
  <c r="AW68" i="8"/>
  <c r="AV68" i="8"/>
  <c r="AU68" i="8"/>
  <c r="AT68" i="8"/>
  <c r="AS68" i="8"/>
  <c r="AR68" i="8"/>
  <c r="AX38" i="8"/>
  <c r="AW38" i="8"/>
  <c r="AV38" i="8"/>
  <c r="AU38" i="8"/>
  <c r="AT38" i="8"/>
  <c r="AS38" i="8"/>
  <c r="AR38" i="8"/>
  <c r="AZ38" i="8"/>
  <c r="AY38" i="8"/>
  <c r="AZ56" i="8"/>
  <c r="AY56" i="8"/>
  <c r="AX56" i="8"/>
  <c r="AW56" i="8"/>
  <c r="AV56" i="8"/>
  <c r="AU56" i="8"/>
  <c r="AT56" i="8"/>
  <c r="AS56" i="8"/>
  <c r="AR56" i="8"/>
  <c r="AZ41" i="8"/>
  <c r="AY41" i="8"/>
  <c r="AX41" i="8"/>
  <c r="AW41" i="8"/>
  <c r="AV41" i="8"/>
  <c r="AU41" i="8"/>
  <c r="AT41" i="8"/>
  <c r="AS41" i="8"/>
  <c r="AR41" i="8"/>
  <c r="AS67" i="8"/>
  <c r="AR67" i="8"/>
  <c r="AZ67" i="8"/>
  <c r="AY67" i="8"/>
  <c r="AX67" i="8"/>
  <c r="AW67" i="8"/>
  <c r="AV67" i="8"/>
  <c r="AU67" i="8"/>
  <c r="AT67" i="8"/>
  <c r="AZ25" i="8"/>
  <c r="AY25" i="8"/>
  <c r="AX25" i="8"/>
  <c r="AW25" i="8"/>
  <c r="AV25" i="8"/>
  <c r="AU25" i="8"/>
  <c r="AT25" i="8"/>
  <c r="AS25" i="8"/>
  <c r="AR25" i="8"/>
  <c r="AT174" i="2"/>
  <c r="AS174" i="2" s="1"/>
  <c r="AR174" i="2"/>
  <c r="AQ174" i="2" s="1"/>
  <c r="AP174" i="2" s="1"/>
  <c r="AO174" i="2" s="1"/>
  <c r="AN174" i="2" s="1"/>
  <c r="AM174" i="2" s="1"/>
  <c r="AL174" i="2" s="1"/>
  <c r="AI174" i="2" s="1"/>
  <c r="BG24" i="8"/>
  <c r="BF24" i="8"/>
  <c r="BD24" i="8" s="1"/>
  <c r="AP37" i="8"/>
  <c r="AQ37" i="8"/>
  <c r="BB90" i="2"/>
  <c r="AQ108" i="8"/>
  <c r="BB67" i="2"/>
  <c r="BB62" i="2"/>
  <c r="AO83" i="8"/>
  <c r="AN83" i="8"/>
  <c r="AQ83" i="8"/>
  <c r="BH32" i="8"/>
  <c r="BG32" i="8"/>
  <c r="BG95" i="8"/>
  <c r="BF95" i="8"/>
  <c r="BD95" i="8" s="1"/>
  <c r="BH95" i="8"/>
  <c r="BA17" i="2"/>
  <c r="BB17" i="2"/>
  <c r="AO129" i="8"/>
  <c r="AP129" i="8"/>
  <c r="AO61" i="8"/>
  <c r="AP61" i="8"/>
  <c r="AQ61" i="8"/>
  <c r="BH58" i="8"/>
  <c r="BF58" i="8"/>
  <c r="BD58" i="8"/>
  <c r="AJ61" i="2"/>
  <c r="AP87" i="8"/>
  <c r="AN87" i="8"/>
  <c r="AH87" i="8"/>
  <c r="AO87" i="8"/>
  <c r="AO147" i="8"/>
  <c r="AP147" i="8"/>
  <c r="AQ147" i="8"/>
  <c r="BB43" i="2"/>
  <c r="AO35" i="8"/>
  <c r="AP35" i="8"/>
  <c r="AQ35" i="8"/>
  <c r="AP125" i="8"/>
  <c r="AN125" i="8"/>
  <c r="AQ125" i="8"/>
  <c r="AI139" i="2"/>
  <c r="AJ139" i="2"/>
  <c r="AO57" i="8"/>
  <c r="AP57" i="8"/>
  <c r="AO130" i="8"/>
  <c r="AP130" i="8"/>
  <c r="AQ130" i="8"/>
  <c r="BG36" i="8"/>
  <c r="BH36" i="8"/>
  <c r="BA3" i="2"/>
  <c r="BB3" i="2"/>
  <c r="BA97" i="2"/>
  <c r="AP120" i="8"/>
  <c r="AQ120" i="8"/>
  <c r="AO124" i="8"/>
  <c r="AP124" i="8"/>
  <c r="AQ124" i="8"/>
  <c r="BG94" i="8"/>
  <c r="AI136" i="2"/>
  <c r="AK136" i="2"/>
  <c r="BA27" i="2"/>
  <c r="BB27" i="2"/>
  <c r="AO36" i="8"/>
  <c r="AP36" i="8"/>
  <c r="AQ36" i="8"/>
  <c r="AP31" i="8"/>
  <c r="AQ31" i="8"/>
  <c r="AO31" i="8"/>
  <c r="BA12" i="2"/>
  <c r="BB12" i="2"/>
  <c r="AP46" i="8"/>
  <c r="AN46" i="8"/>
  <c r="AQ46" i="8"/>
  <c r="BG27" i="8"/>
  <c r="BF27" i="8"/>
  <c r="BD27" i="8"/>
  <c r="BH88" i="8"/>
  <c r="BF88" i="8"/>
  <c r="BD88" i="8" s="1"/>
  <c r="BB60" i="2"/>
  <c r="AP121" i="8"/>
  <c r="AN121" i="8"/>
  <c r="AG121" i="8" s="1"/>
  <c r="AK121" i="8" s="1"/>
  <c r="AQ121" i="8"/>
  <c r="BG35" i="8"/>
  <c r="BH93" i="8"/>
  <c r="BG93" i="8"/>
  <c r="BF93" i="8"/>
  <c r="BD93" i="8" s="1"/>
  <c r="AK71" i="2"/>
  <c r="BB64" i="2"/>
  <c r="AO29" i="8"/>
  <c r="AQ29" i="8"/>
  <c r="BH61" i="8"/>
  <c r="BG61" i="8"/>
  <c r="BB9" i="2"/>
  <c r="BA9" i="2"/>
  <c r="BA71" i="2"/>
  <c r="BB71" i="2"/>
  <c r="AQ69" i="8"/>
  <c r="AI75" i="2"/>
  <c r="AK75" i="2"/>
  <c r="BA25" i="2"/>
  <c r="BB25" i="2"/>
  <c r="AP150" i="8"/>
  <c r="AO150" i="8"/>
  <c r="AQ150" i="8"/>
  <c r="BH64" i="8"/>
  <c r="BG64" i="8"/>
  <c r="BF64" i="8"/>
  <c r="BD64" i="8"/>
  <c r="BH56" i="8"/>
  <c r="BF56" i="8"/>
  <c r="BD56" i="8" s="1"/>
  <c r="BG56" i="8"/>
  <c r="BA76" i="2"/>
  <c r="BB76" i="2"/>
  <c r="BB37" i="2"/>
  <c r="BA37" i="2"/>
  <c r="AP34" i="8"/>
  <c r="AQ34" i="8"/>
  <c r="AO34" i="8"/>
  <c r="AN34" i="8"/>
  <c r="AH34" i="8" s="1"/>
  <c r="AP62" i="8"/>
  <c r="AO62" i="8"/>
  <c r="AN62" i="8"/>
  <c r="AH62" i="8"/>
  <c r="AQ62" i="8"/>
  <c r="AO153" i="8"/>
  <c r="AP153" i="8"/>
  <c r="AN153" i="8"/>
  <c r="AH153" i="8" s="1"/>
  <c r="AQ153" i="8"/>
  <c r="BH40" i="8"/>
  <c r="BG40" i="8"/>
  <c r="BF40" i="8"/>
  <c r="BD40" i="8" s="1"/>
  <c r="BB24" i="2"/>
  <c r="BA24" i="2"/>
  <c r="BA72" i="2"/>
  <c r="BB72" i="2"/>
  <c r="AO42" i="8"/>
  <c r="AN42" i="8"/>
  <c r="AP42" i="8"/>
  <c r="AQ42" i="8"/>
  <c r="AO137" i="8"/>
  <c r="AN137" i="8"/>
  <c r="AP137" i="8"/>
  <c r="AQ137" i="8"/>
  <c r="BG30" i="8"/>
  <c r="BH30" i="8"/>
  <c r="BF30" i="8"/>
  <c r="BD30" i="8" s="1"/>
  <c r="AP23" i="8"/>
  <c r="AQ23" i="8"/>
  <c r="AO23" i="8"/>
  <c r="AN23" i="8"/>
  <c r="AH23" i="8" s="1"/>
  <c r="AO85" i="8"/>
  <c r="AP85" i="8"/>
  <c r="AQ85" i="8"/>
  <c r="AK62" i="2"/>
  <c r="AP95" i="8"/>
  <c r="AO156" i="8"/>
  <c r="AP156" i="8"/>
  <c r="AQ156" i="8"/>
  <c r="BA7" i="2"/>
  <c r="BB7" i="2"/>
  <c r="BA73" i="2"/>
  <c r="BB73" i="2"/>
  <c r="BA83" i="2"/>
  <c r="BB83" i="2"/>
  <c r="AO91" i="8"/>
  <c r="AP91" i="8"/>
  <c r="AQ91" i="8"/>
  <c r="BG38" i="8"/>
  <c r="BF38" i="8"/>
  <c r="BD38" i="8" s="1"/>
  <c r="BH38" i="8"/>
  <c r="AJ130" i="2"/>
  <c r="BA8" i="2"/>
  <c r="BB8" i="2"/>
  <c r="AO99" i="8"/>
  <c r="AP99" i="8"/>
  <c r="AN99" i="8"/>
  <c r="AG99" i="8" s="1"/>
  <c r="AQ99" i="8"/>
  <c r="BB61" i="2"/>
  <c r="BH65" i="8"/>
  <c r="BG65" i="8"/>
  <c r="BF65" i="8"/>
  <c r="BD65" i="8" s="1"/>
  <c r="AO122" i="8"/>
  <c r="BB19" i="2"/>
  <c r="BH57" i="8"/>
  <c r="BG57" i="8"/>
  <c r="BG63" i="8"/>
  <c r="BH63" i="8"/>
  <c r="BA63" i="2"/>
  <c r="BB63" i="2"/>
  <c r="BA92" i="2"/>
  <c r="BB92" i="2"/>
  <c r="AP65" i="8"/>
  <c r="AO65" i="8"/>
  <c r="AQ65" i="8"/>
  <c r="AO66" i="8"/>
  <c r="AP66" i="8"/>
  <c r="AN66" i="8"/>
  <c r="AQ66" i="8"/>
  <c r="AP78" i="8"/>
  <c r="AO78" i="8"/>
  <c r="AQ78" i="8"/>
  <c r="BH4" i="8"/>
  <c r="BG4" i="8"/>
  <c r="BF4" i="8"/>
  <c r="BD4" i="8" s="1"/>
  <c r="BG44" i="8"/>
  <c r="BH44" i="8"/>
  <c r="BH84" i="8"/>
  <c r="BG84" i="8"/>
  <c r="BA29" i="2"/>
  <c r="BB29" i="2"/>
  <c r="BB79" i="2"/>
  <c r="BA79" i="2"/>
  <c r="BA65" i="2"/>
  <c r="BB65" i="2"/>
  <c r="BG86" i="8"/>
  <c r="BF86" i="8"/>
  <c r="BD86" i="8" s="1"/>
  <c r="BH86" i="8"/>
  <c r="BH53" i="8"/>
  <c r="BG53" i="8"/>
  <c r="BH7" i="8"/>
  <c r="BG7" i="8"/>
  <c r="BG20" i="8"/>
  <c r="BF20" i="8"/>
  <c r="BD20" i="8"/>
  <c r="AQ49" i="8"/>
  <c r="BH78" i="8"/>
  <c r="BA54" i="2"/>
  <c r="BB54" i="2"/>
  <c r="BA94" i="2"/>
  <c r="BB94" i="2"/>
  <c r="AP54" i="8"/>
  <c r="AO54" i="8"/>
  <c r="AN54" i="8"/>
  <c r="AQ54" i="8"/>
  <c r="AO141" i="8"/>
  <c r="AP141" i="8"/>
  <c r="AQ141" i="8"/>
  <c r="AO138" i="8"/>
  <c r="AP138" i="8"/>
  <c r="AQ138" i="8"/>
  <c r="AP154" i="8"/>
  <c r="AN154" i="8"/>
  <c r="AG154" i="8"/>
  <c r="AJ154" i="8" s="1"/>
  <c r="AO154" i="8"/>
  <c r="AQ154" i="8"/>
  <c r="BH72" i="8"/>
  <c r="BG72" i="8"/>
  <c r="BF72" i="8"/>
  <c r="BD72" i="8" s="1"/>
  <c r="BA66" i="2"/>
  <c r="BB66" i="2"/>
  <c r="AO82" i="8"/>
  <c r="AP82" i="8"/>
  <c r="AQ82" i="8"/>
  <c r="AO146" i="8"/>
  <c r="AN146" i="8"/>
  <c r="AG146" i="8"/>
  <c r="AM146" i="8" s="1"/>
  <c r="AP146" i="8"/>
  <c r="AQ146" i="8"/>
  <c r="AP86" i="8"/>
  <c r="AO86" i="8"/>
  <c r="AN86" i="8"/>
  <c r="AQ86" i="8"/>
  <c r="BG66" i="8"/>
  <c r="BH66" i="8"/>
  <c r="BA82" i="2"/>
  <c r="BB82" i="2"/>
  <c r="AO50" i="8"/>
  <c r="AP50" i="8"/>
  <c r="AQ50" i="8"/>
  <c r="AO90" i="8"/>
  <c r="AN90" i="8"/>
  <c r="AH90" i="8" s="1"/>
  <c r="AP90" i="8"/>
  <c r="AQ90" i="8"/>
  <c r="BH12" i="8"/>
  <c r="BG12" i="8"/>
  <c r="BF12" i="8"/>
  <c r="BD12" i="8" s="1"/>
  <c r="BG54" i="8"/>
  <c r="BH54" i="8"/>
  <c r="AI116" i="2"/>
  <c r="AJ116" i="2"/>
  <c r="AK116" i="2"/>
  <c r="AI40" i="2"/>
  <c r="AJ40" i="2"/>
  <c r="AK40" i="2"/>
  <c r="BA53" i="2"/>
  <c r="BB53" i="2"/>
  <c r="AP28" i="8"/>
  <c r="AQ28" i="8"/>
  <c r="AO28" i="8"/>
  <c r="AP102" i="8"/>
  <c r="AO102" i="8"/>
  <c r="AQ102" i="8"/>
  <c r="AO149" i="8"/>
  <c r="AP149" i="8"/>
  <c r="AQ149" i="8"/>
  <c r="BH25" i="8"/>
  <c r="BG25" i="8"/>
  <c r="BG17" i="8"/>
  <c r="BF17" i="8"/>
  <c r="BD17" i="8" s="1"/>
  <c r="BH17" i="8"/>
  <c r="AJ117" i="2"/>
  <c r="AI117" i="2"/>
  <c r="AK117" i="2"/>
  <c r="BB6" i="2"/>
  <c r="BA6" i="2"/>
  <c r="AO59" i="8"/>
  <c r="AP59" i="8"/>
  <c r="AQ59" i="8"/>
  <c r="AO60" i="8"/>
  <c r="AP60" i="8"/>
  <c r="AQ60" i="8"/>
  <c r="AO88" i="8"/>
  <c r="AP88" i="8"/>
  <c r="AQ88" i="8"/>
  <c r="AO74" i="8"/>
  <c r="AN74" i="8"/>
  <c r="AP74" i="8"/>
  <c r="AQ74" i="8"/>
  <c r="BG16" i="8"/>
  <c r="BF16" i="8"/>
  <c r="BD16" i="8" s="1"/>
  <c r="BH16" i="8"/>
  <c r="BG70" i="8"/>
  <c r="BH70" i="8"/>
  <c r="BG31" i="8"/>
  <c r="BH31" i="8"/>
  <c r="AI149" i="2"/>
  <c r="AJ149" i="2"/>
  <c r="AK149" i="2"/>
  <c r="BA13" i="2"/>
  <c r="BB13" i="2"/>
  <c r="BA87" i="2"/>
  <c r="BB87" i="2"/>
  <c r="AJ126" i="2"/>
  <c r="AI126" i="2"/>
  <c r="AK126" i="2"/>
  <c r="AK88" i="2"/>
  <c r="BA51" i="2"/>
  <c r="BB51" i="2"/>
  <c r="AO73" i="8"/>
  <c r="AP73" i="8"/>
  <c r="AN73" i="8"/>
  <c r="AQ73" i="8"/>
  <c r="BG15" i="8"/>
  <c r="BF15" i="8"/>
  <c r="BD15" i="8"/>
  <c r="BH15" i="8"/>
  <c r="BB35" i="2"/>
  <c r="BA48" i="2"/>
  <c r="BB48" i="2"/>
  <c r="AO81" i="8"/>
  <c r="AP81" i="8"/>
  <c r="AQ81" i="8"/>
  <c r="AP119" i="8"/>
  <c r="AN119" i="8"/>
  <c r="AH119" i="8" s="1"/>
  <c r="AO119" i="8"/>
  <c r="AQ119" i="8"/>
  <c r="BH77" i="8"/>
  <c r="BG77" i="8"/>
  <c r="BG75" i="8"/>
  <c r="BH75" i="8"/>
  <c r="AI41" i="2"/>
  <c r="AJ41" i="2"/>
  <c r="AK41" i="2"/>
  <c r="BA26" i="2"/>
  <c r="BB26" i="2"/>
  <c r="AO51" i="8"/>
  <c r="AP51" i="8"/>
  <c r="AQ51" i="8"/>
  <c r="AO52" i="8"/>
  <c r="AP52" i="8"/>
  <c r="AQ52" i="8"/>
  <c r="AO84" i="8"/>
  <c r="AN84" i="8"/>
  <c r="AG84" i="8" s="1"/>
  <c r="AH84" i="8"/>
  <c r="AP84" i="8"/>
  <c r="AQ84" i="8"/>
  <c r="AO77" i="8"/>
  <c r="AN77" i="8"/>
  <c r="AG77" i="8" s="1"/>
  <c r="AM77" i="8" s="1"/>
  <c r="AP77" i="8"/>
  <c r="AQ77" i="8"/>
  <c r="BG89" i="8"/>
  <c r="BH89" i="8"/>
  <c r="BG79" i="8"/>
  <c r="BF79" i="8"/>
  <c r="BD79" i="8"/>
  <c r="BH79" i="8"/>
  <c r="AI137" i="2"/>
  <c r="AJ137" i="2"/>
  <c r="AK137" i="2"/>
  <c r="BA56" i="2"/>
  <c r="BB56" i="2"/>
  <c r="AO152" i="8"/>
  <c r="AP152" i="8"/>
  <c r="AQ152" i="8"/>
  <c r="BH10" i="8"/>
  <c r="BG10" i="8"/>
  <c r="BG91" i="8"/>
  <c r="BH91" i="8"/>
  <c r="AJ112" i="2"/>
  <c r="AI112" i="2"/>
  <c r="AK112" i="2"/>
  <c r="AI114" i="2"/>
  <c r="AJ114" i="2"/>
  <c r="AK114" i="2"/>
  <c r="AI54" i="2"/>
  <c r="AJ54" i="2"/>
  <c r="AK54" i="2"/>
  <c r="AP70" i="8"/>
  <c r="AO70" i="8"/>
  <c r="AN70" i="8"/>
  <c r="AH70" i="8" s="1"/>
  <c r="AQ70" i="8"/>
  <c r="BG59" i="8"/>
  <c r="BF59" i="8"/>
  <c r="BD59" i="8"/>
  <c r="BH59" i="8"/>
  <c r="BG92" i="8"/>
  <c r="BH92" i="8"/>
  <c r="AI119" i="2"/>
  <c r="AJ119" i="2"/>
  <c r="AK119" i="2"/>
  <c r="AI39" i="2"/>
  <c r="AJ39" i="2"/>
  <c r="AK39" i="2"/>
  <c r="BB40" i="2"/>
  <c r="BA40" i="2"/>
  <c r="AP27" i="8"/>
  <c r="AQ27" i="8"/>
  <c r="AO27" i="8"/>
  <c r="AO45" i="8"/>
  <c r="AP45" i="8"/>
  <c r="AQ45" i="8"/>
  <c r="BG60" i="8"/>
  <c r="BF60" i="8"/>
  <c r="BD60" i="8"/>
  <c r="BH60" i="8"/>
  <c r="AI95" i="2"/>
  <c r="AJ95" i="2"/>
  <c r="AK95" i="2"/>
  <c r="AJ21" i="2"/>
  <c r="AI21" i="2"/>
  <c r="AK21" i="2"/>
  <c r="BA81" i="2"/>
  <c r="BB81" i="2"/>
  <c r="BG21" i="8"/>
  <c r="BH21" i="8"/>
  <c r="AO160" i="8"/>
  <c r="AN160" i="8"/>
  <c r="AG160" i="8" s="1"/>
  <c r="AP160" i="8"/>
  <c r="AQ160" i="8"/>
  <c r="AI170" i="2"/>
  <c r="AJ170" i="2"/>
  <c r="AK170" i="2"/>
  <c r="AK98" i="2"/>
  <c r="BB41" i="2"/>
  <c r="BA41" i="2"/>
  <c r="AP135" i="8"/>
  <c r="AN135" i="8"/>
  <c r="AO135" i="8"/>
  <c r="AQ135" i="8"/>
  <c r="BG26" i="8"/>
  <c r="BH26" i="8"/>
  <c r="AI123" i="2"/>
  <c r="AJ123" i="2"/>
  <c r="AK123" i="2"/>
  <c r="BA80" i="2"/>
  <c r="BB80" i="2"/>
  <c r="BA39" i="2"/>
  <c r="BB39" i="2"/>
  <c r="BA96" i="2"/>
  <c r="BB96" i="2"/>
  <c r="AO132" i="8"/>
  <c r="AN132" i="8"/>
  <c r="AH132" i="8" s="1"/>
  <c r="AG132" i="8"/>
  <c r="AJ132" i="8" s="1"/>
  <c r="AP132" i="8"/>
  <c r="AQ132" i="8"/>
  <c r="BH69" i="8"/>
  <c r="BG69" i="8"/>
  <c r="BH73" i="8"/>
  <c r="BG73" i="8"/>
  <c r="BA68" i="2"/>
  <c r="BB68" i="2"/>
  <c r="AP39" i="8"/>
  <c r="AO39" i="8"/>
  <c r="AQ39" i="8"/>
  <c r="BG13" i="8"/>
  <c r="BH13" i="8"/>
  <c r="AI66" i="2"/>
  <c r="AJ66" i="2"/>
  <c r="AK66" i="2"/>
  <c r="BA38" i="2"/>
  <c r="BB38" i="2"/>
  <c r="BA47" i="2"/>
  <c r="BB47" i="2"/>
  <c r="AO144" i="8"/>
  <c r="AN144" i="8"/>
  <c r="AG144" i="8" s="1"/>
  <c r="AP144" i="8"/>
  <c r="AQ144" i="8"/>
  <c r="BG62" i="8"/>
  <c r="BF62" i="8"/>
  <c r="BD62" i="8" s="1"/>
  <c r="BH62" i="8"/>
  <c r="BB45" i="2"/>
  <c r="BA45" i="2"/>
  <c r="BA91" i="2"/>
  <c r="BB91" i="2"/>
  <c r="AO33" i="8"/>
  <c r="AP33" i="8"/>
  <c r="AQ33" i="8"/>
  <c r="AO123" i="8"/>
  <c r="AN123" i="8"/>
  <c r="AH123" i="8" s="1"/>
  <c r="AP123" i="8"/>
  <c r="AQ123" i="8"/>
  <c r="AP110" i="8"/>
  <c r="AO110" i="8"/>
  <c r="AQ110" i="8"/>
  <c r="AP134" i="8"/>
  <c r="AO134" i="8"/>
  <c r="AQ134" i="8"/>
  <c r="BH33" i="8"/>
  <c r="BG33" i="8"/>
  <c r="BG90" i="8"/>
  <c r="BH90" i="8"/>
  <c r="BF90" i="8"/>
  <c r="BD90" i="8" s="1"/>
  <c r="AI84" i="2"/>
  <c r="AJ84" i="2"/>
  <c r="AK84" i="2"/>
  <c r="BA95" i="2"/>
  <c r="BB95" i="2"/>
  <c r="BA100" i="2"/>
  <c r="BB100" i="2"/>
  <c r="AI141" i="2"/>
  <c r="AJ141" i="2"/>
  <c r="AK141" i="2"/>
  <c r="AJ82" i="2"/>
  <c r="AI82" i="2"/>
  <c r="AK82" i="2"/>
  <c r="BA34" i="2"/>
  <c r="BB34" i="2"/>
  <c r="BA78" i="2"/>
  <c r="BB78" i="2"/>
  <c r="AO44" i="8"/>
  <c r="AN44" i="8"/>
  <c r="AP44" i="8"/>
  <c r="AQ44" i="8"/>
  <c r="AO145" i="8"/>
  <c r="AP145" i="8"/>
  <c r="AQ145" i="8"/>
  <c r="AP94" i="8"/>
  <c r="AO94" i="8"/>
  <c r="AN94" i="8"/>
  <c r="AH94" i="8" s="1"/>
  <c r="AQ94" i="8"/>
  <c r="BG74" i="8"/>
  <c r="BF74" i="8"/>
  <c r="BD74" i="8" s="1"/>
  <c r="BH74" i="8"/>
  <c r="BG87" i="8"/>
  <c r="BH87" i="8"/>
  <c r="AJ122" i="2"/>
  <c r="AI122" i="2"/>
  <c r="AK122" i="2"/>
  <c r="AJ68" i="2"/>
  <c r="AI68" i="2"/>
  <c r="AK68" i="2"/>
  <c r="BA11" i="2"/>
  <c r="BB11" i="2"/>
  <c r="BA44" i="2"/>
  <c r="BB44" i="2"/>
  <c r="BB23" i="2"/>
  <c r="BA23" i="2"/>
  <c r="AO58" i="8"/>
  <c r="AP58" i="8"/>
  <c r="AN58" i="8"/>
  <c r="AQ58" i="8"/>
  <c r="AO115" i="8"/>
  <c r="AP115" i="8"/>
  <c r="AN115" i="8"/>
  <c r="AH115" i="8" s="1"/>
  <c r="AQ115" i="8"/>
  <c r="AP148" i="8"/>
  <c r="AQ148" i="8"/>
  <c r="AI87" i="2"/>
  <c r="AJ87" i="2"/>
  <c r="AK87" i="2"/>
  <c r="AJ60" i="2"/>
  <c r="AI60" i="2"/>
  <c r="AK60" i="2"/>
  <c r="BB57" i="2"/>
  <c r="BA57" i="2"/>
  <c r="AO48" i="8"/>
  <c r="AP48" i="8"/>
  <c r="AQ48" i="8"/>
  <c r="AO92" i="8"/>
  <c r="AP92" i="8"/>
  <c r="AN92" i="8"/>
  <c r="AG92" i="8" s="1"/>
  <c r="AQ92" i="8"/>
  <c r="AO155" i="8"/>
  <c r="AN155" i="8"/>
  <c r="AH155" i="8" s="1"/>
  <c r="AP155" i="8"/>
  <c r="AQ155" i="8"/>
  <c r="AP63" i="8"/>
  <c r="AO63" i="8"/>
  <c r="AQ63" i="8"/>
  <c r="AJ103" i="2"/>
  <c r="AI103" i="2"/>
  <c r="AK103" i="2"/>
  <c r="AI134" i="2"/>
  <c r="AJ134" i="2"/>
  <c r="AK134" i="2"/>
  <c r="BA46" i="2"/>
  <c r="BB46" i="2"/>
  <c r="BB69" i="2"/>
  <c r="BA69" i="2"/>
  <c r="AP30" i="8"/>
  <c r="AQ30" i="8"/>
  <c r="AO30" i="8"/>
  <c r="AN30" i="8"/>
  <c r="AG30" i="8" s="1"/>
  <c r="AO128" i="8"/>
  <c r="AP128" i="8"/>
  <c r="AN128" i="8"/>
  <c r="AQ128" i="8"/>
  <c r="AO158" i="8"/>
  <c r="AP158" i="8"/>
  <c r="AQ158" i="8"/>
  <c r="BG52" i="8"/>
  <c r="BH52" i="8"/>
  <c r="BH48" i="8"/>
  <c r="BG48" i="8"/>
  <c r="BF48" i="8"/>
  <c r="BD48" i="8" s="1"/>
  <c r="AI80" i="2"/>
  <c r="AJ80" i="2"/>
  <c r="AK80" i="2"/>
  <c r="BB21" i="2"/>
  <c r="BA21" i="2"/>
  <c r="BB88" i="2"/>
  <c r="BA88" i="2"/>
  <c r="BA14" i="2"/>
  <c r="BB14" i="2"/>
  <c r="AO107" i="8"/>
  <c r="AP107" i="8"/>
  <c r="AQ107" i="8"/>
  <c r="AO76" i="8"/>
  <c r="AN76" i="8"/>
  <c r="AH76" i="8"/>
  <c r="AP76" i="8"/>
  <c r="AQ76" i="8"/>
  <c r="BG81" i="8"/>
  <c r="BF81" i="8"/>
  <c r="BD81" i="8" s="1"/>
  <c r="BH81" i="8"/>
  <c r="BG71" i="8"/>
  <c r="BF71" i="8"/>
  <c r="BD71" i="8" s="1"/>
  <c r="BH71" i="8"/>
  <c r="BB30" i="2"/>
  <c r="BA30" i="2"/>
  <c r="AO40" i="8"/>
  <c r="AP40" i="8"/>
  <c r="AQ40" i="8"/>
  <c r="BG82" i="8"/>
  <c r="BH82" i="8"/>
  <c r="AI120" i="2"/>
  <c r="AJ120" i="2"/>
  <c r="AK120" i="2"/>
  <c r="BA18" i="2"/>
  <c r="BB18" i="2"/>
  <c r="BA84" i="2"/>
  <c r="BB84" i="2"/>
  <c r="AO106" i="8"/>
  <c r="AP106" i="8"/>
  <c r="AN106" i="8"/>
  <c r="AG106" i="8" s="1"/>
  <c r="AQ106" i="8"/>
  <c r="AP161" i="8"/>
  <c r="AN161" i="8"/>
  <c r="AH161" i="8" s="1"/>
  <c r="AO161" i="8"/>
  <c r="AQ161" i="8"/>
  <c r="BH5" i="8"/>
  <c r="BG5" i="8"/>
  <c r="BF5" i="8"/>
  <c r="BD5" i="8" s="1"/>
  <c r="BG3" i="8"/>
  <c r="BF3" i="8"/>
  <c r="BD3" i="8" s="1"/>
  <c r="BH3" i="8"/>
  <c r="AI129" i="2"/>
  <c r="AJ129" i="2"/>
  <c r="AK129" i="2"/>
  <c r="AJ48" i="2"/>
  <c r="AI48" i="2"/>
  <c r="AK48" i="2"/>
  <c r="BA58" i="2"/>
  <c r="BB58" i="2"/>
  <c r="BA98" i="2"/>
  <c r="BB98" i="2"/>
  <c r="AO93" i="8"/>
  <c r="AN93" i="8"/>
  <c r="AH93" i="8" s="1"/>
  <c r="AP93" i="8"/>
  <c r="AQ93" i="8"/>
  <c r="AI178" i="2"/>
  <c r="AJ178" i="2"/>
  <c r="AK178" i="2"/>
  <c r="AI91" i="2"/>
  <c r="AJ91" i="2"/>
  <c r="AK91" i="2"/>
  <c r="AI36" i="2"/>
  <c r="AJ36" i="2"/>
  <c r="AK36" i="2"/>
  <c r="BA86" i="2"/>
  <c r="BB86" i="2"/>
  <c r="AO136" i="8"/>
  <c r="AN136" i="8"/>
  <c r="AH136" i="8" s="1"/>
  <c r="AP136" i="8"/>
  <c r="AQ136" i="8"/>
  <c r="AO140" i="8"/>
  <c r="AP140" i="8"/>
  <c r="AQ140" i="8"/>
  <c r="AP126" i="8"/>
  <c r="AN126" i="8"/>
  <c r="AO126" i="8"/>
  <c r="AQ126" i="8"/>
  <c r="BG23" i="8"/>
  <c r="BH23" i="8"/>
  <c r="AK100" i="2"/>
  <c r="BA74" i="2"/>
  <c r="BB74" i="2"/>
  <c r="AO98" i="8"/>
  <c r="AP98" i="8"/>
  <c r="AN98" i="8"/>
  <c r="AQ98" i="8"/>
  <c r="BG68" i="8"/>
  <c r="BH68" i="8"/>
  <c r="BG96" i="8"/>
  <c r="BF96" i="8"/>
  <c r="BD96" i="8"/>
  <c r="BH96" i="8"/>
  <c r="AJ147" i="2"/>
  <c r="AK147" i="2"/>
  <c r="AI27" i="2"/>
  <c r="AJ27" i="2"/>
  <c r="AK27" i="2"/>
  <c r="AP26" i="8"/>
  <c r="AQ26" i="8"/>
  <c r="AO26" i="8"/>
  <c r="AP55" i="8"/>
  <c r="AO55" i="8"/>
  <c r="AN55" i="8"/>
  <c r="AG55" i="8" s="1"/>
  <c r="AQ55" i="8"/>
  <c r="AO97" i="8"/>
  <c r="AN97" i="8"/>
  <c r="AP97" i="8"/>
  <c r="AQ97" i="8"/>
  <c r="BG29" i="8"/>
  <c r="BH29" i="8"/>
  <c r="AI73" i="2"/>
  <c r="AJ73" i="2"/>
  <c r="AK73" i="2"/>
  <c r="AJ50" i="2"/>
  <c r="AI50" i="2"/>
  <c r="AK50" i="2"/>
  <c r="AP111" i="8"/>
  <c r="AQ111" i="8"/>
  <c r="AP162" i="8"/>
  <c r="AO162" i="8"/>
  <c r="AQ162" i="8"/>
  <c r="BG8" i="8"/>
  <c r="BF8" i="8"/>
  <c r="BD8" i="8"/>
  <c r="BH8" i="8"/>
  <c r="BG46" i="8"/>
  <c r="BF46" i="8"/>
  <c r="BD46" i="8" s="1"/>
  <c r="BH46" i="8"/>
  <c r="BG51" i="8"/>
  <c r="BH51" i="8"/>
  <c r="AI133" i="2"/>
  <c r="AJ133" i="2"/>
  <c r="AK133" i="2"/>
  <c r="AI23" i="2"/>
  <c r="AJ23" i="2"/>
  <c r="AK23" i="2"/>
  <c r="BB10" i="2"/>
  <c r="BA10" i="2"/>
  <c r="AO43" i="8"/>
  <c r="AN43" i="8"/>
  <c r="AH43" i="8" s="1"/>
  <c r="AP43" i="8"/>
  <c r="AQ43" i="8"/>
  <c r="AP71" i="8"/>
  <c r="AO71" i="8"/>
  <c r="AQ71" i="8"/>
  <c r="AP133" i="8"/>
  <c r="AI140" i="2"/>
  <c r="AJ140" i="2"/>
  <c r="AK140" i="2"/>
  <c r="AI118" i="2"/>
  <c r="AJ118" i="2"/>
  <c r="AK118" i="2"/>
  <c r="BA85" i="2"/>
  <c r="BB85" i="2"/>
  <c r="AP47" i="8"/>
  <c r="AO47" i="8"/>
  <c r="AQ47" i="8"/>
  <c r="AO89" i="8"/>
  <c r="AP89" i="8"/>
  <c r="AQ89" i="8"/>
  <c r="AP127" i="8"/>
  <c r="AN127" i="8"/>
  <c r="AO127" i="8"/>
  <c r="AQ127" i="8"/>
  <c r="AO109" i="8"/>
  <c r="AP109" i="8"/>
  <c r="AQ109" i="8"/>
  <c r="BG18" i="8"/>
  <c r="BF18" i="8"/>
  <c r="BD18" i="8" s="1"/>
  <c r="BH18" i="8"/>
  <c r="AJ171" i="2"/>
  <c r="AI171" i="2"/>
  <c r="AK171" i="2"/>
  <c r="BA77" i="2"/>
  <c r="BB77" i="2"/>
  <c r="BA49" i="2"/>
  <c r="BB49" i="2"/>
  <c r="AI43" i="2"/>
  <c r="AJ43" i="2"/>
  <c r="AK43" i="2"/>
  <c r="BA20" i="2"/>
  <c r="BB20" i="2"/>
  <c r="BA52" i="2"/>
  <c r="BB52" i="2"/>
  <c r="AG76" i="8"/>
  <c r="AJ76" i="8" s="1"/>
  <c r="AG94" i="8"/>
  <c r="AK94" i="8" s="1"/>
  <c r="AN162" i="8"/>
  <c r="AN134" i="8"/>
  <c r="AG134" i="8" s="1"/>
  <c r="AN27" i="8"/>
  <c r="AH27" i="8" s="1"/>
  <c r="BF77" i="8"/>
  <c r="BD77" i="8" s="1"/>
  <c r="AG90" i="8"/>
  <c r="AJ90" i="8" s="1"/>
  <c r="BF84" i="8"/>
  <c r="BD84" i="8" s="1"/>
  <c r="AG153" i="8"/>
  <c r="AK153" i="8" s="1"/>
  <c r="AH154" i="8"/>
  <c r="BF51" i="8"/>
  <c r="BD51" i="8" s="1"/>
  <c r="BF82" i="8"/>
  <c r="BD82" i="8" s="1"/>
  <c r="AN107" i="8"/>
  <c r="AH107" i="8" s="1"/>
  <c r="BF52" i="8"/>
  <c r="BD52" i="8"/>
  <c r="AN33" i="8"/>
  <c r="BF21" i="8"/>
  <c r="BD21" i="8"/>
  <c r="BF92" i="8"/>
  <c r="BD92" i="8"/>
  <c r="BF91" i="8"/>
  <c r="BD91" i="8"/>
  <c r="AN51" i="8"/>
  <c r="AG51" i="8" s="1"/>
  <c r="AN60" i="8"/>
  <c r="AH60" i="8" s="1"/>
  <c r="BF66" i="8"/>
  <c r="BD66" i="8"/>
  <c r="BF63" i="8"/>
  <c r="BD63" i="8" s="1"/>
  <c r="AG62" i="8"/>
  <c r="AK62" i="8" s="1"/>
  <c r="AN130" i="8"/>
  <c r="AN35" i="8"/>
  <c r="AH35" i="8" s="1"/>
  <c r="AN129" i="8"/>
  <c r="AH129" i="8" s="1"/>
  <c r="AN47" i="8"/>
  <c r="AG47" i="8" s="1"/>
  <c r="BF68" i="8"/>
  <c r="BD68" i="8"/>
  <c r="AN140" i="8"/>
  <c r="AH140" i="8" s="1"/>
  <c r="AN148" i="8"/>
  <c r="AH148" i="8" s="1"/>
  <c r="BF87" i="8"/>
  <c r="BD87" i="8"/>
  <c r="AN145" i="8"/>
  <c r="AH145" i="8" s="1"/>
  <c r="AN110" i="8"/>
  <c r="BF13" i="8"/>
  <c r="BD13" i="8" s="1"/>
  <c r="BF73" i="8"/>
  <c r="BD73" i="8" s="1"/>
  <c r="BF10" i="8"/>
  <c r="BD10" i="8" s="1"/>
  <c r="BF89" i="8"/>
  <c r="BD89" i="8" s="1"/>
  <c r="AN149" i="8"/>
  <c r="AG149" i="8" s="1"/>
  <c r="BF54" i="8"/>
  <c r="BD54" i="8" s="1"/>
  <c r="AN50" i="8"/>
  <c r="AH50" i="8" s="1"/>
  <c r="AN82" i="8"/>
  <c r="AG82" i="8" s="1"/>
  <c r="BF7" i="8"/>
  <c r="BD7" i="8" s="1"/>
  <c r="BF44" i="8"/>
  <c r="BD44" i="8" s="1"/>
  <c r="BF57" i="8"/>
  <c r="BD57" i="8" s="1"/>
  <c r="AN91" i="8"/>
  <c r="AN150" i="8"/>
  <c r="AN36" i="8"/>
  <c r="AH36" i="8" s="1"/>
  <c r="AN120" i="8"/>
  <c r="AG120" i="8" s="1"/>
  <c r="AN37" i="8"/>
  <c r="AG42" i="8"/>
  <c r="AM42" i="8" s="1"/>
  <c r="AH42" i="8"/>
  <c r="AH83" i="8"/>
  <c r="BF29" i="8"/>
  <c r="BD29" i="8" s="1"/>
  <c r="BF23" i="8"/>
  <c r="BD23" i="8" s="1"/>
  <c r="AN40" i="8"/>
  <c r="AN158" i="8"/>
  <c r="AG158" i="8" s="1"/>
  <c r="AN63" i="8"/>
  <c r="AG63" i="8" s="1"/>
  <c r="AJ63" i="8" s="1"/>
  <c r="BF33" i="8"/>
  <c r="BD33" i="8" s="1"/>
  <c r="AN39" i="8"/>
  <c r="AG39" i="8" s="1"/>
  <c r="BF69" i="8"/>
  <c r="BD69" i="8" s="1"/>
  <c r="BF31" i="8"/>
  <c r="BD31" i="8" s="1"/>
  <c r="AN59" i="8"/>
  <c r="AH59" i="8" s="1"/>
  <c r="AN102" i="8"/>
  <c r="AG102" i="8" s="1"/>
  <c r="AN138" i="8"/>
  <c r="AN141" i="8"/>
  <c r="AH141" i="8" s="1"/>
  <c r="BF53" i="8"/>
  <c r="BD53" i="8" s="1"/>
  <c r="AN65" i="8"/>
  <c r="AG65" i="8" s="1"/>
  <c r="AM65" i="8" s="1"/>
  <c r="AN156" i="8"/>
  <c r="AH156" i="8" s="1"/>
  <c r="AN85" i="8"/>
  <c r="AG85" i="8" s="1"/>
  <c r="AK85" i="8" s="1"/>
  <c r="AN29" i="8"/>
  <c r="BF94" i="8"/>
  <c r="BD94" i="8" s="1"/>
  <c r="AN57" i="8"/>
  <c r="AH57" i="8" s="1"/>
  <c r="AH98" i="8"/>
  <c r="AG98" i="8"/>
  <c r="AG44" i="8"/>
  <c r="AJ44" i="8" s="1"/>
  <c r="AH44" i="8"/>
  <c r="AH99" i="8"/>
  <c r="AH46" i="8"/>
  <c r="AG46" i="8"/>
  <c r="AK46" i="8" s="1"/>
  <c r="AH30" i="8"/>
  <c r="AG115" i="8"/>
  <c r="AM115" i="8" s="1"/>
  <c r="AG123" i="8"/>
  <c r="AJ123" i="8" s="1"/>
  <c r="BF26" i="8"/>
  <c r="BD26" i="8" s="1"/>
  <c r="AN45" i="8"/>
  <c r="AN152" i="8"/>
  <c r="AH152" i="8" s="1"/>
  <c r="AN52" i="8"/>
  <c r="AH52" i="8" s="1"/>
  <c r="BF75" i="8"/>
  <c r="BD75" i="8" s="1"/>
  <c r="AN81" i="8"/>
  <c r="AH81" i="8" s="1"/>
  <c r="BF70" i="8"/>
  <c r="BD70" i="8" s="1"/>
  <c r="AN88" i="8"/>
  <c r="AH88" i="8" s="1"/>
  <c r="BF25" i="8"/>
  <c r="BD25" i="8"/>
  <c r="AN28" i="8"/>
  <c r="AG28" i="8" s="1"/>
  <c r="AK28" i="8" s="1"/>
  <c r="BF78" i="8"/>
  <c r="BD78" i="8" s="1"/>
  <c r="AN78" i="8"/>
  <c r="AG78" i="8" s="1"/>
  <c r="BF61" i="8"/>
  <c r="BD61" i="8" s="1"/>
  <c r="BF35" i="8"/>
  <c r="BD35" i="8" s="1"/>
  <c r="AN147" i="8"/>
  <c r="AH147" i="8" s="1"/>
  <c r="AN61" i="8"/>
  <c r="AH61" i="8" s="1"/>
  <c r="AH65" i="8"/>
  <c r="AH63" i="8"/>
  <c r="AG128" i="8"/>
  <c r="AM128" i="8" s="1"/>
  <c r="AH128" i="8"/>
  <c r="AG81" i="8"/>
  <c r="AK81" i="8" s="1"/>
  <c r="AG156" i="8"/>
  <c r="AM156" i="8" s="1"/>
  <c r="AK156" i="8"/>
  <c r="AG150" i="8"/>
  <c r="AJ150" i="8" s="1"/>
  <c r="AH150" i="8"/>
  <c r="AH91" i="8"/>
  <c r="AG91" i="8"/>
  <c r="AJ91" i="8" s="1"/>
  <c r="AG145" i="8"/>
  <c r="AK145" i="8" s="1"/>
  <c r="AG35" i="8"/>
  <c r="AJ35" i="8" s="1"/>
  <c r="AH78" i="8"/>
  <c r="AM44" i="8"/>
  <c r="AG29" i="8"/>
  <c r="AJ29" i="8" s="1"/>
  <c r="AH29" i="8"/>
  <c r="AK102" i="8"/>
  <c r="AH120" i="8"/>
  <c r="AG45" i="8"/>
  <c r="AJ45" i="8" s="1"/>
  <c r="AH45" i="8"/>
  <c r="AG52" i="8"/>
  <c r="AJ52" i="8" s="1"/>
  <c r="AM46" i="8"/>
  <c r="AJ46" i="8"/>
  <c r="AG59" i="8"/>
  <c r="AK59" i="8" s="1"/>
  <c r="AH130" i="8"/>
  <c r="AG130" i="8"/>
  <c r="AK130" i="8" s="1"/>
  <c r="AH110" i="8"/>
  <c r="AG110" i="8"/>
  <c r="AJ110" i="8" s="1"/>
  <c r="AG147" i="8"/>
  <c r="AK147" i="8" s="1"/>
  <c r="AG57" i="8"/>
  <c r="AJ57" i="8" s="1"/>
  <c r="AH82" i="8"/>
  <c r="AM154" i="8"/>
  <c r="AG88" i="8"/>
  <c r="AJ88" i="8" s="1"/>
  <c r="AG40" i="8"/>
  <c r="AK40" i="8" s="1"/>
  <c r="AH40" i="8"/>
  <c r="AM94" i="8"/>
  <c r="AH58" i="8"/>
  <c r="AG58" i="8"/>
  <c r="AJ58" i="8" s="1"/>
  <c r="AH37" i="8"/>
  <c r="AG37" i="8"/>
  <c r="AM37" i="8" s="1"/>
  <c r="AJ153" i="8"/>
  <c r="AK128" i="8"/>
  <c r="AJ102" i="8"/>
  <c r="AM58" i="8"/>
  <c r="AM52" i="8"/>
  <c r="AK63" i="8"/>
  <c r="AM110" i="8"/>
  <c r="AK37" i="8"/>
  <c r="AK29" i="8"/>
  <c r="AM29" i="8"/>
  <c r="AJ40" i="8"/>
  <c r="AM40" i="8"/>
  <c r="AM45" i="8"/>
  <c r="AK35" i="8"/>
  <c r="AM35" i="8"/>
  <c r="AQ114" i="8"/>
  <c r="AP114" i="8"/>
  <c r="AO114" i="8"/>
  <c r="AN114" i="8"/>
  <c r="AG114" i="8" s="1"/>
  <c r="AK114" i="8" s="1"/>
  <c r="AH127" i="8"/>
  <c r="AG127" i="8"/>
  <c r="AJ144" i="8"/>
  <c r="AM144" i="8"/>
  <c r="AK144" i="8"/>
  <c r="AO157" i="8"/>
  <c r="AN157" i="8"/>
  <c r="AH157" i="8" s="1"/>
  <c r="AP157" i="8"/>
  <c r="AQ157" i="8"/>
  <c r="AH66" i="8"/>
  <c r="AG66" i="8"/>
  <c r="AJ66" i="8" s="1"/>
  <c r="AI109" i="2"/>
  <c r="BA5" i="2"/>
  <c r="BB5" i="2"/>
  <c r="AJ134" i="8"/>
  <c r="AK134" i="8"/>
  <c r="AM134" i="8"/>
  <c r="AH126" i="8"/>
  <c r="AG126" i="8"/>
  <c r="AK126" i="8" s="1"/>
  <c r="AP41" i="8"/>
  <c r="AO41" i="8"/>
  <c r="AN41" i="8"/>
  <c r="AH41" i="8" s="1"/>
  <c r="AQ41" i="8"/>
  <c r="BG11" i="8"/>
  <c r="BH11" i="8"/>
  <c r="BH19" i="8"/>
  <c r="BG19" i="8"/>
  <c r="BB75" i="2"/>
  <c r="BA75" i="2"/>
  <c r="BG83" i="8"/>
  <c r="BF83" i="8"/>
  <c r="BD83" i="8"/>
  <c r="AP38" i="8"/>
  <c r="AO38" i="8"/>
  <c r="AN38" i="8"/>
  <c r="AQ38" i="8"/>
  <c r="AO143" i="8"/>
  <c r="AN143" i="8"/>
  <c r="AG143" i="8" s="1"/>
  <c r="AQ143" i="8"/>
  <c r="AO117" i="8"/>
  <c r="AP117" i="8"/>
  <c r="AK124" i="2"/>
  <c r="BA89" i="2"/>
  <c r="BB89" i="2"/>
  <c r="BB42" i="2"/>
  <c r="BA42" i="2"/>
  <c r="BA28" i="2"/>
  <c r="BB28" i="2"/>
  <c r="AP64" i="8"/>
  <c r="AO64" i="8"/>
  <c r="AN64" i="8"/>
  <c r="AQ64" i="8"/>
  <c r="AO101" i="8"/>
  <c r="AP101" i="8"/>
  <c r="AQ101" i="8"/>
  <c r="BG22" i="8"/>
  <c r="BH22" i="8"/>
  <c r="BB93" i="2"/>
  <c r="BA93" i="2"/>
  <c r="BA70" i="2"/>
  <c r="BB70" i="2"/>
  <c r="BB16" i="2"/>
  <c r="BA16" i="2"/>
  <c r="AO103" i="8"/>
  <c r="AP103" i="8"/>
  <c r="BG6" i="8"/>
  <c r="BH6" i="8"/>
  <c r="BG2" i="8"/>
  <c r="BF2" i="8"/>
  <c r="BD2" i="8" s="1"/>
  <c r="BH2" i="8"/>
  <c r="AJ59" i="2"/>
  <c r="AI59" i="2"/>
  <c r="AK59" i="2"/>
  <c r="AN111" i="8"/>
  <c r="AH111" i="8" s="1"/>
  <c r="BH80" i="8"/>
  <c r="BG80" i="8"/>
  <c r="BF80" i="8"/>
  <c r="BD80" i="8" s="1"/>
  <c r="AI151" i="2"/>
  <c r="AO133" i="8"/>
  <c r="AN133" i="8"/>
  <c r="AQ133" i="8"/>
  <c r="AI100" i="2"/>
  <c r="AJ100" i="2"/>
  <c r="AO80" i="8"/>
  <c r="AP80" i="8"/>
  <c r="AQ80" i="8"/>
  <c r="BG85" i="8"/>
  <c r="BF85" i="8"/>
  <c r="BD85" i="8" s="1"/>
  <c r="BH85" i="8"/>
  <c r="AJ98" i="2"/>
  <c r="AI98" i="2"/>
  <c r="BA36" i="2"/>
  <c r="BB36" i="2"/>
  <c r="BA59" i="2"/>
  <c r="BB59" i="2"/>
  <c r="AQ67" i="8"/>
  <c r="AO67" i="8"/>
  <c r="AP67" i="8"/>
  <c r="AM102" i="8"/>
  <c r="AM76" i="8"/>
  <c r="AM150" i="8"/>
  <c r="AK76" i="8"/>
  <c r="AP143" i="8"/>
  <c r="AP68" i="8"/>
  <c r="AQ68" i="8"/>
  <c r="AO68" i="8"/>
  <c r="AN68" i="8"/>
  <c r="AG68" i="8" s="1"/>
  <c r="BG37" i="8"/>
  <c r="BH37" i="8"/>
  <c r="BG34" i="8"/>
  <c r="BF34" i="8"/>
  <c r="BD34" i="8" s="1"/>
  <c r="BH34" i="8"/>
  <c r="BH14" i="8"/>
  <c r="BG14" i="8"/>
  <c r="BF14" i="8"/>
  <c r="BD14" i="8"/>
  <c r="BG67" i="8"/>
  <c r="BH67" i="8"/>
  <c r="BA2" i="2"/>
  <c r="BB2" i="2"/>
  <c r="BA50" i="2"/>
  <c r="BB50" i="2"/>
  <c r="AP122" i="8"/>
  <c r="AN122" i="8"/>
  <c r="AH122" i="8" s="1"/>
  <c r="AQ122" i="8"/>
  <c r="AJ49" i="2"/>
  <c r="AO116" i="8"/>
  <c r="AP116" i="8"/>
  <c r="AQ116" i="8"/>
  <c r="AP105" i="8"/>
  <c r="AO105" i="8"/>
  <c r="AN105" i="8"/>
  <c r="AH105" i="8" s="1"/>
  <c r="AQ105" i="8"/>
  <c r="AK106" i="2"/>
  <c r="AP151" i="8"/>
  <c r="AQ151" i="8"/>
  <c r="BG42" i="8"/>
  <c r="BH42" i="8"/>
  <c r="AI90" i="2"/>
  <c r="BB4" i="2"/>
  <c r="BA4" i="2"/>
  <c r="AO112" i="8"/>
  <c r="AP112" i="8"/>
  <c r="AQ112" i="8"/>
  <c r="AP159" i="8"/>
  <c r="AQ159" i="8"/>
  <c r="AO159" i="8"/>
  <c r="BH50" i="8"/>
  <c r="BG50" i="8"/>
  <c r="BF50" i="8"/>
  <c r="BD50" i="8" s="1"/>
  <c r="AH134" i="8"/>
  <c r="AN89" i="8"/>
  <c r="AQ117" i="8"/>
  <c r="BH43" i="8"/>
  <c r="BG43" i="8"/>
  <c r="AI46" i="2"/>
  <c r="BA99" i="2"/>
  <c r="BB99" i="2"/>
  <c r="AP24" i="8"/>
  <c r="AO24" i="8"/>
  <c r="AN24" i="8"/>
  <c r="AQ24" i="8"/>
  <c r="AO113" i="8"/>
  <c r="AN113" i="8"/>
  <c r="AP113" i="8"/>
  <c r="AQ113" i="8"/>
  <c r="AP22" i="8"/>
  <c r="AQ22" i="8"/>
  <c r="AO22" i="8"/>
  <c r="AN22" i="8"/>
  <c r="AG22" i="8" s="1"/>
  <c r="AJ76" i="2"/>
  <c r="AJ156" i="8"/>
  <c r="AG50" i="8"/>
  <c r="AK115" i="8"/>
  <c r="AH144" i="8"/>
  <c r="AO151" i="8"/>
  <c r="AN151" i="8"/>
  <c r="AH151" i="8" s="1"/>
  <c r="AO131" i="8"/>
  <c r="AP131" i="8"/>
  <c r="AQ131" i="8"/>
  <c r="AO96" i="8"/>
  <c r="AP96" i="8"/>
  <c r="AQ96" i="8"/>
  <c r="BH41" i="8"/>
  <c r="BG41" i="8"/>
  <c r="AJ153" i="2"/>
  <c r="AO75" i="8"/>
  <c r="AP75" i="8"/>
  <c r="AQ75" i="8"/>
  <c r="AO108" i="8"/>
  <c r="AN108" i="8"/>
  <c r="AP108" i="8"/>
  <c r="AO142" i="8"/>
  <c r="AP142" i="8"/>
  <c r="AQ142" i="8"/>
  <c r="BG55" i="8"/>
  <c r="BH55" i="8"/>
  <c r="AO72" i="8"/>
  <c r="AN72" i="8"/>
  <c r="AP72" i="8"/>
  <c r="AQ72" i="8"/>
  <c r="AO95" i="8"/>
  <c r="AN95" i="8"/>
  <c r="AQ95" i="8"/>
  <c r="AM28" i="8"/>
  <c r="AJ115" i="8"/>
  <c r="AH146" i="8"/>
  <c r="AN109" i="8"/>
  <c r="AH109" i="8" s="1"/>
  <c r="AN48" i="8"/>
  <c r="AH48" i="8" s="1"/>
  <c r="BG9" i="8"/>
  <c r="BF9" i="8"/>
  <c r="BD9" i="8" s="1"/>
  <c r="AP25" i="8"/>
  <c r="AQ25" i="8"/>
  <c r="AO25" i="8"/>
  <c r="AN25" i="8"/>
  <c r="AO56" i="8"/>
  <c r="AP56" i="8"/>
  <c r="AQ56" i="8"/>
  <c r="AQ118" i="8"/>
  <c r="AP118" i="8"/>
  <c r="AO118" i="8"/>
  <c r="AN118" i="8"/>
  <c r="AH118" i="8" s="1"/>
  <c r="AO21" i="8"/>
  <c r="AP21" i="8"/>
  <c r="AQ21" i="8"/>
  <c r="AK148" i="2"/>
  <c r="AI65" i="2"/>
  <c r="AK65" i="2"/>
  <c r="AO104" i="8"/>
  <c r="AN104" i="8"/>
  <c r="AH104" i="8" s="1"/>
  <c r="AP104" i="8"/>
  <c r="AQ104" i="8"/>
  <c r="BH45" i="8"/>
  <c r="BG45" i="8"/>
  <c r="BH49" i="8"/>
  <c r="BG49" i="8"/>
  <c r="BF49" i="8"/>
  <c r="BD49" i="8" s="1"/>
  <c r="AI160" i="2"/>
  <c r="AJ102" i="2"/>
  <c r="BA15" i="2"/>
  <c r="BB15" i="2"/>
  <c r="AP53" i="8"/>
  <c r="AQ53" i="8"/>
  <c r="AO53" i="8"/>
  <c r="AJ128" i="8"/>
  <c r="AG107" i="8"/>
  <c r="AJ107" i="8" s="1"/>
  <c r="AG34" i="8"/>
  <c r="AJ34" i="8" s="1"/>
  <c r="AH160" i="8"/>
  <c r="AN71" i="8"/>
  <c r="AG71" i="8" s="1"/>
  <c r="AN26" i="8"/>
  <c r="AQ103" i="8"/>
  <c r="AP79" i="8"/>
  <c r="AO79" i="8"/>
  <c r="AQ79" i="8"/>
  <c r="AP100" i="8"/>
  <c r="AQ100" i="8"/>
  <c r="AO100" i="8"/>
  <c r="AN100" i="8"/>
  <c r="BB22" i="2"/>
  <c r="BA22" i="2"/>
  <c r="BA55" i="2"/>
  <c r="BB55" i="2"/>
  <c r="AO49" i="8"/>
  <c r="AP49" i="8"/>
  <c r="AO69" i="8"/>
  <c r="AP69" i="8"/>
  <c r="BG28" i="8"/>
  <c r="BF28" i="8"/>
  <c r="BD28" i="8" s="1"/>
  <c r="BH28" i="8"/>
  <c r="BH47" i="8"/>
  <c r="BG47" i="8"/>
  <c r="BF47" i="8"/>
  <c r="BD47" i="8" s="1"/>
  <c r="AO32" i="8"/>
  <c r="AP32" i="8"/>
  <c r="AQ32" i="8"/>
  <c r="AK145" i="2"/>
  <c r="AJ145" i="2"/>
  <c r="AI145" i="2"/>
  <c r="AG73" i="8"/>
  <c r="AJ73" i="8" s="1"/>
  <c r="AH73" i="8"/>
  <c r="BG39" i="8"/>
  <c r="BH39" i="8"/>
  <c r="BG76" i="8"/>
  <c r="BH76" i="8"/>
  <c r="AP139" i="8"/>
  <c r="AQ139" i="8"/>
  <c r="AO139" i="8"/>
  <c r="AN139" i="8"/>
  <c r="AH139" i="8" s="1"/>
  <c r="AN31" i="8"/>
  <c r="AN124" i="8"/>
  <c r="BF36" i="8"/>
  <c r="BD36" i="8" s="1"/>
  <c r="BF32" i="8"/>
  <c r="BD32" i="8" s="1"/>
  <c r="G127" i="2"/>
  <c r="K127" i="2" s="1"/>
  <c r="AU127" i="2"/>
  <c r="Z127" i="2"/>
  <c r="K103" i="2"/>
  <c r="AC103" i="2"/>
  <c r="AF103" i="2"/>
  <c r="K97" i="2"/>
  <c r="AC97" i="2"/>
  <c r="AF97" i="2"/>
  <c r="Z81" i="2"/>
  <c r="G81" i="2"/>
  <c r="AU81" i="2"/>
  <c r="AS179" i="2"/>
  <c r="AR179" i="2" s="1"/>
  <c r="AQ179" i="2" s="1"/>
  <c r="AP179" i="2" s="1"/>
  <c r="AO179" i="2" s="1"/>
  <c r="AN179" i="2" s="1"/>
  <c r="AM179" i="2" s="1"/>
  <c r="AL179" i="2" s="1"/>
  <c r="AI154" i="2"/>
  <c r="AJ154" i="2"/>
  <c r="AK154" i="2"/>
  <c r="K140" i="2"/>
  <c r="AC140" i="2"/>
  <c r="AF140" i="2"/>
  <c r="K118" i="8"/>
  <c r="AI118" i="8"/>
  <c r="AL118" i="8"/>
  <c r="K151" i="8"/>
  <c r="AL151" i="8"/>
  <c r="AI151" i="8"/>
  <c r="J52" i="8"/>
  <c r="AI52" i="8"/>
  <c r="AL52" i="8"/>
  <c r="J88" i="8"/>
  <c r="AI88" i="8"/>
  <c r="AL88" i="8"/>
  <c r="AC117" i="2"/>
  <c r="AF117" i="2"/>
  <c r="K149" i="2"/>
  <c r="AC149" i="2"/>
  <c r="AF149" i="2"/>
  <c r="J75" i="2"/>
  <c r="AC75" i="2"/>
  <c r="AF75" i="2"/>
  <c r="J60" i="2"/>
  <c r="AC60" i="2"/>
  <c r="AF60" i="2"/>
  <c r="J53" i="1"/>
  <c r="C11" i="1"/>
  <c r="C12" i="1"/>
  <c r="C16" i="1"/>
  <c r="D18" i="1"/>
  <c r="I29" i="8"/>
  <c r="AL29" i="8"/>
  <c r="J50" i="8"/>
  <c r="AI50" i="8"/>
  <c r="AL50" i="8"/>
  <c r="AT181" i="2"/>
  <c r="AS181" i="2" s="1"/>
  <c r="AR181" i="2"/>
  <c r="AQ181" i="2" s="1"/>
  <c r="AP181" i="2"/>
  <c r="AO181" i="2" s="1"/>
  <c r="AN181" i="2"/>
  <c r="AM181" i="2" s="1"/>
  <c r="AL181" i="2" s="1"/>
  <c r="AK181" i="2" s="1"/>
  <c r="AS166" i="2"/>
  <c r="AR166" i="2"/>
  <c r="AQ166" i="2" s="1"/>
  <c r="AP166" i="2"/>
  <c r="AO166" i="2" s="1"/>
  <c r="AN166" i="2" s="1"/>
  <c r="AM166" i="2" s="1"/>
  <c r="AL166" i="2" s="1"/>
  <c r="AL159" i="8"/>
  <c r="AI159" i="8"/>
  <c r="J73" i="8"/>
  <c r="AI73" i="8"/>
  <c r="AP162" i="2"/>
  <c r="AO162" i="2" s="1"/>
  <c r="AN162" i="2"/>
  <c r="AM162" i="2" s="1"/>
  <c r="AL162" i="2" s="1"/>
  <c r="AF106" i="2"/>
  <c r="K106" i="2"/>
  <c r="J86" i="2"/>
  <c r="AC86" i="2"/>
  <c r="AF86" i="2"/>
  <c r="K121" i="2"/>
  <c r="AC121" i="2"/>
  <c r="AF121" i="2"/>
  <c r="Z115" i="2"/>
  <c r="G115" i="2"/>
  <c r="G95" i="2"/>
  <c r="Z95" i="2"/>
  <c r="AC106" i="2"/>
  <c r="AC110" i="2"/>
  <c r="AF110" i="2"/>
  <c r="K100" i="2"/>
  <c r="AC100" i="2"/>
  <c r="AF100" i="2"/>
  <c r="AC78" i="2"/>
  <c r="AF78" i="2"/>
  <c r="K124" i="2"/>
  <c r="AC124" i="2"/>
  <c r="J83" i="2"/>
  <c r="AC83" i="2"/>
  <c r="AF83" i="2"/>
  <c r="Z119" i="2"/>
  <c r="G119" i="2"/>
  <c r="K119" i="2" s="1"/>
  <c r="Z98" i="2"/>
  <c r="G98" i="2"/>
  <c r="G77" i="2"/>
  <c r="AU182" i="2"/>
  <c r="K150" i="2"/>
  <c r="J66" i="2"/>
  <c r="AF54" i="2"/>
  <c r="J38" i="2"/>
  <c r="G129" i="2"/>
  <c r="G116" i="2"/>
  <c r="G26" i="2"/>
  <c r="E94" i="5"/>
  <c r="Z97" i="2"/>
  <c r="AF126" i="2"/>
  <c r="AC54" i="2"/>
  <c r="U34" i="2"/>
  <c r="G153" i="2"/>
  <c r="G146" i="2"/>
  <c r="G125" i="2"/>
  <c r="G93" i="2"/>
  <c r="Z86" i="2"/>
  <c r="Z72" i="2"/>
  <c r="Z58" i="2"/>
  <c r="G58" i="2"/>
  <c r="AC126" i="2"/>
  <c r="Z149" i="2"/>
  <c r="G68" i="2"/>
  <c r="E95" i="5"/>
  <c r="AF107" i="2"/>
  <c r="AF88" i="2"/>
  <c r="AF73" i="2"/>
  <c r="Z138" i="2"/>
  <c r="G134" i="2"/>
  <c r="Z121" i="2"/>
  <c r="G82" i="2"/>
  <c r="Z82" i="2"/>
  <c r="Z60" i="2"/>
  <c r="G57" i="2"/>
  <c r="AF57" i="2" s="1"/>
  <c r="Z49" i="2"/>
  <c r="U49" i="2"/>
  <c r="Z44" i="2"/>
  <c r="G40" i="2"/>
  <c r="Z40" i="2"/>
  <c r="AF147" i="2"/>
  <c r="AC107" i="2"/>
  <c r="AF104" i="2"/>
  <c r="AF27" i="2"/>
  <c r="G145" i="2"/>
  <c r="AC145" i="2" s="1"/>
  <c r="AC147" i="2"/>
  <c r="AF143" i="2"/>
  <c r="AF133" i="2"/>
  <c r="AC104" i="2"/>
  <c r="AC27" i="2"/>
  <c r="G151" i="2"/>
  <c r="AC151" i="2" s="1"/>
  <c r="G137" i="2"/>
  <c r="G130" i="2"/>
  <c r="AF130" i="2" s="1"/>
  <c r="G101" i="2"/>
  <c r="G84" i="2"/>
  <c r="Z52" i="2"/>
  <c r="G52" i="2"/>
  <c r="AC52" i="2" s="1"/>
  <c r="G114" i="2"/>
  <c r="AC114" i="2" s="1"/>
  <c r="Z107" i="2"/>
  <c r="Z104" i="2"/>
  <c r="Z88" i="2"/>
  <c r="Z63" i="2"/>
  <c r="Z27" i="2"/>
  <c r="Z91" i="2"/>
  <c r="G91" i="2"/>
  <c r="I91" i="2" s="1"/>
  <c r="G61" i="2"/>
  <c r="AF61" i="2" s="1"/>
  <c r="Z43" i="2"/>
  <c r="E83" i="5"/>
  <c r="E79" i="5"/>
  <c r="E75" i="5"/>
  <c r="E63" i="6"/>
  <c r="E66" i="5"/>
  <c r="AF55" i="8"/>
  <c r="G55" i="8"/>
  <c r="AF75" i="8"/>
  <c r="G75" i="8"/>
  <c r="AL43" i="8"/>
  <c r="AI43" i="8"/>
  <c r="K127" i="8"/>
  <c r="AI127" i="8"/>
  <c r="AL127" i="8"/>
  <c r="K110" i="8"/>
  <c r="AI110" i="8"/>
  <c r="AL110" i="8"/>
  <c r="AL105" i="8"/>
  <c r="AI105" i="8"/>
  <c r="E85" i="5"/>
  <c r="E81" i="5"/>
  <c r="E77" i="5"/>
  <c r="E91" i="6"/>
  <c r="E59" i="6"/>
  <c r="E65" i="5"/>
  <c r="G162" i="8"/>
  <c r="AF162" i="8"/>
  <c r="AG162" i="8"/>
  <c r="AJ162" i="8" s="1"/>
  <c r="AI157" i="8"/>
  <c r="AL157" i="8"/>
  <c r="K135" i="8"/>
  <c r="AI135" i="8"/>
  <c r="AL135" i="8"/>
  <c r="G182" i="2"/>
  <c r="Z182" i="2"/>
  <c r="G179" i="2"/>
  <c r="Z179" i="2"/>
  <c r="AI95" i="8"/>
  <c r="AL95" i="8"/>
  <c r="G51" i="8"/>
  <c r="AF51" i="8"/>
  <c r="AI35" i="8"/>
  <c r="AL35" i="8"/>
  <c r="G161" i="8"/>
  <c r="AF161" i="8"/>
  <c r="AI139" i="8"/>
  <c r="AL139" i="8"/>
  <c r="AI117" i="8"/>
  <c r="AL117" i="8"/>
  <c r="AI106" i="8"/>
  <c r="AL106" i="8"/>
  <c r="AI101" i="8"/>
  <c r="AL101" i="8"/>
  <c r="AF23" i="8"/>
  <c r="G23" i="8"/>
  <c r="AI87" i="8"/>
  <c r="AL87" i="8"/>
  <c r="AI83" i="8"/>
  <c r="AL83" i="8"/>
  <c r="G67" i="8"/>
  <c r="AF67" i="8"/>
  <c r="G39" i="8"/>
  <c r="AF39" i="8"/>
  <c r="AF133" i="8"/>
  <c r="AG133" i="8"/>
  <c r="AK133" i="8" s="1"/>
  <c r="G133" i="8"/>
  <c r="K143" i="8"/>
  <c r="AI143" i="8"/>
  <c r="AL143" i="8"/>
  <c r="AI114" i="8"/>
  <c r="AL114" i="8"/>
  <c r="AI109" i="8"/>
  <c r="AL109" i="8"/>
  <c r="AL79" i="8"/>
  <c r="J79" i="8"/>
  <c r="AI79" i="8"/>
  <c r="G149" i="8"/>
  <c r="AF149" i="8"/>
  <c r="K131" i="8"/>
  <c r="AI131" i="8"/>
  <c r="AL131" i="8"/>
  <c r="AF125" i="8"/>
  <c r="AG125" i="8"/>
  <c r="AK125" i="8" s="1"/>
  <c r="G125" i="8"/>
  <c r="AI119" i="8"/>
  <c r="AL119" i="8"/>
  <c r="K119" i="8"/>
  <c r="AI98" i="8"/>
  <c r="AL98" i="8"/>
  <c r="G141" i="8"/>
  <c r="AF141" i="8"/>
  <c r="AG141" i="8"/>
  <c r="AM141" i="8" s="1"/>
  <c r="AL113" i="8"/>
  <c r="AI113" i="8"/>
  <c r="AF97" i="8"/>
  <c r="AG97" i="8"/>
  <c r="AK97" i="8" s="1"/>
  <c r="G97" i="8"/>
  <c r="AI31" i="8"/>
  <c r="AL31" i="8"/>
  <c r="G71" i="8"/>
  <c r="AF71" i="8"/>
  <c r="AI47" i="8"/>
  <c r="AL47" i="8"/>
  <c r="K147" i="8"/>
  <c r="AI147" i="8"/>
  <c r="G129" i="8"/>
  <c r="AF129" i="8"/>
  <c r="AG129" i="8"/>
  <c r="AM129" i="8" s="1"/>
  <c r="AI123" i="8"/>
  <c r="K123" i="8"/>
  <c r="AL123" i="8"/>
  <c r="K102" i="8"/>
  <c r="AI102" i="8"/>
  <c r="AL102" i="8"/>
  <c r="Z32" i="2"/>
  <c r="AA32" i="2"/>
  <c r="U32" i="2"/>
  <c r="AF87" i="8"/>
  <c r="AG87" i="8"/>
  <c r="AM87" i="8" s="1"/>
  <c r="AF83" i="8"/>
  <c r="AG83" i="8"/>
  <c r="AM83" i="8" s="1"/>
  <c r="AF47" i="8"/>
  <c r="G27" i="8"/>
  <c r="G59" i="8"/>
  <c r="AF79" i="8"/>
  <c r="AF43" i="8"/>
  <c r="AG43" i="8"/>
  <c r="AM43" i="8" s="1"/>
  <c r="AF105" i="8"/>
  <c r="AF101" i="8"/>
  <c r="G121" i="8"/>
  <c r="AF157" i="8"/>
  <c r="AG122" i="8"/>
  <c r="AK122" i="8" s="1"/>
  <c r="AC130" i="2"/>
  <c r="AC119" i="2"/>
  <c r="AF119" i="2"/>
  <c r="AL121" i="8"/>
  <c r="AI121" i="8"/>
  <c r="K121" i="8"/>
  <c r="AM121" i="8"/>
  <c r="AI125" i="8"/>
  <c r="AL125" i="8"/>
  <c r="K125" i="8"/>
  <c r="AH125" i="8"/>
  <c r="AC182" i="2"/>
  <c r="K182" i="2"/>
  <c r="AF182" i="2"/>
  <c r="AI75" i="8"/>
  <c r="AL75" i="8"/>
  <c r="J75" i="8"/>
  <c r="J68" i="2"/>
  <c r="AC68" i="2"/>
  <c r="AF68" i="2"/>
  <c r="AI71" i="8"/>
  <c r="J71" i="8"/>
  <c r="AL71" i="8"/>
  <c r="AM71" i="8"/>
  <c r="AH71" i="8"/>
  <c r="AK71" i="8"/>
  <c r="AJ71" i="8"/>
  <c r="AI133" i="8"/>
  <c r="AL133" i="8"/>
  <c r="K133" i="8"/>
  <c r="AH133" i="8"/>
  <c r="AF151" i="2"/>
  <c r="BF45" i="8"/>
  <c r="BD45" i="8" s="1"/>
  <c r="AN142" i="8"/>
  <c r="AG142" i="8" s="1"/>
  <c r="AN131" i="8"/>
  <c r="AG131" i="8" s="1"/>
  <c r="BF43" i="8"/>
  <c r="BD43" i="8" s="1"/>
  <c r="BF22" i="8"/>
  <c r="BD22" i="8"/>
  <c r="AG41" i="8"/>
  <c r="AK41" i="8" s="1"/>
  <c r="AJ127" i="8"/>
  <c r="AK127" i="8"/>
  <c r="AM127" i="8"/>
  <c r="I137" i="2"/>
  <c r="AC137" i="2"/>
  <c r="AF137" i="2"/>
  <c r="K134" i="2"/>
  <c r="AC134" i="2"/>
  <c r="AF134" i="2"/>
  <c r="AI141" i="8"/>
  <c r="AL141" i="8"/>
  <c r="K141" i="8"/>
  <c r="AJ141" i="8"/>
  <c r="AI51" i="8"/>
  <c r="AL51" i="8"/>
  <c r="J51" i="8"/>
  <c r="AH51" i="8"/>
  <c r="AI55" i="8"/>
  <c r="AL55" i="8"/>
  <c r="J55" i="8"/>
  <c r="AC61" i="2"/>
  <c r="K114" i="2"/>
  <c r="AF114" i="2"/>
  <c r="J57" i="2"/>
  <c r="I93" i="2"/>
  <c r="AC93" i="2"/>
  <c r="AF93" i="2"/>
  <c r="AT81" i="2"/>
  <c r="AS81" i="2"/>
  <c r="AR81" i="2" s="1"/>
  <c r="AQ81" i="2"/>
  <c r="AP81" i="2" s="1"/>
  <c r="AO81" i="2" s="1"/>
  <c r="AN81" i="2" s="1"/>
  <c r="AM81" i="2" s="1"/>
  <c r="AL81" i="2" s="1"/>
  <c r="AN79" i="8"/>
  <c r="AH79" i="8" s="1"/>
  <c r="AH72" i="8"/>
  <c r="AG72" i="8"/>
  <c r="BF41" i="8"/>
  <c r="BD41" i="8" s="1"/>
  <c r="AN159" i="8"/>
  <c r="BF19" i="8"/>
  <c r="BD19" i="8" s="1"/>
  <c r="AL59" i="8"/>
  <c r="AI59" i="8"/>
  <c r="J59" i="8"/>
  <c r="AJ59" i="8"/>
  <c r="AI162" i="8"/>
  <c r="AL162" i="8"/>
  <c r="K162" i="8"/>
  <c r="AH162" i="8"/>
  <c r="AL129" i="8"/>
  <c r="AI129" i="8"/>
  <c r="K129" i="8"/>
  <c r="AJ129" i="8"/>
  <c r="AI23" i="8"/>
  <c r="AL23" i="8"/>
  <c r="I23" i="8"/>
  <c r="AC91" i="2"/>
  <c r="AF91" i="2"/>
  <c r="J52" i="2"/>
  <c r="AC125" i="2"/>
  <c r="J26" i="2"/>
  <c r="AC26" i="2"/>
  <c r="AF26" i="2"/>
  <c r="J81" i="2"/>
  <c r="AC81" i="2"/>
  <c r="AF81" i="2"/>
  <c r="AG124" i="8"/>
  <c r="AH124" i="8"/>
  <c r="AM73" i="8"/>
  <c r="AN53" i="8"/>
  <c r="AH53" i="8" s="1"/>
  <c r="AG109" i="8"/>
  <c r="AM109" i="8" s="1"/>
  <c r="AG108" i="8"/>
  <c r="AH108" i="8"/>
  <c r="AG151" i="8"/>
  <c r="AJ151" i="8" s="1"/>
  <c r="AL97" i="8"/>
  <c r="AI97" i="8"/>
  <c r="K97" i="8"/>
  <c r="AH97" i="8"/>
  <c r="AG79" i="8"/>
  <c r="AK79" i="8" s="1"/>
  <c r="AI39" i="8"/>
  <c r="AL39" i="8"/>
  <c r="J39" i="8"/>
  <c r="AH39" i="8"/>
  <c r="J146" i="2"/>
  <c r="AC146" i="2"/>
  <c r="AF146" i="2"/>
  <c r="J77" i="2"/>
  <c r="AC77" i="2"/>
  <c r="AF77" i="2"/>
  <c r="AT127" i="2"/>
  <c r="AS127" i="2"/>
  <c r="AR127" i="2" s="1"/>
  <c r="AQ127" i="2" s="1"/>
  <c r="AP127" i="2" s="1"/>
  <c r="AO127" i="2" s="1"/>
  <c r="AN127" i="2" s="1"/>
  <c r="AM127" i="2" s="1"/>
  <c r="AL127" i="2" s="1"/>
  <c r="AG31" i="8"/>
  <c r="AK31" i="8" s="1"/>
  <c r="AH31" i="8"/>
  <c r="AN69" i="8"/>
  <c r="AN56" i="8"/>
  <c r="BF37" i="8"/>
  <c r="BD37" i="8" s="1"/>
  <c r="AN67" i="8"/>
  <c r="AG67" i="8" s="1"/>
  <c r="AK67" i="8" s="1"/>
  <c r="BF6" i="8"/>
  <c r="BD6" i="8" s="1"/>
  <c r="AN101" i="8"/>
  <c r="AG101" i="8" s="1"/>
  <c r="AH101" i="8"/>
  <c r="AN117" i="8"/>
  <c r="AH117" i="8" s="1"/>
  <c r="AC84" i="2"/>
  <c r="AF84" i="2"/>
  <c r="J84" i="2"/>
  <c r="AC82" i="2"/>
  <c r="AF82" i="2"/>
  <c r="J82" i="2"/>
  <c r="K153" i="2"/>
  <c r="AC153" i="2"/>
  <c r="AF153" i="2"/>
  <c r="AF116" i="2"/>
  <c r="K116" i="2"/>
  <c r="AC116" i="2"/>
  <c r="AF98" i="2"/>
  <c r="K98" i="2"/>
  <c r="AC98" i="2"/>
  <c r="K95" i="2"/>
  <c r="AC95" i="2"/>
  <c r="AF95" i="2"/>
  <c r="AF127" i="2"/>
  <c r="AC127" i="2"/>
  <c r="AH26" i="8"/>
  <c r="AG26" i="8"/>
  <c r="AK26" i="8" s="1"/>
  <c r="AG25" i="8"/>
  <c r="AH25" i="8"/>
  <c r="AK50" i="8"/>
  <c r="AM50" i="8"/>
  <c r="AJ50" i="8"/>
  <c r="AH113" i="8"/>
  <c r="AG113" i="8"/>
  <c r="AJ113" i="8" s="1"/>
  <c r="AH89" i="8"/>
  <c r="AG89" i="8"/>
  <c r="AM89" i="8" s="1"/>
  <c r="AH68" i="8"/>
  <c r="AJ126" i="8"/>
  <c r="AK66" i="8"/>
  <c r="AL27" i="8"/>
  <c r="AI27" i="8"/>
  <c r="I27" i="8"/>
  <c r="AI149" i="8"/>
  <c r="AL149" i="8"/>
  <c r="K149" i="8"/>
  <c r="AI67" i="8"/>
  <c r="AL67" i="8"/>
  <c r="J67" i="8"/>
  <c r="AH67" i="8"/>
  <c r="AI161" i="8"/>
  <c r="AL161" i="8"/>
  <c r="K161" i="8"/>
  <c r="AC179" i="2"/>
  <c r="AF179" i="2"/>
  <c r="K179" i="2"/>
  <c r="AC101" i="2"/>
  <c r="AF101" i="2"/>
  <c r="K101" i="2"/>
  <c r="AC40" i="2"/>
  <c r="AF40" i="2"/>
  <c r="J40" i="2"/>
  <c r="I58" i="2"/>
  <c r="AC58" i="2"/>
  <c r="AF58" i="2"/>
  <c r="AF129" i="2"/>
  <c r="K129" i="2"/>
  <c r="AC129" i="2"/>
  <c r="K115" i="2"/>
  <c r="AC115" i="2"/>
  <c r="AF115" i="2"/>
  <c r="AG139" i="8"/>
  <c r="AM139" i="8" s="1"/>
  <c r="BF76" i="8"/>
  <c r="BD76" i="8" s="1"/>
  <c r="AN32" i="8"/>
  <c r="AN49" i="8"/>
  <c r="AG49" i="8" s="1"/>
  <c r="AM49" i="8" s="1"/>
  <c r="AG100" i="8"/>
  <c r="AM100" i="8" s="1"/>
  <c r="AH100" i="8"/>
  <c r="AN21" i="8"/>
  <c r="BF55" i="8"/>
  <c r="BD55" i="8" s="1"/>
  <c r="AN75" i="8"/>
  <c r="AH75" i="8" s="1"/>
  <c r="AN96" i="8"/>
  <c r="AH96" i="8" s="1"/>
  <c r="BF42" i="8"/>
  <c r="BD42" i="8" s="1"/>
  <c r="BF67" i="8"/>
  <c r="BD67" i="8" s="1"/>
  <c r="AN103" i="8"/>
  <c r="AG103" i="8" s="1"/>
  <c r="AG64" i="8"/>
  <c r="AM64" i="8" s="1"/>
  <c r="AH64" i="8"/>
  <c r="AH95" i="8"/>
  <c r="AG95" i="8"/>
  <c r="AK95" i="8" s="1"/>
  <c r="AN112" i="8"/>
  <c r="AH112" i="8" s="1"/>
  <c r="AN116" i="8"/>
  <c r="BF11" i="8"/>
  <c r="BD11" i="8" s="1"/>
  <c r="O79" i="1"/>
  <c r="O62" i="1"/>
  <c r="O78" i="1"/>
  <c r="O53" i="1"/>
  <c r="O85" i="1"/>
  <c r="C15" i="1"/>
  <c r="O83" i="1"/>
  <c r="O64" i="1"/>
  <c r="O80" i="1"/>
  <c r="O57" i="1"/>
  <c r="O89" i="1"/>
  <c r="O55" i="1"/>
  <c r="O87" i="1"/>
  <c r="O66" i="1"/>
  <c r="O82" i="1"/>
  <c r="O61" i="1"/>
  <c r="O59" i="1"/>
  <c r="O91" i="1"/>
  <c r="O68" i="1"/>
  <c r="O84" i="1"/>
  <c r="O65" i="1"/>
  <c r="O63" i="1"/>
  <c r="O54" i="1"/>
  <c r="O70" i="1"/>
  <c r="O86" i="1"/>
  <c r="O69" i="1"/>
  <c r="O67" i="1"/>
  <c r="O56" i="1"/>
  <c r="O72" i="1"/>
  <c r="O88" i="1"/>
  <c r="O73" i="1"/>
  <c r="O75" i="1"/>
  <c r="O81" i="1"/>
  <c r="O58" i="1"/>
  <c r="O60" i="1"/>
  <c r="O74" i="1"/>
  <c r="O76" i="1"/>
  <c r="O90" i="1"/>
  <c r="O92" i="1"/>
  <c r="O71" i="1"/>
  <c r="O77" i="1"/>
  <c r="BF39" i="8"/>
  <c r="BD39" i="8" s="1"/>
  <c r="AH22" i="8"/>
  <c r="AN80" i="8"/>
  <c r="AH38" i="8"/>
  <c r="AG38" i="8"/>
  <c r="AM38" i="8" s="1"/>
  <c r="C18" i="1"/>
  <c r="AJ89" i="8"/>
  <c r="AK89" i="8"/>
  <c r="AK113" i="8"/>
  <c r="AM113" i="8"/>
  <c r="K19" i="8"/>
  <c r="AG159" i="8"/>
  <c r="AH159" i="8"/>
  <c r="AK38" i="8"/>
  <c r="AJ41" i="8"/>
  <c r="AM26" i="8"/>
  <c r="AJ26" i="8"/>
  <c r="AG69" i="8"/>
  <c r="AM69" i="8" s="1"/>
  <c r="AH69" i="8"/>
  <c r="J19" i="8"/>
  <c r="AK139" i="8"/>
  <c r="AH142" i="8"/>
  <c r="AH21" i="8"/>
  <c r="AG21" i="8"/>
  <c r="AJ64" i="8"/>
  <c r="AH80" i="8"/>
  <c r="AG80" i="8"/>
  <c r="AJ80" i="8" s="1"/>
  <c r="AH103" i="8"/>
  <c r="AJ72" i="8"/>
  <c r="AK72" i="8"/>
  <c r="AM72" i="8"/>
  <c r="AJ95" i="8"/>
  <c r="AJ25" i="8"/>
  <c r="AK25" i="8"/>
  <c r="AM25" i="8"/>
  <c r="AH56" i="8"/>
  <c r="AG56" i="8"/>
  <c r="AK56" i="8" s="1"/>
  <c r="AM79" i="8"/>
  <c r="I19" i="8"/>
  <c r="I14" i="8"/>
  <c r="AM124" i="8"/>
  <c r="AK124" i="8"/>
  <c r="AJ124" i="8"/>
  <c r="AJ21" i="8"/>
  <c r="AM21" i="8"/>
  <c r="AK21" i="8"/>
  <c r="AM80" i="8"/>
  <c r="I15" i="8"/>
  <c r="J12" i="8"/>
  <c r="J13" i="8"/>
  <c r="J14" i="8"/>
  <c r="AJ159" i="8"/>
  <c r="AK159" i="8"/>
  <c r="AM159" i="8"/>
  <c r="J15" i="8"/>
  <c r="K12" i="8"/>
  <c r="K13" i="8"/>
  <c r="K14" i="8"/>
  <c r="K15" i="8"/>
  <c r="C12" i="7"/>
  <c r="C11" i="8"/>
  <c r="C12" i="4"/>
  <c r="C12" i="8"/>
  <c r="C11" i="4"/>
  <c r="C11" i="7"/>
  <c r="AK160" i="8" l="1"/>
  <c r="AJ160" i="8"/>
  <c r="AM160" i="8"/>
  <c r="AG118" i="8"/>
  <c r="AG23" i="8"/>
  <c r="AJ37" i="8"/>
  <c r="AH49" i="8"/>
  <c r="AK83" i="8"/>
  <c r="AJ83" i="8"/>
  <c r="AJ147" i="8"/>
  <c r="AK110" i="8"/>
  <c r="AM62" i="8"/>
  <c r="AK150" i="8"/>
  <c r="AJ87" i="8"/>
  <c r="AK91" i="8"/>
  <c r="AK80" i="8"/>
  <c r="AM95" i="8"/>
  <c r="AG104" i="8"/>
  <c r="AJ104" i="8" s="1"/>
  <c r="AM91" i="8"/>
  <c r="AK42" i="8"/>
  <c r="AM41" i="8"/>
  <c r="AJ130" i="8"/>
  <c r="AJ42" i="8"/>
  <c r="AM130" i="8"/>
  <c r="AG152" i="8"/>
  <c r="AJ152" i="8" s="1"/>
  <c r="Z194" i="2"/>
  <c r="G194" i="2"/>
  <c r="AU194" i="2"/>
  <c r="G193" i="2"/>
  <c r="AU193" i="2"/>
  <c r="Z193" i="2"/>
  <c r="AM22" i="8"/>
  <c r="AJ22" i="8"/>
  <c r="AK22" i="8"/>
  <c r="AK103" i="8"/>
  <c r="AM103" i="8"/>
  <c r="AJ103" i="8"/>
  <c r="AJ131" i="8"/>
  <c r="AK131" i="8"/>
  <c r="AM131" i="8"/>
  <c r="AK78" i="8"/>
  <c r="AM78" i="8"/>
  <c r="AJ78" i="8"/>
  <c r="AJ142" i="8"/>
  <c r="AK142" i="8"/>
  <c r="AM142" i="8"/>
  <c r="AK39" i="8"/>
  <c r="AJ39" i="8"/>
  <c r="AM39" i="8"/>
  <c r="AM149" i="8"/>
  <c r="AK149" i="8"/>
  <c r="AJ149" i="8"/>
  <c r="AJ99" i="8"/>
  <c r="AK99" i="8"/>
  <c r="AM99" i="8"/>
  <c r="AK51" i="8"/>
  <c r="AJ51" i="8"/>
  <c r="AM51" i="8"/>
  <c r="AK30" i="8"/>
  <c r="AM30" i="8"/>
  <c r="AJ30" i="8"/>
  <c r="AM101" i="8"/>
  <c r="AJ101" i="8"/>
  <c r="AK101" i="8"/>
  <c r="AJ55" i="8"/>
  <c r="AM55" i="8"/>
  <c r="AK55" i="8"/>
  <c r="AM84" i="8"/>
  <c r="AK84" i="8"/>
  <c r="AJ84" i="8"/>
  <c r="AJ143" i="8"/>
  <c r="AK143" i="8"/>
  <c r="AM143" i="8"/>
  <c r="AJ106" i="8"/>
  <c r="AK106" i="8"/>
  <c r="AM106" i="8"/>
  <c r="AM47" i="8"/>
  <c r="AJ47" i="8"/>
  <c r="AK47" i="8"/>
  <c r="AK158" i="8"/>
  <c r="AM158" i="8"/>
  <c r="AJ158" i="8"/>
  <c r="AM120" i="8"/>
  <c r="AK120" i="8"/>
  <c r="AJ120" i="8"/>
  <c r="AK82" i="8"/>
  <c r="AM82" i="8"/>
  <c r="AJ82" i="8"/>
  <c r="AJ68" i="8"/>
  <c r="AM68" i="8"/>
  <c r="AK68" i="8"/>
  <c r="AM92" i="8"/>
  <c r="AJ92" i="8"/>
  <c r="AK92" i="8"/>
  <c r="AK69" i="8"/>
  <c r="AJ31" i="8"/>
  <c r="AK107" i="8"/>
  <c r="AG48" i="8"/>
  <c r="AK132" i="8"/>
  <c r="AJ139" i="8"/>
  <c r="AK77" i="8"/>
  <c r="AK44" i="8"/>
  <c r="AH106" i="8"/>
  <c r="AM132" i="8"/>
  <c r="AM147" i="8"/>
  <c r="AJ85" i="8"/>
  <c r="AM153" i="8"/>
  <c r="AK154" i="8"/>
  <c r="AG27" i="8"/>
  <c r="AG70" i="8"/>
  <c r="AH131" i="8"/>
  <c r="AM31" i="8"/>
  <c r="AK129" i="8"/>
  <c r="AM59" i="8"/>
  <c r="AH55" i="8"/>
  <c r="AJ133" i="8"/>
  <c r="AK109" i="8"/>
  <c r="AG53" i="8"/>
  <c r="AM107" i="8"/>
  <c r="AH114" i="8"/>
  <c r="AM97" i="8"/>
  <c r="AK73" i="8"/>
  <c r="AJ23" i="8"/>
  <c r="AM162" i="8"/>
  <c r="AG111" i="8"/>
  <c r="AM133" i="8"/>
  <c r="AJ121" i="8"/>
  <c r="AG105" i="8"/>
  <c r="AG161" i="8"/>
  <c r="AG61" i="8"/>
  <c r="AK65" i="8"/>
  <c r="AK45" i="8"/>
  <c r="AM85" i="8"/>
  <c r="AG60" i="8"/>
  <c r="AH92" i="8"/>
  <c r="AJ122" i="8"/>
  <c r="AM151" i="8"/>
  <c r="AK100" i="8"/>
  <c r="AH47" i="8"/>
  <c r="AJ109" i="8"/>
  <c r="AM122" i="8"/>
  <c r="AK151" i="8"/>
  <c r="AJ97" i="8"/>
  <c r="AK162" i="8"/>
  <c r="AK87" i="8"/>
  <c r="AJ79" i="8"/>
  <c r="AK64" i="8"/>
  <c r="AJ38" i="8"/>
  <c r="AH149" i="8"/>
  <c r="AM66" i="8"/>
  <c r="AH121" i="8"/>
  <c r="AJ77" i="8"/>
  <c r="AJ65" i="8"/>
  <c r="AM88" i="8"/>
  <c r="AM63" i="8"/>
  <c r="AJ62" i="8"/>
  <c r="AJ94" i="8"/>
  <c r="AG140" i="8"/>
  <c r="AG155" i="8"/>
  <c r="AG96" i="8"/>
  <c r="AK141" i="8"/>
  <c r="AG148" i="8"/>
  <c r="AJ145" i="8"/>
  <c r="AM57" i="8"/>
  <c r="AM123" i="8"/>
  <c r="AK49" i="8"/>
  <c r="AG112" i="8"/>
  <c r="AJ100" i="8"/>
  <c r="AH143" i="8"/>
  <c r="AM126" i="8"/>
  <c r="AJ43" i="8"/>
  <c r="AG157" i="8"/>
  <c r="AK146" i="8"/>
  <c r="AG119" i="8"/>
  <c r="AM145" i="8"/>
  <c r="AK57" i="8"/>
  <c r="AK52" i="8"/>
  <c r="AG36" i="8"/>
  <c r="AJ146" i="8"/>
  <c r="AK123" i="8"/>
  <c r="AH158" i="8"/>
  <c r="AH77" i="8"/>
  <c r="AK43" i="8"/>
  <c r="AG136" i="8"/>
  <c r="AJ49" i="8"/>
  <c r="AG75" i="8"/>
  <c r="AJ28" i="8"/>
  <c r="AH28" i="8"/>
  <c r="AJ166" i="2"/>
  <c r="AI166" i="2"/>
  <c r="AK166" i="2"/>
  <c r="AI115" i="2"/>
  <c r="AK115" i="2"/>
  <c r="AJ115" i="2"/>
  <c r="AK44" i="2"/>
  <c r="AJ44" i="2"/>
  <c r="AI44" i="2"/>
  <c r="AI162" i="2"/>
  <c r="AK162" i="2"/>
  <c r="AJ162" i="2"/>
  <c r="AJ81" i="2"/>
  <c r="AI81" i="2"/>
  <c r="AK81" i="2"/>
  <c r="AI127" i="2"/>
  <c r="AK127" i="2"/>
  <c r="AJ127" i="2"/>
  <c r="AI101" i="2"/>
  <c r="AJ101" i="2"/>
  <c r="AK101" i="2"/>
  <c r="AI34" i="2"/>
  <c r="AJ34" i="2"/>
  <c r="AK34" i="2"/>
  <c r="AJ179" i="2"/>
  <c r="AK179" i="2"/>
  <c r="AI179" i="2"/>
  <c r="AJ104" i="2"/>
  <c r="AK104" i="2"/>
  <c r="AI104" i="2"/>
  <c r="AJ94" i="2"/>
  <c r="AI94" i="2"/>
  <c r="AK94" i="2"/>
  <c r="AI113" i="2"/>
  <c r="AJ113" i="2"/>
  <c r="AK113" i="2"/>
  <c r="AI35" i="2"/>
  <c r="AJ35" i="2"/>
  <c r="AK35" i="2"/>
  <c r="E49" i="5"/>
  <c r="F79" i="2"/>
  <c r="E55" i="6"/>
  <c r="K174" i="2"/>
  <c r="AC174" i="2"/>
  <c r="AF174" i="2"/>
  <c r="G165" i="2"/>
  <c r="Z165" i="2"/>
  <c r="AU165" i="2"/>
  <c r="J130" i="2"/>
  <c r="AJ46" i="2"/>
  <c r="AK46" i="2"/>
  <c r="AJ93" i="2"/>
  <c r="AI93" i="2"/>
  <c r="AK90" i="2"/>
  <c r="AJ90" i="2"/>
  <c r="AI62" i="2"/>
  <c r="AJ62" i="2"/>
  <c r="AJ143" i="2"/>
  <c r="AI143" i="2"/>
  <c r="AK143" i="2"/>
  <c r="AI30" i="2"/>
  <c r="AJ30" i="2"/>
  <c r="AK30" i="2"/>
  <c r="AK151" i="2"/>
  <c r="AJ151" i="2"/>
  <c r="AI168" i="2"/>
  <c r="AJ168" i="2"/>
  <c r="AK168" i="2"/>
  <c r="AI144" i="2"/>
  <c r="AJ144" i="2"/>
  <c r="AK144" i="2"/>
  <c r="Z180" i="2"/>
  <c r="G180" i="2"/>
  <c r="AU180" i="2"/>
  <c r="AI181" i="2"/>
  <c r="AJ109" i="2"/>
  <c r="AK109" i="2"/>
  <c r="AK121" i="2"/>
  <c r="AI121" i="2"/>
  <c r="AJ121" i="2"/>
  <c r="AK76" i="2"/>
  <c r="AI76" i="2"/>
  <c r="AI38" i="2"/>
  <c r="AJ38" i="2"/>
  <c r="AK38" i="2"/>
  <c r="AI110" i="2"/>
  <c r="AJ110" i="2"/>
  <c r="AK110" i="2"/>
  <c r="AJ97" i="2"/>
  <c r="AK97" i="2"/>
  <c r="AF52" i="2"/>
  <c r="K151" i="2"/>
  <c r="AJ181" i="2"/>
  <c r="AK160" i="2"/>
  <c r="AI148" i="2"/>
  <c r="AK93" i="2"/>
  <c r="AI107" i="2"/>
  <c r="AJ107" i="2"/>
  <c r="AK107" i="2"/>
  <c r="AJ86" i="2"/>
  <c r="AK86" i="2"/>
  <c r="AI86" i="2"/>
  <c r="AI57" i="2"/>
  <c r="AK57" i="2"/>
  <c r="AJ57" i="2"/>
  <c r="AI106" i="2"/>
  <c r="AJ106" i="2"/>
  <c r="AJ89" i="2"/>
  <c r="AI89" i="2"/>
  <c r="AK89" i="2"/>
  <c r="AJ52" i="2"/>
  <c r="AI52" i="2"/>
  <c r="AK52" i="2"/>
  <c r="G169" i="2"/>
  <c r="Z169" i="2"/>
  <c r="AU169" i="2"/>
  <c r="K155" i="2"/>
  <c r="AC155" i="2"/>
  <c r="AF155" i="2"/>
  <c r="AI28" i="2"/>
  <c r="AJ28" i="2"/>
  <c r="AK28" i="2"/>
  <c r="AJ152" i="2"/>
  <c r="AI152" i="2"/>
  <c r="AK152" i="2"/>
  <c r="AI71" i="2"/>
  <c r="AJ71" i="2"/>
  <c r="AJ174" i="2"/>
  <c r="AK174" i="2"/>
  <c r="AJ124" i="2"/>
  <c r="AI124" i="2"/>
  <c r="AK49" i="2"/>
  <c r="AI49" i="2"/>
  <c r="AK135" i="2"/>
  <c r="AJ135" i="2"/>
  <c r="AK130" i="2"/>
  <c r="AI130" i="2"/>
  <c r="AK61" i="2"/>
  <c r="AI61" i="2"/>
  <c r="AI150" i="2"/>
  <c r="AJ150" i="2"/>
  <c r="AK150" i="2"/>
  <c r="AI45" i="2"/>
  <c r="AJ45" i="2"/>
  <c r="AK45" i="2"/>
  <c r="AK153" i="2"/>
  <c r="AI153" i="2"/>
  <c r="AF145" i="2"/>
  <c r="AT182" i="2"/>
  <c r="AS182" i="2" s="1"/>
  <c r="AR182" i="2"/>
  <c r="AQ182" i="2" s="1"/>
  <c r="AP182" i="2" s="1"/>
  <c r="AO182" i="2" s="1"/>
  <c r="AN182" i="2" s="1"/>
  <c r="AM182" i="2" s="1"/>
  <c r="AL182" i="2" s="1"/>
  <c r="AI102" i="2"/>
  <c r="AK102" i="2"/>
  <c r="AI78" i="2"/>
  <c r="AJ78" i="2"/>
  <c r="AK78" i="2"/>
  <c r="AJ67" i="2"/>
  <c r="AK67" i="2"/>
  <c r="AI83" i="2"/>
  <c r="AJ83" i="2"/>
  <c r="AK83" i="2"/>
  <c r="AI88" i="2"/>
  <c r="AJ88" i="2"/>
  <c r="AI155" i="2"/>
  <c r="AJ155" i="2"/>
  <c r="AK155" i="2"/>
  <c r="J61" i="2"/>
  <c r="J145" i="2"/>
  <c r="I125" i="2"/>
  <c r="AF125" i="2"/>
  <c r="AI67" i="2"/>
  <c r="AI177" i="2"/>
  <c r="AJ177" i="2"/>
  <c r="AK177" i="2"/>
  <c r="AC57" i="2"/>
  <c r="Z70" i="2"/>
  <c r="G70" i="2"/>
  <c r="AU70" i="2"/>
  <c r="G63" i="2"/>
  <c r="AU63" i="2"/>
  <c r="AT163" i="2"/>
  <c r="AS163" i="2" s="1"/>
  <c r="AR163" i="2" s="1"/>
  <c r="AQ163" i="2" s="1"/>
  <c r="AP163" i="2" s="1"/>
  <c r="AO163" i="2" s="1"/>
  <c r="AN163" i="2" s="1"/>
  <c r="AM163" i="2" s="1"/>
  <c r="AL163" i="2" s="1"/>
  <c r="AT26" i="2"/>
  <c r="AS26" i="2"/>
  <c r="AR26" i="2"/>
  <c r="AQ26" i="2" s="1"/>
  <c r="AP26" i="2" s="1"/>
  <c r="AO26" i="2" s="1"/>
  <c r="AN26" i="2" s="1"/>
  <c r="AM26" i="2" s="1"/>
  <c r="AL26" i="2" s="1"/>
  <c r="K142" i="2"/>
  <c r="AC142" i="2"/>
  <c r="AF142" i="2"/>
  <c r="G132" i="2"/>
  <c r="Z132" i="2"/>
  <c r="AU132" i="2"/>
  <c r="AC135" i="2"/>
  <c r="AF135" i="2"/>
  <c r="Z105" i="2"/>
  <c r="G105" i="2"/>
  <c r="AU105" i="2"/>
  <c r="J44" i="2"/>
  <c r="AC44" i="2"/>
  <c r="AF44" i="2"/>
  <c r="E82" i="6"/>
  <c r="E119" i="5"/>
  <c r="F42" i="2"/>
  <c r="E27" i="6"/>
  <c r="G164" i="2"/>
  <c r="AU164" i="2"/>
  <c r="Z164" i="2"/>
  <c r="Z190" i="2"/>
  <c r="G190" i="2"/>
  <c r="K190" i="2" s="1"/>
  <c r="AU190" i="2"/>
  <c r="G186" i="2"/>
  <c r="K186" i="2" s="1"/>
  <c r="Z186" i="2"/>
  <c r="Z146" i="2"/>
  <c r="AU146" i="2"/>
  <c r="Z125" i="2"/>
  <c r="AU125" i="2"/>
  <c r="G111" i="2"/>
  <c r="AU111" i="2"/>
  <c r="Z111" i="2"/>
  <c r="Z96" i="2"/>
  <c r="AU96" i="2"/>
  <c r="G96" i="2"/>
  <c r="AU142" i="2"/>
  <c r="Z142" i="2"/>
  <c r="E86" i="6"/>
  <c r="F131" i="2"/>
  <c r="E102" i="5"/>
  <c r="F92" i="2"/>
  <c r="E66" i="6"/>
  <c r="E29" i="5"/>
  <c r="F47" i="2"/>
  <c r="E31" i="6"/>
  <c r="E15" i="6"/>
  <c r="F25" i="2"/>
  <c r="G178" i="2"/>
  <c r="Z178" i="2"/>
  <c r="AU173" i="2"/>
  <c r="G173" i="2"/>
  <c r="Z173" i="2"/>
  <c r="K163" i="2"/>
  <c r="AC163" i="2"/>
  <c r="AF163" i="2"/>
  <c r="U33" i="2"/>
  <c r="Z33" i="2"/>
  <c r="AA33" i="2" s="1"/>
  <c r="AQ58" i="2"/>
  <c r="AP58" i="2" s="1"/>
  <c r="AO58" i="2" s="1"/>
  <c r="AN58" i="2" s="1"/>
  <c r="AM58" i="2" s="1"/>
  <c r="AL58" i="2" s="1"/>
  <c r="AC144" i="2"/>
  <c r="AF144" i="2"/>
  <c r="AF80" i="2"/>
  <c r="J80" i="2"/>
  <c r="AF38" i="2"/>
  <c r="AC38" i="2"/>
  <c r="F51" i="2"/>
  <c r="E35" i="6"/>
  <c r="E33" i="5"/>
  <c r="G172" i="2"/>
  <c r="AU172" i="2"/>
  <c r="Z172" i="2"/>
  <c r="Z159" i="2"/>
  <c r="AU159" i="2"/>
  <c r="G159" i="2"/>
  <c r="Z31" i="2"/>
  <c r="AA31" i="2" s="1"/>
  <c r="U31" i="2"/>
  <c r="Z128" i="2"/>
  <c r="G128" i="2"/>
  <c r="AU128" i="2"/>
  <c r="AU85" i="2"/>
  <c r="Z85" i="2"/>
  <c r="G85" i="2"/>
  <c r="G56" i="2"/>
  <c r="AU56" i="2"/>
  <c r="Z56" i="2"/>
  <c r="E37" i="5"/>
  <c r="E39" i="6"/>
  <c r="F55" i="2"/>
  <c r="K171" i="2"/>
  <c r="AC171" i="2"/>
  <c r="AF171" i="2"/>
  <c r="J162" i="2"/>
  <c r="AC162" i="2"/>
  <c r="AF162" i="2"/>
  <c r="J158" i="2"/>
  <c r="AC158" i="2"/>
  <c r="AF158" i="2"/>
  <c r="J87" i="2"/>
  <c r="AC87" i="2"/>
  <c r="K139" i="2"/>
  <c r="AC139" i="2"/>
  <c r="G41" i="2"/>
  <c r="E41" i="5"/>
  <c r="F64" i="2"/>
  <c r="E43" i="6"/>
  <c r="E19" i="6"/>
  <c r="F29" i="2"/>
  <c r="Z167" i="2"/>
  <c r="G167" i="2"/>
  <c r="AU167" i="2"/>
  <c r="AT158" i="2"/>
  <c r="AS158" i="2" s="1"/>
  <c r="AR158" i="2" s="1"/>
  <c r="AQ158" i="2" s="1"/>
  <c r="AP158" i="2" s="1"/>
  <c r="AO158" i="2" s="1"/>
  <c r="AN158" i="2" s="1"/>
  <c r="AM158" i="2" s="1"/>
  <c r="AL158" i="2" s="1"/>
  <c r="AF67" i="2"/>
  <c r="J67" i="2"/>
  <c r="Z99" i="2"/>
  <c r="AU99" i="2"/>
  <c r="G99" i="2"/>
  <c r="J89" i="2"/>
  <c r="AC89" i="2"/>
  <c r="AF89" i="2"/>
  <c r="AU77" i="2"/>
  <c r="Z77" i="2"/>
  <c r="G72" i="2"/>
  <c r="AU72" i="2"/>
  <c r="J65" i="2"/>
  <c r="AC65" i="2"/>
  <c r="AF65" i="2"/>
  <c r="F69" i="2"/>
  <c r="E47" i="6"/>
  <c r="J170" i="2"/>
  <c r="AC170" i="2"/>
  <c r="AF170" i="2"/>
  <c r="K166" i="2"/>
  <c r="AC166" i="2"/>
  <c r="AF166" i="2"/>
  <c r="G161" i="2"/>
  <c r="Z161" i="2"/>
  <c r="AU161" i="2"/>
  <c r="G157" i="2"/>
  <c r="Z157" i="2"/>
  <c r="AU157" i="2"/>
  <c r="AC118" i="2"/>
  <c r="AF118" i="2"/>
  <c r="J102" i="2"/>
  <c r="AC102" i="2"/>
  <c r="AF102" i="2"/>
  <c r="AF59" i="2"/>
  <c r="J59" i="2"/>
  <c r="Z53" i="2"/>
  <c r="G53" i="2"/>
  <c r="AU53" i="2"/>
  <c r="AU138" i="2"/>
  <c r="G138" i="2"/>
  <c r="F108" i="2"/>
  <c r="E75" i="6"/>
  <c r="E62" i="5"/>
  <c r="E46" i="5"/>
  <c r="E51" i="6"/>
  <c r="F74" i="2"/>
  <c r="F37" i="2"/>
  <c r="E22" i="5"/>
  <c r="E23" i="6"/>
  <c r="F24" i="2"/>
  <c r="E14" i="5"/>
  <c r="E14" i="6"/>
  <c r="Z175" i="2"/>
  <c r="AU175" i="2"/>
  <c r="G175" i="2"/>
  <c r="F156" i="2"/>
  <c r="E87" i="5"/>
  <c r="AC28" i="2"/>
  <c r="K143" i="2"/>
  <c r="Z110" i="2"/>
  <c r="G141" i="2"/>
  <c r="G120" i="2"/>
  <c r="G113" i="2"/>
  <c r="F22" i="2"/>
  <c r="AH166" i="2"/>
  <c r="AA166" i="2" s="1"/>
  <c r="AF62" i="2"/>
  <c r="AS176" i="2"/>
  <c r="AR176" i="2" s="1"/>
  <c r="AQ176" i="2" s="1"/>
  <c r="AP176" i="2" s="1"/>
  <c r="AO176" i="2" s="1"/>
  <c r="AN176" i="2" s="1"/>
  <c r="AM176" i="2" s="1"/>
  <c r="AL176" i="2" s="1"/>
  <c r="AC154" i="2"/>
  <c r="Q18" i="2"/>
  <c r="Q19" i="2" s="1"/>
  <c r="G188" i="2"/>
  <c r="AU188" i="2"/>
  <c r="Z188" i="2"/>
  <c r="K185" i="2"/>
  <c r="AF185" i="2"/>
  <c r="AC185" i="2"/>
  <c r="Z187" i="2"/>
  <c r="G187" i="2"/>
  <c r="AU187" i="2"/>
  <c r="G191" i="2"/>
  <c r="AU191" i="2"/>
  <c r="Z191" i="2"/>
  <c r="Z189" i="2"/>
  <c r="G189" i="2"/>
  <c r="AU189" i="2"/>
  <c r="G183" i="2"/>
  <c r="AU183" i="2"/>
  <c r="Z183" i="2"/>
  <c r="AT190" i="2"/>
  <c r="AS190" i="2" s="1"/>
  <c r="AR190" i="2" s="1"/>
  <c r="AQ190" i="2" s="1"/>
  <c r="AP190" i="2" s="1"/>
  <c r="AO190" i="2" s="1"/>
  <c r="AN190" i="2" s="1"/>
  <c r="AM190" i="2" s="1"/>
  <c r="AL190" i="2" s="1"/>
  <c r="AC190" i="2"/>
  <c r="AU192" i="2"/>
  <c r="G192" i="2"/>
  <c r="AU184" i="2"/>
  <c r="G184" i="2"/>
  <c r="Z185" i="2"/>
  <c r="AU186" i="2"/>
  <c r="AF190" i="2"/>
  <c r="AU185" i="2"/>
  <c r="O90" i="7"/>
  <c r="O83" i="7"/>
  <c r="O75" i="7"/>
  <c r="O85" i="7"/>
  <c r="O155" i="7"/>
  <c r="O152" i="7"/>
  <c r="O137" i="7"/>
  <c r="O142" i="7"/>
  <c r="O118" i="7"/>
  <c r="O100" i="7"/>
  <c r="O97" i="7"/>
  <c r="O122" i="7"/>
  <c r="O115" i="7"/>
  <c r="O112" i="7"/>
  <c r="O149" i="7"/>
  <c r="O102" i="7"/>
  <c r="O95" i="7"/>
  <c r="O92" i="7"/>
  <c r="O109" i="7"/>
  <c r="O103" i="7"/>
  <c r="O139" i="7"/>
  <c r="O154" i="7"/>
  <c r="O147" i="7"/>
  <c r="O144" i="7"/>
  <c r="O121" i="7"/>
  <c r="O134" i="7"/>
  <c r="O127" i="7"/>
  <c r="O124" i="7"/>
  <c r="O64" i="7"/>
  <c r="O146" i="7"/>
  <c r="O125" i="7"/>
  <c r="O104" i="7"/>
  <c r="O133" i="7"/>
  <c r="O94" i="7"/>
  <c r="O87" i="7"/>
  <c r="O84" i="7"/>
  <c r="O93" i="7"/>
  <c r="O43" i="7"/>
  <c r="O156" i="7"/>
  <c r="O145" i="7"/>
  <c r="O107" i="7"/>
  <c r="O128" i="7"/>
  <c r="O136" i="7"/>
  <c r="O105" i="7"/>
  <c r="O126" i="7"/>
  <c r="O119" i="7"/>
  <c r="O116" i="7"/>
  <c r="O157" i="7"/>
  <c r="O106" i="7"/>
  <c r="O99" i="7"/>
  <c r="O54" i="7"/>
  <c r="O150" i="7"/>
  <c r="O82" i="7"/>
  <c r="C15" i="7"/>
  <c r="O72" i="7"/>
  <c r="O158" i="7"/>
  <c r="O151" i="7"/>
  <c r="O148" i="7"/>
  <c r="O129" i="7"/>
  <c r="O138" i="7"/>
  <c r="O131" i="7"/>
  <c r="O114" i="7"/>
  <c r="O96" i="7"/>
  <c r="O89" i="7"/>
  <c r="O111" i="7"/>
  <c r="O108" i="7"/>
  <c r="O141" i="7"/>
  <c r="O98" i="7"/>
  <c r="O91" i="7"/>
  <c r="O88" i="7"/>
  <c r="O101" i="7"/>
  <c r="O62" i="7"/>
  <c r="O153" i="7"/>
  <c r="O135" i="7"/>
  <c r="O132" i="7"/>
  <c r="O130" i="7"/>
  <c r="O123" i="7"/>
  <c r="O120" i="7"/>
  <c r="O58" i="7"/>
  <c r="O110" i="7"/>
  <c r="O143" i="7"/>
  <c r="O66" i="7"/>
  <c r="O140" i="7"/>
  <c r="O117" i="7"/>
  <c r="O113" i="7"/>
  <c r="O86" i="7"/>
  <c r="C16" i="8"/>
  <c r="D18" i="8" s="1"/>
  <c r="O111" i="4"/>
  <c r="O102" i="4"/>
  <c r="O109" i="4"/>
  <c r="O76" i="4"/>
  <c r="O110" i="4"/>
  <c r="O75" i="4"/>
  <c r="O84" i="4"/>
  <c r="O118" i="4"/>
  <c r="O91" i="4"/>
  <c r="O92" i="4"/>
  <c r="O89" i="4"/>
  <c r="O107" i="4"/>
  <c r="O100" i="4"/>
  <c r="O105" i="4"/>
  <c r="O74" i="4"/>
  <c r="O108" i="4"/>
  <c r="O103" i="4"/>
  <c r="O82" i="4"/>
  <c r="O116" i="4"/>
  <c r="O87" i="4"/>
  <c r="O90" i="4"/>
  <c r="O85" i="4"/>
  <c r="O80" i="4"/>
  <c r="O98" i="4"/>
  <c r="O101" i="4"/>
  <c r="C15" i="4"/>
  <c r="O106" i="4"/>
  <c r="O117" i="4"/>
  <c r="O96" i="4"/>
  <c r="O114" i="4"/>
  <c r="O83" i="4"/>
  <c r="O88" i="4"/>
  <c r="O81" i="4"/>
  <c r="O99" i="4"/>
  <c r="O112" i="4"/>
  <c r="O97" i="4"/>
  <c r="O115" i="4"/>
  <c r="O104" i="4"/>
  <c r="O113" i="4"/>
  <c r="O78" i="4"/>
  <c r="O93" i="4"/>
  <c r="O79" i="4"/>
  <c r="O86" i="4"/>
  <c r="O77" i="4"/>
  <c r="O95" i="4"/>
  <c r="O94" i="4"/>
  <c r="C16" i="4"/>
  <c r="D18" i="4" s="1"/>
  <c r="O160" i="8"/>
  <c r="O102" i="8"/>
  <c r="O50" i="8"/>
  <c r="O70" i="8"/>
  <c r="O104" i="8"/>
  <c r="O145" i="8"/>
  <c r="O115" i="8"/>
  <c r="O154" i="8"/>
  <c r="O134" i="8"/>
  <c r="O51" i="8"/>
  <c r="O105" i="8"/>
  <c r="O66" i="8"/>
  <c r="O162" i="8"/>
  <c r="O81" i="8"/>
  <c r="O118" i="8"/>
  <c r="O100" i="8"/>
  <c r="O60" i="8"/>
  <c r="O131" i="8"/>
  <c r="O28" i="8"/>
  <c r="O122" i="8"/>
  <c r="O84" i="8"/>
  <c r="O147" i="8"/>
  <c r="O110" i="8"/>
  <c r="O98" i="8"/>
  <c r="O146" i="8"/>
  <c r="O78" i="8"/>
  <c r="O132" i="8"/>
  <c r="O111" i="8"/>
  <c r="O107" i="8"/>
  <c r="O150" i="8"/>
  <c r="O158" i="8"/>
  <c r="O153" i="8"/>
  <c r="O161" i="8"/>
  <c r="O156" i="8"/>
  <c r="O119" i="8"/>
  <c r="O88" i="8"/>
  <c r="O97" i="8"/>
  <c r="O23" i="8"/>
  <c r="O137" i="8"/>
  <c r="O139" i="8"/>
  <c r="C15" i="8"/>
  <c r="O143" i="8"/>
  <c r="O26" i="8"/>
  <c r="O54" i="8"/>
  <c r="O95" i="8"/>
  <c r="O109" i="8"/>
  <c r="O117" i="8"/>
  <c r="O48" i="8"/>
  <c r="O99" i="8"/>
  <c r="O124" i="8"/>
  <c r="O85" i="8"/>
  <c r="O140" i="8"/>
  <c r="O151" i="8"/>
  <c r="O148" i="8"/>
  <c r="O152" i="8"/>
  <c r="O142" i="8"/>
  <c r="O128" i="8"/>
  <c r="O82" i="8"/>
  <c r="O103" i="8"/>
  <c r="O123" i="8"/>
  <c r="O93" i="8"/>
  <c r="O49" i="8"/>
  <c r="O120" i="8"/>
  <c r="O130" i="8"/>
  <c r="O157" i="8"/>
  <c r="O125" i="8"/>
  <c r="O127" i="8"/>
  <c r="O92" i="8"/>
  <c r="O108" i="8"/>
  <c r="O87" i="8"/>
  <c r="O141" i="8"/>
  <c r="O101" i="8"/>
  <c r="O86" i="8"/>
  <c r="O24" i="8"/>
  <c r="O121" i="8"/>
  <c r="O112" i="8"/>
  <c r="O91" i="8"/>
  <c r="O77" i="8"/>
  <c r="O155" i="8"/>
  <c r="O55" i="8"/>
  <c r="O144" i="8"/>
  <c r="O114" i="8"/>
  <c r="O135" i="8"/>
  <c r="O94" i="8"/>
  <c r="O22" i="8"/>
  <c r="O116" i="8"/>
  <c r="O133" i="8"/>
  <c r="O27" i="8"/>
  <c r="O61" i="8"/>
  <c r="O76" i="8"/>
  <c r="O149" i="8"/>
  <c r="O106" i="8"/>
  <c r="O113" i="8"/>
  <c r="O73" i="8"/>
  <c r="O31" i="8"/>
  <c r="O74" i="8"/>
  <c r="O136" i="8"/>
  <c r="O96" i="8"/>
  <c r="O126" i="8"/>
  <c r="O159" i="8"/>
  <c r="O138" i="8"/>
  <c r="O129" i="8"/>
  <c r="C16" i="7"/>
  <c r="D18" i="7" s="1"/>
  <c r="AB166" i="2"/>
  <c r="AJ56" i="8"/>
  <c r="AM114" i="8"/>
  <c r="AK136" i="8"/>
  <c r="AJ136" i="8"/>
  <c r="AM136" i="8"/>
  <c r="AZ92" i="2"/>
  <c r="AX92" i="2" s="1"/>
  <c r="AZ26" i="2"/>
  <c r="AX26" i="2" s="1"/>
  <c r="AZ56" i="2"/>
  <c r="AX56" i="2" s="1"/>
  <c r="AZ81" i="2"/>
  <c r="AX81" i="2" s="1"/>
  <c r="AZ69" i="2"/>
  <c r="AX69" i="2" s="1"/>
  <c r="AH50" i="2"/>
  <c r="AA50" i="2" s="1"/>
  <c r="AH141" i="2"/>
  <c r="AZ80" i="2"/>
  <c r="AX80" i="2" s="1"/>
  <c r="AH34" i="2"/>
  <c r="AA34" i="2" s="1"/>
  <c r="AZ58" i="2"/>
  <c r="AX58" i="2" s="1"/>
  <c r="AZ41" i="2"/>
  <c r="AX41" i="2" s="1"/>
  <c r="AZ35" i="2"/>
  <c r="AX35" i="2" s="1"/>
  <c r="AH23" i="2"/>
  <c r="AH114" i="2"/>
  <c r="AZ82" i="2"/>
  <c r="AX82" i="2" s="1"/>
  <c r="AH155" i="2"/>
  <c r="AH143" i="2"/>
  <c r="AZ24" i="2"/>
  <c r="AX24" i="2" s="1"/>
  <c r="AH89" i="2"/>
  <c r="AZ43" i="2"/>
  <c r="AX43" i="2" s="1"/>
  <c r="AZ9" i="2"/>
  <c r="AX9" i="2" s="1"/>
  <c r="AH67" i="2"/>
  <c r="AZ79" i="2"/>
  <c r="AX79" i="2" s="1"/>
  <c r="AH45" i="2"/>
  <c r="AA45" i="2" s="1"/>
  <c r="AZ91" i="2"/>
  <c r="AX91" i="2" s="1"/>
  <c r="AH82" i="2"/>
  <c r="AZ21" i="2"/>
  <c r="AX21" i="2" s="1"/>
  <c r="AZ77" i="2"/>
  <c r="AX77" i="2" s="1"/>
  <c r="AH120" i="2"/>
  <c r="AZ34" i="2"/>
  <c r="AX34" i="2" s="1"/>
  <c r="AH35" i="2"/>
  <c r="AA35" i="2" s="1"/>
  <c r="AZ13" i="2"/>
  <c r="AX13" i="2" s="1"/>
  <c r="AZ83" i="2"/>
  <c r="AX83" i="2" s="1"/>
  <c r="AH93" i="2"/>
  <c r="AH139" i="2"/>
  <c r="AZ30" i="2"/>
  <c r="AX30" i="2" s="1"/>
  <c r="AZ62" i="2"/>
  <c r="AX62" i="2" s="1"/>
  <c r="AH39" i="2"/>
  <c r="AH40" i="2"/>
  <c r="AH149" i="2"/>
  <c r="AZ44" i="2"/>
  <c r="AX44" i="2" s="1"/>
  <c r="AH103" i="2"/>
  <c r="AZ98" i="2"/>
  <c r="AX98" i="2" s="1"/>
  <c r="AH91" i="2"/>
  <c r="AH140" i="2"/>
  <c r="AH171" i="2"/>
  <c r="AZ57" i="2"/>
  <c r="AX57" i="2" s="1"/>
  <c r="AH60" i="2"/>
  <c r="AZ38" i="2"/>
  <c r="AX38" i="2" s="1"/>
  <c r="AZ40" i="2"/>
  <c r="AX40" i="2" s="1"/>
  <c r="AH168" i="2"/>
  <c r="AZ66" i="2"/>
  <c r="AX66" i="2" s="1"/>
  <c r="AZ12" i="2"/>
  <c r="AX12" i="2" s="1"/>
  <c r="AH177" i="2"/>
  <c r="AZ37" i="2"/>
  <c r="AX37" i="2" s="1"/>
  <c r="AH136" i="2"/>
  <c r="AZ60" i="2"/>
  <c r="AX60" i="2" s="1"/>
  <c r="AZ64" i="2"/>
  <c r="AX64" i="2" s="1"/>
  <c r="AZ25" i="2"/>
  <c r="AX25" i="2" s="1"/>
  <c r="AZ6" i="2"/>
  <c r="AX6" i="2" s="1"/>
  <c r="AH88" i="2"/>
  <c r="AZ96" i="2"/>
  <c r="AX96" i="2" s="1"/>
  <c r="AH84" i="2"/>
  <c r="AH68" i="2"/>
  <c r="AH87" i="2"/>
  <c r="AZ46" i="2"/>
  <c r="AX46" i="2" s="1"/>
  <c r="AH178" i="2"/>
  <c r="AZ86" i="2"/>
  <c r="AX86" i="2" s="1"/>
  <c r="AH27" i="2"/>
  <c r="AZ45" i="2"/>
  <c r="AX45" i="2" s="1"/>
  <c r="AZ100" i="2"/>
  <c r="AX100" i="2" s="1"/>
  <c r="AH41" i="2"/>
  <c r="AH147" i="2"/>
  <c r="AZ51" i="2"/>
  <c r="AX51" i="2" s="1"/>
  <c r="AZ88" i="2"/>
  <c r="AX88" i="2" s="1"/>
  <c r="AZ65" i="2"/>
  <c r="AX65" i="2" s="1"/>
  <c r="AH112" i="2"/>
  <c r="AZ3" i="2"/>
  <c r="AX3" i="2" s="1"/>
  <c r="AZ8" i="2"/>
  <c r="AX8" i="2" s="1"/>
  <c r="AZ87" i="2"/>
  <c r="AX87" i="2" s="1"/>
  <c r="AH80" i="2"/>
  <c r="AH73" i="2"/>
  <c r="AH133" i="2"/>
  <c r="AH78" i="2"/>
  <c r="AH130" i="2"/>
  <c r="AZ29" i="2"/>
  <c r="AX29" i="2" s="1"/>
  <c r="AH21" i="2"/>
  <c r="AZ47" i="2"/>
  <c r="AX47" i="2" s="1"/>
  <c r="AZ74" i="2"/>
  <c r="AX74" i="2" s="1"/>
  <c r="AZ10" i="2"/>
  <c r="AX10" i="2" s="1"/>
  <c r="AZ49" i="2"/>
  <c r="AX49" i="2" s="1"/>
  <c r="AH122" i="2"/>
  <c r="AZ68" i="2"/>
  <c r="AX68" i="2" s="1"/>
  <c r="AZ18" i="2"/>
  <c r="AX18" i="2" s="1"/>
  <c r="AZ63" i="2"/>
  <c r="AX63" i="2" s="1"/>
  <c r="AH117" i="2"/>
  <c r="AH48" i="2"/>
  <c r="AA48" i="2" s="1"/>
  <c r="AH123" i="2"/>
  <c r="AH52" i="2"/>
  <c r="AH61" i="2"/>
  <c r="AZ14" i="2"/>
  <c r="AX14" i="2" s="1"/>
  <c r="AZ78" i="2"/>
  <c r="AX78" i="2" s="1"/>
  <c r="AH126" i="2"/>
  <c r="AH144" i="2"/>
  <c r="AH134" i="2"/>
  <c r="AH119" i="2"/>
  <c r="AZ94" i="2"/>
  <c r="AX94" i="2" s="1"/>
  <c r="AH75" i="2"/>
  <c r="AZ16" i="2"/>
  <c r="AX16" i="2" s="1"/>
  <c r="AZ2" i="2"/>
  <c r="AX2" i="2" s="1"/>
  <c r="AH107" i="2"/>
  <c r="AZ76" i="2"/>
  <c r="AX76" i="2" s="1"/>
  <c r="AH110" i="2"/>
  <c r="AH36" i="2"/>
  <c r="AZ85" i="2"/>
  <c r="AX85" i="2" s="1"/>
  <c r="AZ53" i="2"/>
  <c r="AX53" i="2" s="1"/>
  <c r="AH71" i="2"/>
  <c r="AZ54" i="2"/>
  <c r="AX54" i="2" s="1"/>
  <c r="AH101" i="2"/>
  <c r="AZ75" i="2"/>
  <c r="AX75" i="2" s="1"/>
  <c r="AH90" i="2"/>
  <c r="AZ19" i="2"/>
  <c r="AX19" i="2" s="1"/>
  <c r="AH135" i="2"/>
  <c r="AH118" i="2"/>
  <c r="AH95" i="2"/>
  <c r="AZ48" i="2"/>
  <c r="AX48" i="2" s="1"/>
  <c r="AZ61" i="2"/>
  <c r="AX61" i="2" s="1"/>
  <c r="AH65" i="2"/>
  <c r="AH57" i="2"/>
  <c r="AZ90" i="2"/>
  <c r="AX90" i="2" s="1"/>
  <c r="AZ67" i="2"/>
  <c r="AX67" i="2" s="1"/>
  <c r="AZ7" i="2"/>
  <c r="AX7" i="2" s="1"/>
  <c r="AH150" i="2"/>
  <c r="AZ23" i="2"/>
  <c r="AX23" i="2" s="1"/>
  <c r="AZ39" i="2"/>
  <c r="AX39" i="2" s="1"/>
  <c r="AH137" i="2"/>
  <c r="AH109" i="2"/>
  <c r="AZ93" i="2"/>
  <c r="AX93" i="2" s="1"/>
  <c r="AH154" i="2"/>
  <c r="AH83" i="2"/>
  <c r="AH66" i="2"/>
  <c r="AZ95" i="2"/>
  <c r="AX95" i="2" s="1"/>
  <c r="AH129" i="2"/>
  <c r="AZ52" i="2"/>
  <c r="AX52" i="2" s="1"/>
  <c r="AH54" i="2"/>
  <c r="AH28" i="2"/>
  <c r="AH30" i="2"/>
  <c r="AZ27" i="2"/>
  <c r="AX27" i="2" s="1"/>
  <c r="AZ73" i="2"/>
  <c r="AX73" i="2" s="1"/>
  <c r="AH49" i="2"/>
  <c r="AA49" i="2" s="1"/>
  <c r="AH152" i="2"/>
  <c r="AH94" i="2"/>
  <c r="AZ4" i="2"/>
  <c r="AX4" i="2" s="1"/>
  <c r="AH46" i="2"/>
  <c r="AA46" i="2" s="1"/>
  <c r="AH43" i="2"/>
  <c r="AZ97" i="2"/>
  <c r="AX97" i="2" s="1"/>
  <c r="AH116" i="2"/>
  <c r="AH100" i="2"/>
  <c r="AH76" i="2"/>
  <c r="AZ11" i="2"/>
  <c r="AX11" i="2" s="1"/>
  <c r="AZ71" i="2"/>
  <c r="AX71" i="2" s="1"/>
  <c r="AH62" i="2"/>
  <c r="AH102" i="2"/>
  <c r="AH44" i="2"/>
  <c r="AZ42" i="2"/>
  <c r="AX42" i="2" s="1"/>
  <c r="AH121" i="2"/>
  <c r="AZ55" i="2"/>
  <c r="AX55" i="2" s="1"/>
  <c r="AZ72" i="2"/>
  <c r="AX72" i="2" s="1"/>
  <c r="AH181" i="2"/>
  <c r="AH145" i="2"/>
  <c r="AH104" i="2"/>
  <c r="AZ89" i="2"/>
  <c r="AX89" i="2" s="1"/>
  <c r="AH148" i="2"/>
  <c r="AH174" i="2"/>
  <c r="AH59" i="2"/>
  <c r="AH113" i="2"/>
  <c r="AH127" i="2"/>
  <c r="AZ99" i="2"/>
  <c r="AX99" i="2" s="1"/>
  <c r="AZ36" i="2"/>
  <c r="AX36" i="2" s="1"/>
  <c r="AH98" i="2"/>
  <c r="AH97" i="2"/>
  <c r="AH124" i="2"/>
  <c r="AZ15" i="2"/>
  <c r="AX15" i="2" s="1"/>
  <c r="AZ70" i="2"/>
  <c r="AX70" i="2" s="1"/>
  <c r="AZ17" i="2"/>
  <c r="AX17" i="2" s="1"/>
  <c r="AZ22" i="2"/>
  <c r="AX22" i="2" s="1"/>
  <c r="AH153" i="2"/>
  <c r="AH170" i="2"/>
  <c r="AZ5" i="2"/>
  <c r="AX5" i="2" s="1"/>
  <c r="AH160" i="2"/>
  <c r="AH115" i="2"/>
  <c r="AH151" i="2"/>
  <c r="AM56" i="8"/>
  <c r="AH81" i="2"/>
  <c r="AJ114" i="8"/>
  <c r="AG32" i="8"/>
  <c r="AH32" i="8"/>
  <c r="AH86" i="2"/>
  <c r="AH162" i="2"/>
  <c r="AH38" i="2"/>
  <c r="AZ28" i="2"/>
  <c r="AX28" i="2" s="1"/>
  <c r="AZ20" i="2"/>
  <c r="AX20" i="2" s="1"/>
  <c r="AZ84" i="2"/>
  <c r="AX84" i="2" s="1"/>
  <c r="AG117" i="8"/>
  <c r="AJ67" i="8"/>
  <c r="AM67" i="8"/>
  <c r="AH24" i="8"/>
  <c r="AG24" i="8"/>
  <c r="AH179" i="2"/>
  <c r="AH106" i="2"/>
  <c r="AJ69" i="8"/>
  <c r="AK118" i="8"/>
  <c r="AZ59" i="2"/>
  <c r="AX59" i="2" s="1"/>
  <c r="AK34" i="8"/>
  <c r="AM34" i="8"/>
  <c r="AH116" i="8"/>
  <c r="AG116" i="8"/>
  <c r="AK108" i="8"/>
  <c r="AJ108" i="8"/>
  <c r="AM108" i="8"/>
  <c r="AH135" i="8"/>
  <c r="AG135" i="8"/>
  <c r="AJ125" i="8"/>
  <c r="AM125" i="8"/>
  <c r="AG86" i="8"/>
  <c r="AH86" i="8"/>
  <c r="AG33" i="8"/>
  <c r="AH33" i="8"/>
  <c r="AH137" i="8"/>
  <c r="AG137" i="8"/>
  <c r="AK88" i="8"/>
  <c r="AJ98" i="8"/>
  <c r="AK98" i="8"/>
  <c r="AM98" i="8"/>
  <c r="AH138" i="8"/>
  <c r="AG138" i="8"/>
  <c r="AJ81" i="8"/>
  <c r="AH102" i="8"/>
  <c r="AK155" i="8"/>
  <c r="AM155" i="8"/>
  <c r="AJ155" i="8"/>
  <c r="AM81" i="8"/>
  <c r="AK58" i="8"/>
  <c r="AG93" i="8"/>
  <c r="AH74" i="8"/>
  <c r="AG74" i="8"/>
  <c r="AK90" i="8"/>
  <c r="AM90" i="8"/>
  <c r="AH54" i="8"/>
  <c r="AG54" i="8"/>
  <c r="AH85" i="8"/>
  <c r="AM152" i="8" l="1"/>
  <c r="AK152" i="8"/>
  <c r="AM23" i="8"/>
  <c r="AK23" i="8"/>
  <c r="AJ118" i="8"/>
  <c r="AM118" i="8"/>
  <c r="AM104" i="8"/>
  <c r="AK104" i="8"/>
  <c r="AT193" i="2"/>
  <c r="AS193" i="2" s="1"/>
  <c r="AR193" i="2" s="1"/>
  <c r="AQ193" i="2" s="1"/>
  <c r="AP193" i="2" s="1"/>
  <c r="AO193" i="2" s="1"/>
  <c r="AN193" i="2" s="1"/>
  <c r="AM193" i="2" s="1"/>
  <c r="AL193" i="2" s="1"/>
  <c r="AC193" i="2"/>
  <c r="K193" i="2"/>
  <c r="AF193" i="2"/>
  <c r="AT194" i="2"/>
  <c r="AS194" i="2" s="1"/>
  <c r="AR194" i="2" s="1"/>
  <c r="AQ194" i="2" s="1"/>
  <c r="AP194" i="2" s="1"/>
  <c r="AO194" i="2" s="1"/>
  <c r="AN194" i="2" s="1"/>
  <c r="AM194" i="2" s="1"/>
  <c r="AL194" i="2" s="1"/>
  <c r="K194" i="2"/>
  <c r="AF194" i="2"/>
  <c r="AC194" i="2"/>
  <c r="AC186" i="2"/>
  <c r="AK111" i="8"/>
  <c r="AJ111" i="8"/>
  <c r="AM111" i="8"/>
  <c r="AJ53" i="8"/>
  <c r="AM53" i="8"/>
  <c r="AK53" i="8"/>
  <c r="AM70" i="8"/>
  <c r="AJ70" i="8"/>
  <c r="AK70" i="8"/>
  <c r="AK157" i="8"/>
  <c r="AJ157" i="8"/>
  <c r="AM157" i="8"/>
  <c r="AM75" i="8"/>
  <c r="AK75" i="8"/>
  <c r="AJ75" i="8"/>
  <c r="AJ36" i="8"/>
  <c r="AK36" i="8"/>
  <c r="AM36" i="8"/>
  <c r="AJ148" i="8"/>
  <c r="AM148" i="8"/>
  <c r="AK148" i="8"/>
  <c r="AK27" i="8"/>
  <c r="AJ27" i="8"/>
  <c r="AM27" i="8"/>
  <c r="AM96" i="8"/>
  <c r="AK96" i="8"/>
  <c r="AJ96" i="8"/>
  <c r="AM61" i="8"/>
  <c r="AJ61" i="8"/>
  <c r="AK61" i="8"/>
  <c r="AM112" i="8"/>
  <c r="AK112" i="8"/>
  <c r="AJ112" i="8"/>
  <c r="AJ161" i="8"/>
  <c r="AK161" i="8"/>
  <c r="AM161" i="8"/>
  <c r="AJ48" i="8"/>
  <c r="AM48" i="8"/>
  <c r="AK48" i="8"/>
  <c r="AJ119" i="8"/>
  <c r="AK119" i="8"/>
  <c r="AM119" i="8"/>
  <c r="AM140" i="8"/>
  <c r="AK140" i="8"/>
  <c r="AJ140" i="8"/>
  <c r="AJ105" i="8"/>
  <c r="AK105" i="8"/>
  <c r="AM105" i="8"/>
  <c r="AK60" i="8"/>
  <c r="AM60" i="8"/>
  <c r="AJ60" i="8"/>
  <c r="AJ26" i="2"/>
  <c r="AI26" i="2"/>
  <c r="AH26" i="2" s="1"/>
  <c r="AK26" i="2"/>
  <c r="AJ158" i="2"/>
  <c r="AK158" i="2"/>
  <c r="AI158" i="2"/>
  <c r="AI182" i="2"/>
  <c r="AH182" i="2" s="1"/>
  <c r="AJ182" i="2"/>
  <c r="AK182" i="2"/>
  <c r="AK163" i="2"/>
  <c r="AJ163" i="2"/>
  <c r="AI163" i="2"/>
  <c r="AI58" i="2"/>
  <c r="AH58" i="2" s="1"/>
  <c r="AA58" i="2" s="1"/>
  <c r="AJ58" i="2"/>
  <c r="AK58" i="2"/>
  <c r="AT157" i="2"/>
  <c r="AS157" i="2"/>
  <c r="AR157" i="2"/>
  <c r="AQ157" i="2" s="1"/>
  <c r="AP157" i="2" s="1"/>
  <c r="AO157" i="2" s="1"/>
  <c r="AN157" i="2" s="1"/>
  <c r="AM157" i="2" s="1"/>
  <c r="AL157" i="2" s="1"/>
  <c r="AF99" i="2"/>
  <c r="AC99" i="2"/>
  <c r="K99" i="2"/>
  <c r="AT167" i="2"/>
  <c r="AS167" i="2" s="1"/>
  <c r="AR167" i="2" s="1"/>
  <c r="AQ167" i="2" s="1"/>
  <c r="AP167" i="2" s="1"/>
  <c r="AO167" i="2" s="1"/>
  <c r="AN167" i="2" s="1"/>
  <c r="AM167" i="2" s="1"/>
  <c r="AL167" i="2" s="1"/>
  <c r="J41" i="2"/>
  <c r="AC41" i="2"/>
  <c r="AF41" i="2"/>
  <c r="AC128" i="2"/>
  <c r="AF128" i="2"/>
  <c r="J128" i="2"/>
  <c r="AT172" i="2"/>
  <c r="AS172" i="2"/>
  <c r="AR172" i="2" s="1"/>
  <c r="AQ172" i="2" s="1"/>
  <c r="AP172" i="2" s="1"/>
  <c r="AO172" i="2" s="1"/>
  <c r="AN172" i="2" s="1"/>
  <c r="AM172" i="2" s="1"/>
  <c r="AL172" i="2" s="1"/>
  <c r="AT125" i="2"/>
  <c r="AS125" i="2"/>
  <c r="AR125" i="2"/>
  <c r="AQ125" i="2" s="1"/>
  <c r="AP125" i="2" s="1"/>
  <c r="AO125" i="2" s="1"/>
  <c r="AN125" i="2" s="1"/>
  <c r="AM125" i="2" s="1"/>
  <c r="AL125" i="2" s="1"/>
  <c r="AK176" i="2"/>
  <c r="AJ176" i="2"/>
  <c r="AI176" i="2"/>
  <c r="AT72" i="2"/>
  <c r="AS72" i="2" s="1"/>
  <c r="AR72" i="2" s="1"/>
  <c r="AQ72" i="2" s="1"/>
  <c r="AP72" i="2" s="1"/>
  <c r="AO72" i="2" s="1"/>
  <c r="AN72" i="2" s="1"/>
  <c r="AM72" i="2" s="1"/>
  <c r="AL72" i="2" s="1"/>
  <c r="AT99" i="2"/>
  <c r="AS99" i="2"/>
  <c r="AR99" i="2" s="1"/>
  <c r="AQ99" i="2" s="1"/>
  <c r="AP99" i="2" s="1"/>
  <c r="AO99" i="2" s="1"/>
  <c r="AN99" i="2" s="1"/>
  <c r="AM99" i="2" s="1"/>
  <c r="AL99" i="2" s="1"/>
  <c r="AC167" i="2"/>
  <c r="AF167" i="2"/>
  <c r="K167" i="2"/>
  <c r="AF172" i="2"/>
  <c r="K172" i="2"/>
  <c r="AC172" i="2"/>
  <c r="Z47" i="2"/>
  <c r="U47" i="2"/>
  <c r="AU47" i="2"/>
  <c r="AT142" i="2"/>
  <c r="AS142" i="2" s="1"/>
  <c r="AR142" i="2" s="1"/>
  <c r="AQ142" i="2" s="1"/>
  <c r="AP142" i="2" s="1"/>
  <c r="AO142" i="2" s="1"/>
  <c r="AN142" i="2" s="1"/>
  <c r="AM142" i="2" s="1"/>
  <c r="AL142" i="2" s="1"/>
  <c r="J165" i="2"/>
  <c r="AC165" i="2"/>
  <c r="AF165" i="2"/>
  <c r="G24" i="2"/>
  <c r="Z24" i="2"/>
  <c r="AU24" i="2"/>
  <c r="K157" i="2"/>
  <c r="AC157" i="2"/>
  <c r="AF157" i="2"/>
  <c r="AF72" i="2"/>
  <c r="J72" i="2"/>
  <c r="AC72" i="2"/>
  <c r="AS56" i="2"/>
  <c r="AR56" i="2" s="1"/>
  <c r="AQ56" i="2" s="1"/>
  <c r="AP56" i="2" s="1"/>
  <c r="AO56" i="2" s="1"/>
  <c r="AN56" i="2" s="1"/>
  <c r="AM56" i="2" s="1"/>
  <c r="AL56" i="2" s="1"/>
  <c r="AT56" i="2"/>
  <c r="K173" i="2"/>
  <c r="AC173" i="2"/>
  <c r="AF173" i="2"/>
  <c r="K96" i="2"/>
  <c r="AC96" i="2"/>
  <c r="AF96" i="2"/>
  <c r="AT146" i="2"/>
  <c r="AS146" i="2" s="1"/>
  <c r="AR146" i="2" s="1"/>
  <c r="AQ146" i="2" s="1"/>
  <c r="AP146" i="2" s="1"/>
  <c r="AO146" i="2" s="1"/>
  <c r="AN146" i="2" s="1"/>
  <c r="AM146" i="2" s="1"/>
  <c r="AL146" i="2" s="1"/>
  <c r="AT132" i="2"/>
  <c r="AS132" i="2" s="1"/>
  <c r="AR132" i="2" s="1"/>
  <c r="AQ132" i="2" s="1"/>
  <c r="AP132" i="2" s="1"/>
  <c r="AO132" i="2" s="1"/>
  <c r="AN132" i="2" s="1"/>
  <c r="AM132" i="2" s="1"/>
  <c r="AL132" i="2" s="1"/>
  <c r="AF186" i="2"/>
  <c r="Z108" i="2"/>
  <c r="AU108" i="2"/>
  <c r="G108" i="2"/>
  <c r="AT161" i="2"/>
  <c r="AS161" i="2"/>
  <c r="AR161" i="2" s="1"/>
  <c r="AQ161" i="2" s="1"/>
  <c r="AP161" i="2" s="1"/>
  <c r="AO161" i="2" s="1"/>
  <c r="AN161" i="2" s="1"/>
  <c r="AM161" i="2" s="1"/>
  <c r="AL161" i="2" s="1"/>
  <c r="Z29" i="2"/>
  <c r="G29" i="2"/>
  <c r="AU29" i="2"/>
  <c r="J56" i="2"/>
  <c r="AC56" i="2"/>
  <c r="AF56" i="2"/>
  <c r="AT173" i="2"/>
  <c r="AS173" i="2" s="1"/>
  <c r="AR173" i="2" s="1"/>
  <c r="AQ173" i="2" s="1"/>
  <c r="AP173" i="2" s="1"/>
  <c r="AO173" i="2" s="1"/>
  <c r="AN173" i="2" s="1"/>
  <c r="AM173" i="2" s="1"/>
  <c r="AL173" i="2" s="1"/>
  <c r="AT96" i="2"/>
  <c r="AS96" i="2" s="1"/>
  <c r="AR96" i="2" s="1"/>
  <c r="AQ96" i="2" s="1"/>
  <c r="AP96" i="2" s="1"/>
  <c r="AO96" i="2" s="1"/>
  <c r="AN96" i="2" s="1"/>
  <c r="AM96" i="2" s="1"/>
  <c r="AL96" i="2" s="1"/>
  <c r="AT164" i="2"/>
  <c r="AS164" i="2"/>
  <c r="AR164" i="2" s="1"/>
  <c r="AQ164" i="2" s="1"/>
  <c r="AP164" i="2" s="1"/>
  <c r="AO164" i="2" s="1"/>
  <c r="AN164" i="2" s="1"/>
  <c r="AM164" i="2" s="1"/>
  <c r="AL164" i="2" s="1"/>
  <c r="AT63" i="2"/>
  <c r="AS63" i="2" s="1"/>
  <c r="AR63" i="2" s="1"/>
  <c r="AQ63" i="2" s="1"/>
  <c r="AP63" i="2" s="1"/>
  <c r="AO63" i="2" s="1"/>
  <c r="AN63" i="2" s="1"/>
  <c r="AM63" i="2" s="1"/>
  <c r="AL63" i="2" s="1"/>
  <c r="AT169" i="2"/>
  <c r="AS169" i="2"/>
  <c r="AR169" i="2" s="1"/>
  <c r="AQ169" i="2" s="1"/>
  <c r="AP169" i="2" s="1"/>
  <c r="AO169" i="2" s="1"/>
  <c r="AN169" i="2" s="1"/>
  <c r="AM169" i="2" s="1"/>
  <c r="AL169" i="2" s="1"/>
  <c r="G22" i="2"/>
  <c r="Z22" i="2"/>
  <c r="AU22" i="2"/>
  <c r="G156" i="2"/>
  <c r="Z156" i="2"/>
  <c r="AU156" i="2"/>
  <c r="K138" i="2"/>
  <c r="AC138" i="2"/>
  <c r="AF138" i="2"/>
  <c r="AT77" i="2"/>
  <c r="AS77" i="2"/>
  <c r="AR77" i="2" s="1"/>
  <c r="AQ77" i="2" s="1"/>
  <c r="AP77" i="2" s="1"/>
  <c r="AO77" i="2" s="1"/>
  <c r="AN77" i="2" s="1"/>
  <c r="AM77" i="2" s="1"/>
  <c r="AL77" i="2" s="1"/>
  <c r="AC85" i="2"/>
  <c r="AF85" i="2"/>
  <c r="J85" i="2"/>
  <c r="AC159" i="2"/>
  <c r="AF159" i="2"/>
  <c r="K159" i="2"/>
  <c r="Z51" i="2"/>
  <c r="AU51" i="2"/>
  <c r="U51" i="2"/>
  <c r="AU92" i="2"/>
  <c r="G92" i="2"/>
  <c r="Z92" i="2"/>
  <c r="AF164" i="2"/>
  <c r="J164" i="2"/>
  <c r="AC164" i="2"/>
  <c r="AT105" i="2"/>
  <c r="AS105" i="2"/>
  <c r="AR105" i="2"/>
  <c r="AQ105" i="2" s="1"/>
  <c r="AP105" i="2" s="1"/>
  <c r="AO105" i="2" s="1"/>
  <c r="AN105" i="2" s="1"/>
  <c r="AM105" i="2" s="1"/>
  <c r="AL105" i="2" s="1"/>
  <c r="K132" i="2"/>
  <c r="AC132" i="2"/>
  <c r="AF132" i="2"/>
  <c r="I63" i="2"/>
  <c r="AC63" i="2"/>
  <c r="AF63" i="2"/>
  <c r="I113" i="2"/>
  <c r="AC113" i="2"/>
  <c r="AF113" i="2"/>
  <c r="AC175" i="2"/>
  <c r="AF175" i="2"/>
  <c r="K175" i="2"/>
  <c r="G37" i="2"/>
  <c r="Z37" i="2"/>
  <c r="AU37" i="2"/>
  <c r="AT138" i="2"/>
  <c r="AS138" i="2"/>
  <c r="AR138" i="2" s="1"/>
  <c r="AQ138" i="2" s="1"/>
  <c r="AP138" i="2" s="1"/>
  <c r="AO138" i="2" s="1"/>
  <c r="AN138" i="2" s="1"/>
  <c r="AM138" i="2" s="1"/>
  <c r="AL138" i="2" s="1"/>
  <c r="K161" i="2"/>
  <c r="AC161" i="2"/>
  <c r="AF161" i="2"/>
  <c r="AU69" i="2"/>
  <c r="G69" i="2"/>
  <c r="Z69" i="2"/>
  <c r="AT159" i="2"/>
  <c r="AS159" i="2" s="1"/>
  <c r="AR159" i="2" s="1"/>
  <c r="AQ159" i="2" s="1"/>
  <c r="AP159" i="2" s="1"/>
  <c r="AO159" i="2" s="1"/>
  <c r="AN159" i="2" s="1"/>
  <c r="AM159" i="2" s="1"/>
  <c r="AL159" i="2" s="1"/>
  <c r="K178" i="2"/>
  <c r="AC178" i="2"/>
  <c r="AF178" i="2"/>
  <c r="AF105" i="2"/>
  <c r="K105" i="2"/>
  <c r="AC105" i="2"/>
  <c r="AT70" i="2"/>
  <c r="AS70" i="2" s="1"/>
  <c r="AR70" i="2" s="1"/>
  <c r="AQ70" i="2" s="1"/>
  <c r="AP70" i="2" s="1"/>
  <c r="AO70" i="2" s="1"/>
  <c r="AN70" i="2" s="1"/>
  <c r="AM70" i="2" s="1"/>
  <c r="AL70" i="2" s="1"/>
  <c r="K169" i="2"/>
  <c r="AC169" i="2"/>
  <c r="AF169" i="2"/>
  <c r="AT180" i="2"/>
  <c r="AS180" i="2" s="1"/>
  <c r="AR180" i="2" s="1"/>
  <c r="AQ180" i="2" s="1"/>
  <c r="AP180" i="2" s="1"/>
  <c r="AO180" i="2" s="1"/>
  <c r="AN180" i="2" s="1"/>
  <c r="AM180" i="2" s="1"/>
  <c r="AL180" i="2" s="1"/>
  <c r="K120" i="2"/>
  <c r="AC120" i="2"/>
  <c r="AF120" i="2"/>
  <c r="AT175" i="2"/>
  <c r="AS175" i="2"/>
  <c r="AR175" i="2" s="1"/>
  <c r="AQ175" i="2" s="1"/>
  <c r="AP175" i="2" s="1"/>
  <c r="AO175" i="2" s="1"/>
  <c r="AN175" i="2" s="1"/>
  <c r="AM175" i="2" s="1"/>
  <c r="AL175" i="2" s="1"/>
  <c r="AU74" i="2"/>
  <c r="G74" i="2"/>
  <c r="Z74" i="2"/>
  <c r="AT53" i="2"/>
  <c r="AS53" i="2"/>
  <c r="AR53" i="2" s="1"/>
  <c r="AQ53" i="2" s="1"/>
  <c r="AP53" i="2" s="1"/>
  <c r="AO53" i="2" s="1"/>
  <c r="AN53" i="2" s="1"/>
  <c r="AM53" i="2" s="1"/>
  <c r="AL53" i="2" s="1"/>
  <c r="AU64" i="2"/>
  <c r="Z64" i="2"/>
  <c r="G64" i="2"/>
  <c r="G55" i="2"/>
  <c r="Z55" i="2"/>
  <c r="AU55" i="2"/>
  <c r="AT85" i="2"/>
  <c r="AS85" i="2" s="1"/>
  <c r="AR85" i="2" s="1"/>
  <c r="AQ85" i="2" s="1"/>
  <c r="AP85" i="2" s="1"/>
  <c r="AO85" i="2" s="1"/>
  <c r="AN85" i="2" s="1"/>
  <c r="AM85" i="2" s="1"/>
  <c r="AL85" i="2" s="1"/>
  <c r="U25" i="2"/>
  <c r="Z25" i="2"/>
  <c r="AU25" i="2"/>
  <c r="G131" i="2"/>
  <c r="AU131" i="2"/>
  <c r="Z131" i="2"/>
  <c r="AT111" i="2"/>
  <c r="AS111" i="2" s="1"/>
  <c r="AR111" i="2" s="1"/>
  <c r="AQ111" i="2" s="1"/>
  <c r="AP111" i="2" s="1"/>
  <c r="AO111" i="2" s="1"/>
  <c r="AN111" i="2" s="1"/>
  <c r="AM111" i="2" s="1"/>
  <c r="AL111" i="2" s="1"/>
  <c r="Z42" i="2"/>
  <c r="G42" i="2"/>
  <c r="AU42" i="2"/>
  <c r="AC70" i="2"/>
  <c r="AF70" i="2"/>
  <c r="J70" i="2"/>
  <c r="AC180" i="2"/>
  <c r="K180" i="2"/>
  <c r="AF180" i="2"/>
  <c r="G79" i="2"/>
  <c r="AU79" i="2"/>
  <c r="Z79" i="2"/>
  <c r="K141" i="2"/>
  <c r="AC141" i="2"/>
  <c r="AF141" i="2"/>
  <c r="J53" i="2"/>
  <c r="AC53" i="2"/>
  <c r="AF53" i="2"/>
  <c r="AT128" i="2"/>
  <c r="AS128" i="2"/>
  <c r="AR128" i="2" s="1"/>
  <c r="AQ128" i="2" s="1"/>
  <c r="AP128" i="2" s="1"/>
  <c r="AO128" i="2" s="1"/>
  <c r="AN128" i="2" s="1"/>
  <c r="AM128" i="2" s="1"/>
  <c r="AL128" i="2" s="1"/>
  <c r="K111" i="2"/>
  <c r="AC111" i="2"/>
  <c r="AF111" i="2"/>
  <c r="AT165" i="2"/>
  <c r="AS165" i="2"/>
  <c r="AR165" i="2" s="1"/>
  <c r="AQ165" i="2" s="1"/>
  <c r="AP165" i="2" s="1"/>
  <c r="AO165" i="2" s="1"/>
  <c r="AN165" i="2" s="1"/>
  <c r="AM165" i="2" s="1"/>
  <c r="AL165" i="2" s="1"/>
  <c r="AI190" i="2"/>
  <c r="AH190" i="2" s="1"/>
  <c r="AJ190" i="2"/>
  <c r="AK190" i="2"/>
  <c r="AT183" i="2"/>
  <c r="AS183" i="2" s="1"/>
  <c r="AR183" i="2" s="1"/>
  <c r="AQ183" i="2" s="1"/>
  <c r="AP183" i="2" s="1"/>
  <c r="AO183" i="2" s="1"/>
  <c r="AN183" i="2" s="1"/>
  <c r="AM183" i="2" s="1"/>
  <c r="AL183" i="2" s="1"/>
  <c r="AC183" i="2"/>
  <c r="K183" i="2"/>
  <c r="AF183" i="2"/>
  <c r="AT184" i="2"/>
  <c r="AS184" i="2" s="1"/>
  <c r="AR184" i="2" s="1"/>
  <c r="AQ184" i="2" s="1"/>
  <c r="AP184" i="2" s="1"/>
  <c r="AO184" i="2" s="1"/>
  <c r="AN184" i="2" s="1"/>
  <c r="AM184" i="2" s="1"/>
  <c r="AL184" i="2" s="1"/>
  <c r="AS186" i="2"/>
  <c r="AR186" i="2" s="1"/>
  <c r="AQ186" i="2" s="1"/>
  <c r="AP186" i="2" s="1"/>
  <c r="AO186" i="2" s="1"/>
  <c r="AN186" i="2" s="1"/>
  <c r="AM186" i="2" s="1"/>
  <c r="AL186" i="2" s="1"/>
  <c r="AT186" i="2"/>
  <c r="AC192" i="2"/>
  <c r="AF192" i="2"/>
  <c r="K192" i="2"/>
  <c r="AT189" i="2"/>
  <c r="AS189" i="2" s="1"/>
  <c r="AR189" i="2" s="1"/>
  <c r="AQ189" i="2" s="1"/>
  <c r="AP189" i="2" s="1"/>
  <c r="AO189" i="2" s="1"/>
  <c r="AN189" i="2" s="1"/>
  <c r="AM189" i="2" s="1"/>
  <c r="AL189" i="2" s="1"/>
  <c r="AS187" i="2"/>
  <c r="AR187" i="2" s="1"/>
  <c r="AQ187" i="2" s="1"/>
  <c r="AP187" i="2" s="1"/>
  <c r="AO187" i="2" s="1"/>
  <c r="AN187" i="2" s="1"/>
  <c r="AM187" i="2" s="1"/>
  <c r="AL187" i="2" s="1"/>
  <c r="AT187" i="2"/>
  <c r="AT192" i="2"/>
  <c r="AS192" i="2" s="1"/>
  <c r="AR192" i="2" s="1"/>
  <c r="AQ192" i="2" s="1"/>
  <c r="AP192" i="2" s="1"/>
  <c r="AO192" i="2" s="1"/>
  <c r="AN192" i="2" s="1"/>
  <c r="AM192" i="2" s="1"/>
  <c r="AL192" i="2" s="1"/>
  <c r="AC189" i="2"/>
  <c r="K189" i="2"/>
  <c r="AF189" i="2"/>
  <c r="AF187" i="2"/>
  <c r="K187" i="2"/>
  <c r="AC187" i="2"/>
  <c r="AT188" i="2"/>
  <c r="AS188" i="2" s="1"/>
  <c r="AR188" i="2" s="1"/>
  <c r="AQ188" i="2" s="1"/>
  <c r="AP188" i="2" s="1"/>
  <c r="AO188" i="2" s="1"/>
  <c r="AN188" i="2" s="1"/>
  <c r="AM188" i="2" s="1"/>
  <c r="AL188" i="2" s="1"/>
  <c r="AC191" i="2"/>
  <c r="K191" i="2"/>
  <c r="AF191" i="2"/>
  <c r="AT185" i="2"/>
  <c r="AS185" i="2" s="1"/>
  <c r="AR185" i="2" s="1"/>
  <c r="AQ185" i="2" s="1"/>
  <c r="AP185" i="2" s="1"/>
  <c r="AO185" i="2" s="1"/>
  <c r="AN185" i="2" s="1"/>
  <c r="AM185" i="2" s="1"/>
  <c r="AL185" i="2" s="1"/>
  <c r="AC188" i="2"/>
  <c r="K188" i="2"/>
  <c r="AF188" i="2"/>
  <c r="AF184" i="2"/>
  <c r="AC184" i="2"/>
  <c r="K184" i="2"/>
  <c r="AT191" i="2"/>
  <c r="AS191" i="2" s="1"/>
  <c r="AR191" i="2" s="1"/>
  <c r="AQ191" i="2" s="1"/>
  <c r="AP191" i="2" s="1"/>
  <c r="AO191" i="2" s="1"/>
  <c r="AN191" i="2" s="1"/>
  <c r="AM191" i="2" s="1"/>
  <c r="AL191" i="2" s="1"/>
  <c r="AA151" i="2"/>
  <c r="AB151" i="2"/>
  <c r="AM33" i="8"/>
  <c r="AJ33" i="8"/>
  <c r="AK33" i="8"/>
  <c r="AB162" i="2"/>
  <c r="AA162" i="2"/>
  <c r="AB115" i="2"/>
  <c r="AA115" i="2"/>
  <c r="AA127" i="2"/>
  <c r="AB127" i="2"/>
  <c r="AB104" i="2"/>
  <c r="AA104" i="2"/>
  <c r="AB44" i="2"/>
  <c r="AA44" i="2"/>
  <c r="AB28" i="2"/>
  <c r="AA28" i="2"/>
  <c r="AB154" i="2"/>
  <c r="AA154" i="2"/>
  <c r="AA135" i="2"/>
  <c r="AB135" i="2"/>
  <c r="AB112" i="2"/>
  <c r="AA112" i="2"/>
  <c r="AB103" i="2"/>
  <c r="AA103" i="2"/>
  <c r="AB143" i="2"/>
  <c r="AA143" i="2"/>
  <c r="C18" i="8"/>
  <c r="F18" i="8"/>
  <c r="F19" i="8" s="1"/>
  <c r="AB71" i="2"/>
  <c r="AA71" i="2"/>
  <c r="AA84" i="2"/>
  <c r="AB84" i="2"/>
  <c r="AA82" i="2"/>
  <c r="AB82" i="2"/>
  <c r="AK54" i="8"/>
  <c r="AM54" i="8"/>
  <c r="AJ54" i="8"/>
  <c r="AA86" i="2"/>
  <c r="AB86" i="2"/>
  <c r="AA160" i="2"/>
  <c r="AB160" i="2"/>
  <c r="AB113" i="2"/>
  <c r="AA113" i="2"/>
  <c r="AA145" i="2"/>
  <c r="AB145" i="2"/>
  <c r="AB102" i="2"/>
  <c r="AA102" i="2"/>
  <c r="AB94" i="2"/>
  <c r="AA94" i="2"/>
  <c r="AB54" i="2"/>
  <c r="AA54" i="2"/>
  <c r="AA150" i="2"/>
  <c r="AB150" i="2"/>
  <c r="AB75" i="2"/>
  <c r="AA75" i="2"/>
  <c r="AA61" i="2"/>
  <c r="AB61" i="2"/>
  <c r="AB73" i="2"/>
  <c r="AA73" i="2"/>
  <c r="AB27" i="2"/>
  <c r="AA27" i="2"/>
  <c r="AB136" i="2"/>
  <c r="AA136" i="2"/>
  <c r="AB155" i="2"/>
  <c r="AA155" i="2"/>
  <c r="C18" i="7"/>
  <c r="AJ86" i="8"/>
  <c r="AK86" i="8"/>
  <c r="AM86" i="8"/>
  <c r="E16" i="7"/>
  <c r="E17" i="7" s="1"/>
  <c r="AM117" i="8"/>
  <c r="AK117" i="8"/>
  <c r="AJ117" i="8"/>
  <c r="AB181" i="2"/>
  <c r="AA181" i="2"/>
  <c r="AA62" i="2"/>
  <c r="AB62" i="2"/>
  <c r="AA152" i="2"/>
  <c r="AB152" i="2"/>
  <c r="AA109" i="2"/>
  <c r="AB109" i="2"/>
  <c r="AA36" i="2"/>
  <c r="AB36" i="2"/>
  <c r="AB21" i="2"/>
  <c r="AA21" i="2"/>
  <c r="AB80" i="2"/>
  <c r="AA80" i="2"/>
  <c r="AB60" i="2"/>
  <c r="AA60" i="2"/>
  <c r="AB149" i="2"/>
  <c r="AA149" i="2"/>
  <c r="AB139" i="2"/>
  <c r="AA139" i="2"/>
  <c r="AB120" i="2"/>
  <c r="AA120" i="2"/>
  <c r="AM93" i="8"/>
  <c r="AK93" i="8"/>
  <c r="AJ93" i="8"/>
  <c r="AB38" i="2"/>
  <c r="AA38" i="2"/>
  <c r="AB100" i="2"/>
  <c r="AA100" i="2"/>
  <c r="AJ116" i="8"/>
  <c r="AK116" i="8"/>
  <c r="AM116" i="8"/>
  <c r="AM32" i="8"/>
  <c r="AK32" i="8"/>
  <c r="AJ32" i="8"/>
  <c r="AB170" i="2"/>
  <c r="AA170" i="2"/>
  <c r="AB124" i="2"/>
  <c r="AA124" i="2"/>
  <c r="AB59" i="2"/>
  <c r="AA59" i="2"/>
  <c r="AA116" i="2"/>
  <c r="AB116" i="2"/>
  <c r="AA129" i="2"/>
  <c r="AB129" i="2"/>
  <c r="AA137" i="2"/>
  <c r="AB137" i="2"/>
  <c r="AA90" i="2"/>
  <c r="AB90" i="2"/>
  <c r="AB110" i="2"/>
  <c r="AA110" i="2"/>
  <c r="AA119" i="2"/>
  <c r="AB119" i="2"/>
  <c r="AA52" i="2"/>
  <c r="AB52" i="2"/>
  <c r="AA122" i="2"/>
  <c r="AB122" i="2"/>
  <c r="AA26" i="2"/>
  <c r="AB26" i="2"/>
  <c r="AA178" i="2"/>
  <c r="AB178" i="2"/>
  <c r="AA177" i="2"/>
  <c r="AB177" i="2"/>
  <c r="AA40" i="2"/>
  <c r="AB40" i="2"/>
  <c r="AA93" i="2"/>
  <c r="AB93" i="2"/>
  <c r="AA67" i="2"/>
  <c r="AB67" i="2"/>
  <c r="AA114" i="2"/>
  <c r="AB114" i="2"/>
  <c r="AM138" i="8"/>
  <c r="AK138" i="8"/>
  <c r="AJ138" i="8"/>
  <c r="AA39" i="2"/>
  <c r="AB39" i="2"/>
  <c r="AB106" i="2"/>
  <c r="AA106" i="2"/>
  <c r="AA97" i="2"/>
  <c r="AB97" i="2"/>
  <c r="AA95" i="2"/>
  <c r="AB95" i="2"/>
  <c r="AA134" i="2"/>
  <c r="AB134" i="2"/>
  <c r="AA123" i="2"/>
  <c r="AB123" i="2"/>
  <c r="AA147" i="2"/>
  <c r="AB147" i="2"/>
  <c r="AB88" i="2"/>
  <c r="AA88" i="2"/>
  <c r="AA171" i="2"/>
  <c r="AB171" i="2"/>
  <c r="AA23" i="2"/>
  <c r="AB23" i="2"/>
  <c r="AB141" i="2"/>
  <c r="AA141" i="2"/>
  <c r="AB133" i="2"/>
  <c r="AA133" i="2"/>
  <c r="AJ74" i="8"/>
  <c r="AK74" i="8"/>
  <c r="AM74" i="8"/>
  <c r="AM137" i="8"/>
  <c r="AK137" i="8"/>
  <c r="AJ137" i="8"/>
  <c r="AK135" i="8"/>
  <c r="AM135" i="8"/>
  <c r="AJ135" i="8"/>
  <c r="AB182" i="2"/>
  <c r="AA182" i="2"/>
  <c r="AA179" i="2"/>
  <c r="AB179" i="2"/>
  <c r="AB81" i="2"/>
  <c r="AA81" i="2"/>
  <c r="AB153" i="2"/>
  <c r="AA153" i="2"/>
  <c r="AB98" i="2"/>
  <c r="AA98" i="2"/>
  <c r="AA174" i="2"/>
  <c r="AB174" i="2"/>
  <c r="AA76" i="2"/>
  <c r="AB76" i="2"/>
  <c r="AB43" i="2"/>
  <c r="AA43" i="2"/>
  <c r="AB66" i="2"/>
  <c r="AA66" i="2"/>
  <c r="AA57" i="2"/>
  <c r="AB57" i="2"/>
  <c r="AB118" i="2"/>
  <c r="AA118" i="2"/>
  <c r="AA101" i="2"/>
  <c r="AB101" i="2"/>
  <c r="AA144" i="2"/>
  <c r="AB144" i="2"/>
  <c r="AA130" i="2"/>
  <c r="AB130" i="2"/>
  <c r="AA41" i="2"/>
  <c r="AB41" i="2"/>
  <c r="AB87" i="2"/>
  <c r="AA87" i="2"/>
  <c r="AA140" i="2"/>
  <c r="AB140" i="2"/>
  <c r="AB83" i="2"/>
  <c r="AA83" i="2"/>
  <c r="AJ24" i="8"/>
  <c r="AK24" i="8"/>
  <c r="AM24" i="8"/>
  <c r="AA148" i="2"/>
  <c r="AB148" i="2"/>
  <c r="AB121" i="2"/>
  <c r="AA121" i="2"/>
  <c r="AA30" i="2"/>
  <c r="AB30" i="2"/>
  <c r="AA65" i="2"/>
  <c r="AB65" i="2"/>
  <c r="AB107" i="2"/>
  <c r="AA107" i="2"/>
  <c r="AB126" i="2"/>
  <c r="AA126" i="2"/>
  <c r="AB117" i="2"/>
  <c r="AA117" i="2"/>
  <c r="AA78" i="2"/>
  <c r="AB78" i="2"/>
  <c r="AA68" i="2"/>
  <c r="AB68" i="2"/>
  <c r="AB168" i="2"/>
  <c r="AA168" i="2"/>
  <c r="AA91" i="2"/>
  <c r="AB91" i="2"/>
  <c r="AA89" i="2"/>
  <c r="AB89" i="2"/>
  <c r="AD166" i="2"/>
  <c r="AE166" i="2"/>
  <c r="E16" i="4"/>
  <c r="E17" i="4" s="1"/>
  <c r="C18" i="4"/>
  <c r="J18" i="8"/>
  <c r="K18" i="8"/>
  <c r="C11" i="2"/>
  <c r="C12" i="2"/>
  <c r="I18" i="8"/>
  <c r="AH176" i="2" l="1"/>
  <c r="O193" i="2"/>
  <c r="O194" i="2"/>
  <c r="AI194" i="2"/>
  <c r="AJ194" i="2"/>
  <c r="AK194" i="2"/>
  <c r="AK193" i="2"/>
  <c r="AI193" i="2"/>
  <c r="AJ193" i="2"/>
  <c r="AB58" i="2"/>
  <c r="C16" i="2"/>
  <c r="D18" i="2" s="1"/>
  <c r="O191" i="2"/>
  <c r="O77" i="2"/>
  <c r="O120" i="2"/>
  <c r="O145" i="2"/>
  <c r="O161" i="2"/>
  <c r="O152" i="2"/>
  <c r="O142" i="2"/>
  <c r="O91" i="2"/>
  <c r="O94" i="2"/>
  <c r="O140" i="2"/>
  <c r="O134" i="2"/>
  <c r="O131" i="2"/>
  <c r="O153" i="2"/>
  <c r="C15" i="2"/>
  <c r="C18" i="2" s="1"/>
  <c r="O187" i="2"/>
  <c r="O186" i="2"/>
  <c r="O103" i="2"/>
  <c r="O109" i="2"/>
  <c r="O123" i="2"/>
  <c r="O174" i="2"/>
  <c r="O135" i="2"/>
  <c r="O114" i="2"/>
  <c r="O104" i="2"/>
  <c r="O133" i="2"/>
  <c r="O90" i="2"/>
  <c r="O95" i="2"/>
  <c r="O68" i="2"/>
  <c r="O181" i="2"/>
  <c r="O148" i="2"/>
  <c r="O184" i="2"/>
  <c r="O189" i="2"/>
  <c r="O99" i="2"/>
  <c r="O119" i="2"/>
  <c r="O179" i="2"/>
  <c r="O113" i="2"/>
  <c r="O163" i="2"/>
  <c r="O105" i="2"/>
  <c r="O128" i="2"/>
  <c r="O129" i="2"/>
  <c r="O97" i="2"/>
  <c r="O102" i="2"/>
  <c r="O127" i="2"/>
  <c r="O65" i="2"/>
  <c r="O176" i="2"/>
  <c r="O190" i="2"/>
  <c r="O100" i="2"/>
  <c r="O78" i="2"/>
  <c r="O136" i="2"/>
  <c r="O67" i="2"/>
  <c r="O182" i="2"/>
  <c r="O143" i="2"/>
  <c r="O121" i="2"/>
  <c r="O146" i="2"/>
  <c r="O122" i="2"/>
  <c r="O170" i="2"/>
  <c r="O110" i="2"/>
  <c r="O81" i="2"/>
  <c r="O107" i="2"/>
  <c r="O180" i="2"/>
  <c r="O192" i="2"/>
  <c r="O147" i="2"/>
  <c r="O168" i="2"/>
  <c r="O162" i="2"/>
  <c r="O177" i="2"/>
  <c r="O82" i="2"/>
  <c r="O101" i="2"/>
  <c r="O157" i="2"/>
  <c r="O118" i="2"/>
  <c r="O130" i="2"/>
  <c r="O166" i="2"/>
  <c r="O155" i="2"/>
  <c r="O178" i="2"/>
  <c r="O116" i="2"/>
  <c r="O98" i="2"/>
  <c r="O185" i="2"/>
  <c r="O154" i="2"/>
  <c r="O172" i="2"/>
  <c r="O156" i="2"/>
  <c r="O169" i="2"/>
  <c r="O115" i="2"/>
  <c r="O139" i="2"/>
  <c r="O151" i="2"/>
  <c r="O150" i="2"/>
  <c r="O132" i="2"/>
  <c r="O164" i="2"/>
  <c r="O106" i="2"/>
  <c r="O165" i="2"/>
  <c r="O111" i="2"/>
  <c r="O188" i="2"/>
  <c r="O92" i="2"/>
  <c r="O70" i="2"/>
  <c r="O144" i="2"/>
  <c r="O141" i="2"/>
  <c r="O57" i="2"/>
  <c r="O108" i="2"/>
  <c r="O160" i="2"/>
  <c r="O159" i="2"/>
  <c r="O149" i="2"/>
  <c r="O93" i="2"/>
  <c r="O171" i="2"/>
  <c r="O124" i="2"/>
  <c r="O158" i="2"/>
  <c r="O183" i="2"/>
  <c r="O71" i="2"/>
  <c r="O175" i="2"/>
  <c r="O96" i="2"/>
  <c r="O173" i="2"/>
  <c r="O61" i="2"/>
  <c r="O112" i="2"/>
  <c r="O126" i="2"/>
  <c r="O137" i="2"/>
  <c r="O138" i="2"/>
  <c r="O167" i="2"/>
  <c r="O85" i="2"/>
  <c r="O125" i="2"/>
  <c r="O117" i="2"/>
  <c r="AK138" i="2"/>
  <c r="AJ138" i="2"/>
  <c r="AI138" i="2"/>
  <c r="AI63" i="2"/>
  <c r="AH63" i="2" s="1"/>
  <c r="AJ63" i="2"/>
  <c r="AK63" i="2"/>
  <c r="AJ175" i="2"/>
  <c r="AI175" i="2"/>
  <c r="AH175" i="2" s="1"/>
  <c r="AK175" i="2"/>
  <c r="AJ159" i="2"/>
  <c r="AI159" i="2"/>
  <c r="AH159" i="2" s="1"/>
  <c r="AK159" i="2"/>
  <c r="AJ105" i="2"/>
  <c r="AK105" i="2"/>
  <c r="AI105" i="2"/>
  <c r="AH105" i="2" s="1"/>
  <c r="AI164" i="2"/>
  <c r="AH164" i="2" s="1"/>
  <c r="AJ164" i="2"/>
  <c r="AK164" i="2"/>
  <c r="AJ132" i="2"/>
  <c r="AI132" i="2"/>
  <c r="AK132" i="2"/>
  <c r="AI99" i="2"/>
  <c r="AJ99" i="2"/>
  <c r="AK99" i="2"/>
  <c r="AI128" i="2"/>
  <c r="AJ128" i="2"/>
  <c r="AK128" i="2"/>
  <c r="AI70" i="2"/>
  <c r="AH70" i="2" s="1"/>
  <c r="AJ70" i="2"/>
  <c r="AK70" i="2"/>
  <c r="AJ146" i="2"/>
  <c r="AI146" i="2"/>
  <c r="AH146" i="2" s="1"/>
  <c r="AK146" i="2"/>
  <c r="AI56" i="2"/>
  <c r="AJ56" i="2"/>
  <c r="AK56" i="2"/>
  <c r="AI172" i="2"/>
  <c r="AJ172" i="2"/>
  <c r="AK172" i="2"/>
  <c r="AK167" i="2"/>
  <c r="AJ167" i="2"/>
  <c r="AI167" i="2"/>
  <c r="AH167" i="2" s="1"/>
  <c r="AJ77" i="2"/>
  <c r="AI77" i="2"/>
  <c r="AK77" i="2"/>
  <c r="AI96" i="2"/>
  <c r="AJ96" i="2"/>
  <c r="AK96" i="2"/>
  <c r="AJ161" i="2"/>
  <c r="AI161" i="2"/>
  <c r="AH161" i="2" s="1"/>
  <c r="AK161" i="2"/>
  <c r="AI72" i="2"/>
  <c r="AJ72" i="2"/>
  <c r="AK72" i="2"/>
  <c r="AJ53" i="2"/>
  <c r="AI53" i="2"/>
  <c r="AK53" i="2"/>
  <c r="AI173" i="2"/>
  <c r="AH173" i="2" s="1"/>
  <c r="AJ173" i="2"/>
  <c r="AK173" i="2"/>
  <c r="AK165" i="2"/>
  <c r="AI165" i="2"/>
  <c r="AJ165" i="2"/>
  <c r="AI85" i="2"/>
  <c r="AK85" i="2"/>
  <c r="AJ85" i="2"/>
  <c r="AI111" i="2"/>
  <c r="AH111" i="2" s="1"/>
  <c r="AJ111" i="2"/>
  <c r="AK111" i="2"/>
  <c r="AI180" i="2"/>
  <c r="AH180" i="2" s="1"/>
  <c r="AJ180" i="2"/>
  <c r="AK180" i="2"/>
  <c r="AK169" i="2"/>
  <c r="AI169" i="2"/>
  <c r="AH169" i="2" s="1"/>
  <c r="AJ169" i="2"/>
  <c r="AK157" i="2"/>
  <c r="AI157" i="2"/>
  <c r="AJ157" i="2"/>
  <c r="AJ142" i="2"/>
  <c r="AI142" i="2"/>
  <c r="AH142" i="2" s="1"/>
  <c r="AK142" i="2"/>
  <c r="AI125" i="2"/>
  <c r="AH125" i="2" s="1"/>
  <c r="AJ125" i="2"/>
  <c r="AK125" i="2"/>
  <c r="J79" i="2"/>
  <c r="AC79" i="2"/>
  <c r="AF79" i="2"/>
  <c r="J42" i="2"/>
  <c r="AC42" i="2"/>
  <c r="AF42" i="2"/>
  <c r="J55" i="2"/>
  <c r="AC55" i="2"/>
  <c r="AF55" i="2"/>
  <c r="AT69" i="2"/>
  <c r="AS69" i="2"/>
  <c r="AR69" i="2" s="1"/>
  <c r="AQ69" i="2" s="1"/>
  <c r="AP69" i="2" s="1"/>
  <c r="AO69" i="2" s="1"/>
  <c r="AN69" i="2" s="1"/>
  <c r="AM69" i="2" s="1"/>
  <c r="AL69" i="2" s="1"/>
  <c r="AS51" i="2"/>
  <c r="AR51" i="2" s="1"/>
  <c r="AQ51" i="2" s="1"/>
  <c r="AP51" i="2" s="1"/>
  <c r="AO51" i="2" s="1"/>
  <c r="AN51" i="2" s="1"/>
  <c r="AM51" i="2" s="1"/>
  <c r="AL51" i="2" s="1"/>
  <c r="AT51" i="2"/>
  <c r="AC108" i="2"/>
  <c r="J108" i="2"/>
  <c r="AF108" i="2"/>
  <c r="J64" i="2"/>
  <c r="AC64" i="2"/>
  <c r="AF64" i="2"/>
  <c r="AT108" i="2"/>
  <c r="AS108" i="2" s="1"/>
  <c r="AR108" i="2" s="1"/>
  <c r="AQ108" i="2" s="1"/>
  <c r="AP108" i="2" s="1"/>
  <c r="AO108" i="2" s="1"/>
  <c r="AN108" i="2" s="1"/>
  <c r="AM108" i="2" s="1"/>
  <c r="AL108" i="2" s="1"/>
  <c r="AR131" i="2"/>
  <c r="AT131" i="2"/>
  <c r="AS131" i="2"/>
  <c r="AQ131" i="2"/>
  <c r="AP131" i="2" s="1"/>
  <c r="AO131" i="2" s="1"/>
  <c r="AN131" i="2" s="1"/>
  <c r="AM131" i="2" s="1"/>
  <c r="AL131" i="2" s="1"/>
  <c r="AT156" i="2"/>
  <c r="AS156" i="2"/>
  <c r="AR156" i="2" s="1"/>
  <c r="AQ156" i="2" s="1"/>
  <c r="AP156" i="2" s="1"/>
  <c r="AO156" i="2" s="1"/>
  <c r="AN156" i="2" s="1"/>
  <c r="AM156" i="2" s="1"/>
  <c r="AL156" i="2" s="1"/>
  <c r="AT47" i="2"/>
  <c r="AS47" i="2" s="1"/>
  <c r="AR47" i="2" s="1"/>
  <c r="AQ47" i="2" s="1"/>
  <c r="AP47" i="2" s="1"/>
  <c r="AO47" i="2" s="1"/>
  <c r="AN47" i="2" s="1"/>
  <c r="AM47" i="2" s="1"/>
  <c r="AL47" i="2" s="1"/>
  <c r="AH158" i="2"/>
  <c r="J131" i="2"/>
  <c r="AC131" i="2"/>
  <c r="AF131" i="2"/>
  <c r="AT64" i="2"/>
  <c r="AS64" i="2" s="1"/>
  <c r="AR64" i="2" s="1"/>
  <c r="AQ64" i="2" s="1"/>
  <c r="AP64" i="2" s="1"/>
  <c r="AO64" i="2" s="1"/>
  <c r="AN64" i="2" s="1"/>
  <c r="AM64" i="2" s="1"/>
  <c r="AL64" i="2" s="1"/>
  <c r="AT37" i="2"/>
  <c r="AS37" i="2" s="1"/>
  <c r="AR37" i="2" s="1"/>
  <c r="AQ37" i="2" s="1"/>
  <c r="AP37" i="2" s="1"/>
  <c r="AO37" i="2" s="1"/>
  <c r="AN37" i="2" s="1"/>
  <c r="AM37" i="2" s="1"/>
  <c r="AL37" i="2" s="1"/>
  <c r="AT25" i="2"/>
  <c r="AS25" i="2"/>
  <c r="AR25" i="2"/>
  <c r="AQ25" i="2"/>
  <c r="AP25" i="2" s="1"/>
  <c r="AO25" i="2" s="1"/>
  <c r="AN25" i="2" s="1"/>
  <c r="AM25" i="2" s="1"/>
  <c r="AL25" i="2" s="1"/>
  <c r="AF74" i="2"/>
  <c r="AC74" i="2"/>
  <c r="J74" i="2"/>
  <c r="AF156" i="2"/>
  <c r="K156" i="2"/>
  <c r="AC156" i="2"/>
  <c r="AH163" i="2"/>
  <c r="AT74" i="2"/>
  <c r="AS74" i="2"/>
  <c r="AR74" i="2"/>
  <c r="AQ74" i="2" s="1"/>
  <c r="AP74" i="2" s="1"/>
  <c r="AO74" i="2" s="1"/>
  <c r="AN74" i="2" s="1"/>
  <c r="AM74" i="2" s="1"/>
  <c r="AL74" i="2" s="1"/>
  <c r="AC37" i="2"/>
  <c r="AF37" i="2"/>
  <c r="J37" i="2"/>
  <c r="I92" i="2"/>
  <c r="AF92" i="2"/>
  <c r="AC92" i="2"/>
  <c r="AT22" i="2"/>
  <c r="AS22" i="2" s="1"/>
  <c r="AR22" i="2" s="1"/>
  <c r="AQ22" i="2" s="1"/>
  <c r="AP22" i="2" s="1"/>
  <c r="AO22" i="2" s="1"/>
  <c r="AN22" i="2" s="1"/>
  <c r="AM22" i="2" s="1"/>
  <c r="AL22" i="2" s="1"/>
  <c r="AT24" i="2"/>
  <c r="AS24" i="2"/>
  <c r="AR24" i="2" s="1"/>
  <c r="AQ24" i="2" s="1"/>
  <c r="AP24" i="2" s="1"/>
  <c r="AO24" i="2" s="1"/>
  <c r="AN24" i="2" s="1"/>
  <c r="AM24" i="2" s="1"/>
  <c r="AL24" i="2" s="1"/>
  <c r="AT55" i="2"/>
  <c r="AS55" i="2"/>
  <c r="AR55" i="2" s="1"/>
  <c r="AQ55" i="2" s="1"/>
  <c r="AP55" i="2" s="1"/>
  <c r="AO55" i="2" s="1"/>
  <c r="AN55" i="2" s="1"/>
  <c r="AM55" i="2" s="1"/>
  <c r="AL55" i="2" s="1"/>
  <c r="AT92" i="2"/>
  <c r="AS92" i="2"/>
  <c r="AR92" i="2"/>
  <c r="AQ92" i="2"/>
  <c r="AP92" i="2" s="1"/>
  <c r="AO92" i="2" s="1"/>
  <c r="AN92" i="2" s="1"/>
  <c r="AM92" i="2" s="1"/>
  <c r="AL92" i="2" s="1"/>
  <c r="AT29" i="2"/>
  <c r="AS29" i="2"/>
  <c r="AR29" i="2" s="1"/>
  <c r="AQ29" i="2" s="1"/>
  <c r="AP29" i="2" s="1"/>
  <c r="AO29" i="2" s="1"/>
  <c r="AN29" i="2" s="1"/>
  <c r="AM29" i="2" s="1"/>
  <c r="AL29" i="2" s="1"/>
  <c r="AT79" i="2"/>
  <c r="AS79" i="2" s="1"/>
  <c r="AR79" i="2" s="1"/>
  <c r="AQ79" i="2" s="1"/>
  <c r="AP79" i="2" s="1"/>
  <c r="AO79" i="2" s="1"/>
  <c r="AN79" i="2" s="1"/>
  <c r="AM79" i="2" s="1"/>
  <c r="AL79" i="2" s="1"/>
  <c r="AT42" i="2"/>
  <c r="AS42" i="2" s="1"/>
  <c r="AR42" i="2" s="1"/>
  <c r="AQ42" i="2" s="1"/>
  <c r="AP42" i="2" s="1"/>
  <c r="AO42" i="2" s="1"/>
  <c r="AN42" i="2" s="1"/>
  <c r="AM42" i="2" s="1"/>
  <c r="AL42" i="2" s="1"/>
  <c r="J69" i="2"/>
  <c r="AC69" i="2"/>
  <c r="AF69" i="2"/>
  <c r="J22" i="2"/>
  <c r="AC22" i="2"/>
  <c r="AF22" i="2"/>
  <c r="J29" i="2"/>
  <c r="AC29" i="2"/>
  <c r="AF29" i="2"/>
  <c r="AF24" i="2"/>
  <c r="AC24" i="2"/>
  <c r="J24" i="2"/>
  <c r="AI192" i="2"/>
  <c r="AJ192" i="2"/>
  <c r="AK192" i="2"/>
  <c r="AJ186" i="2"/>
  <c r="AI186" i="2"/>
  <c r="AK186" i="2"/>
  <c r="AK188" i="2"/>
  <c r="AI188" i="2"/>
  <c r="AJ188" i="2"/>
  <c r="AI184" i="2"/>
  <c r="AJ184" i="2"/>
  <c r="AK184" i="2"/>
  <c r="AI187" i="2"/>
  <c r="AJ187" i="2"/>
  <c r="AK187" i="2"/>
  <c r="AI189" i="2"/>
  <c r="AJ189" i="2"/>
  <c r="AK189" i="2"/>
  <c r="AI185" i="2"/>
  <c r="AJ185" i="2"/>
  <c r="AK185" i="2"/>
  <c r="AK191" i="2"/>
  <c r="AJ191" i="2"/>
  <c r="AI191" i="2"/>
  <c r="AK183" i="2"/>
  <c r="AJ183" i="2"/>
  <c r="AI183" i="2"/>
  <c r="AA190" i="2"/>
  <c r="AB190" i="2"/>
  <c r="J17" i="8"/>
  <c r="K17" i="8"/>
  <c r="I17" i="8"/>
  <c r="AE121" i="2"/>
  <c r="AD121" i="2"/>
  <c r="AE179" i="2"/>
  <c r="AD179" i="2"/>
  <c r="AD88" i="2"/>
  <c r="AE88" i="2"/>
  <c r="AD122" i="2"/>
  <c r="AE122" i="2"/>
  <c r="AE116" i="2"/>
  <c r="AD116" i="2"/>
  <c r="AD75" i="2"/>
  <c r="AE75" i="2"/>
  <c r="AD151" i="2"/>
  <c r="AE151" i="2"/>
  <c r="AD89" i="2"/>
  <c r="AE89" i="2"/>
  <c r="AE66" i="2"/>
  <c r="AD66" i="2"/>
  <c r="AE98" i="2"/>
  <c r="AD98" i="2"/>
  <c r="AD182" i="2"/>
  <c r="AE182" i="2"/>
  <c r="AD23" i="2"/>
  <c r="AE23" i="2"/>
  <c r="AE95" i="2"/>
  <c r="AD95" i="2"/>
  <c r="AD97" i="2"/>
  <c r="AE97" i="2"/>
  <c r="AD59" i="2"/>
  <c r="AE59" i="2"/>
  <c r="AE100" i="2"/>
  <c r="AD100" i="2"/>
  <c r="AD60" i="2"/>
  <c r="AE60" i="2"/>
  <c r="AD160" i="2"/>
  <c r="AE160" i="2"/>
  <c r="AD168" i="2"/>
  <c r="AE168" i="2"/>
  <c r="AE126" i="2"/>
  <c r="AD126" i="2"/>
  <c r="AE41" i="2"/>
  <c r="AD41" i="2"/>
  <c r="AD174" i="2"/>
  <c r="AE174" i="2"/>
  <c r="AD114" i="2"/>
  <c r="AE114" i="2"/>
  <c r="AD177" i="2"/>
  <c r="AE177" i="2"/>
  <c r="AD90" i="2"/>
  <c r="AE90" i="2"/>
  <c r="AD109" i="2"/>
  <c r="AE109" i="2"/>
  <c r="AD82" i="2"/>
  <c r="AE82" i="2"/>
  <c r="AD103" i="2"/>
  <c r="AE103" i="2"/>
  <c r="AD44" i="2"/>
  <c r="AE44" i="2"/>
  <c r="AD162" i="2"/>
  <c r="AE162" i="2"/>
  <c r="AE107" i="2"/>
  <c r="AD107" i="2"/>
  <c r="AD101" i="2"/>
  <c r="AE101" i="2"/>
  <c r="AD67" i="2"/>
  <c r="AE67" i="2"/>
  <c r="AE178" i="2"/>
  <c r="AD178" i="2"/>
  <c r="AD52" i="2"/>
  <c r="AE52" i="2"/>
  <c r="AD152" i="2"/>
  <c r="AE152" i="2"/>
  <c r="AE27" i="2"/>
  <c r="AD27" i="2"/>
  <c r="AD102" i="2"/>
  <c r="AE102" i="2"/>
  <c r="AE154" i="2"/>
  <c r="AD154" i="2"/>
  <c r="AE104" i="2"/>
  <c r="AD104" i="2"/>
  <c r="AD148" i="2"/>
  <c r="AE148" i="2"/>
  <c r="AD43" i="2"/>
  <c r="AE43" i="2"/>
  <c r="AD147" i="2"/>
  <c r="AE147" i="2"/>
  <c r="AE124" i="2"/>
  <c r="AD124" i="2"/>
  <c r="AE120" i="2"/>
  <c r="AD120" i="2"/>
  <c r="AD140" i="2"/>
  <c r="AE140" i="2"/>
  <c r="AE130" i="2"/>
  <c r="AD130" i="2"/>
  <c r="AD133" i="2"/>
  <c r="AE133" i="2"/>
  <c r="AE106" i="2"/>
  <c r="AD106" i="2"/>
  <c r="AD93" i="2"/>
  <c r="AE93" i="2"/>
  <c r="AE119" i="2"/>
  <c r="AD119" i="2"/>
  <c r="AE137" i="2"/>
  <c r="AD137" i="2"/>
  <c r="AE36" i="2"/>
  <c r="AD36" i="2"/>
  <c r="AE155" i="2"/>
  <c r="AD155" i="2"/>
  <c r="AD73" i="2"/>
  <c r="AE73" i="2"/>
  <c r="AD54" i="2"/>
  <c r="AE54" i="2"/>
  <c r="AE84" i="2"/>
  <c r="AD84" i="2"/>
  <c r="AE28" i="2"/>
  <c r="AD28" i="2"/>
  <c r="AD68" i="2"/>
  <c r="AE68" i="2"/>
  <c r="AD118" i="2"/>
  <c r="AE118" i="2"/>
  <c r="AD153" i="2"/>
  <c r="AE153" i="2"/>
  <c r="AD38" i="2"/>
  <c r="AE38" i="2"/>
  <c r="AD150" i="2"/>
  <c r="AE150" i="2"/>
  <c r="AE86" i="2"/>
  <c r="AD86" i="2"/>
  <c r="AD58" i="2"/>
  <c r="AE58" i="2"/>
  <c r="AD78" i="2"/>
  <c r="AE78" i="2"/>
  <c r="AD30" i="2"/>
  <c r="AE30" i="2"/>
  <c r="AE83" i="2"/>
  <c r="AD83" i="2"/>
  <c r="AE87" i="2"/>
  <c r="AD87" i="2"/>
  <c r="AD81" i="2"/>
  <c r="AE81" i="2"/>
  <c r="AD123" i="2"/>
  <c r="AE123" i="2"/>
  <c r="AD110" i="2"/>
  <c r="AE110" i="2"/>
  <c r="AE170" i="2"/>
  <c r="AD170" i="2"/>
  <c r="AE139" i="2"/>
  <c r="AD139" i="2"/>
  <c r="AE80" i="2"/>
  <c r="AD80" i="2"/>
  <c r="AE145" i="2"/>
  <c r="AD145" i="2"/>
  <c r="AE127" i="2"/>
  <c r="AD127" i="2"/>
  <c r="AE117" i="2"/>
  <c r="AD117" i="2"/>
  <c r="AD144" i="2"/>
  <c r="AE144" i="2"/>
  <c r="AE57" i="2"/>
  <c r="AD57" i="2"/>
  <c r="AE76" i="2"/>
  <c r="AD76" i="2"/>
  <c r="AD141" i="2"/>
  <c r="AE141" i="2"/>
  <c r="AE40" i="2"/>
  <c r="AD40" i="2"/>
  <c r="AE26" i="2"/>
  <c r="AD26" i="2"/>
  <c r="AD129" i="2"/>
  <c r="AE129" i="2"/>
  <c r="AD62" i="2"/>
  <c r="AE62" i="2"/>
  <c r="AE136" i="2"/>
  <c r="AD136" i="2"/>
  <c r="AE94" i="2"/>
  <c r="AD94" i="2"/>
  <c r="AE113" i="2"/>
  <c r="AD113" i="2"/>
  <c r="AD143" i="2"/>
  <c r="AE143" i="2"/>
  <c r="AE112" i="2"/>
  <c r="AD112" i="2"/>
  <c r="AE115" i="2"/>
  <c r="AD115" i="2"/>
  <c r="AD91" i="2"/>
  <c r="AE91" i="2"/>
  <c r="AE65" i="2"/>
  <c r="AD65" i="2"/>
  <c r="AI11" i="8"/>
  <c r="AD171" i="2"/>
  <c r="AE171" i="2"/>
  <c r="AE134" i="2"/>
  <c r="AD134" i="2"/>
  <c r="AE39" i="2"/>
  <c r="AD39" i="2"/>
  <c r="AD149" i="2"/>
  <c r="AE149" i="2"/>
  <c r="AE21" i="2"/>
  <c r="AD21" i="2"/>
  <c r="AE181" i="2"/>
  <c r="AD181" i="2"/>
  <c r="AE61" i="2"/>
  <c r="AD61" i="2"/>
  <c r="AD71" i="2"/>
  <c r="AE71" i="2"/>
  <c r="AD135" i="2"/>
  <c r="AE135" i="2"/>
  <c r="AB176" i="2" l="1"/>
  <c r="AA176" i="2"/>
  <c r="AH193" i="2"/>
  <c r="AH194" i="2"/>
  <c r="F18" i="2"/>
  <c r="F19" i="2" s="1"/>
  <c r="AI74" i="2"/>
  <c r="AK74" i="2"/>
  <c r="AJ74" i="2"/>
  <c r="AI92" i="2"/>
  <c r="AJ92" i="2"/>
  <c r="AK92" i="2"/>
  <c r="AJ22" i="2"/>
  <c r="AI22" i="2"/>
  <c r="AK22" i="2"/>
  <c r="AK25" i="2"/>
  <c r="AJ25" i="2"/>
  <c r="AI25" i="2"/>
  <c r="AJ108" i="2"/>
  <c r="AI108" i="2"/>
  <c r="AH108" i="2" s="1"/>
  <c r="AK108" i="2"/>
  <c r="AI51" i="2"/>
  <c r="AH51" i="2" s="1"/>
  <c r="AA51" i="2" s="1"/>
  <c r="AJ51" i="2"/>
  <c r="AK51" i="2"/>
  <c r="AJ47" i="2"/>
  <c r="AI47" i="2"/>
  <c r="AK47" i="2"/>
  <c r="AI69" i="2"/>
  <c r="AJ69" i="2"/>
  <c r="AK69" i="2"/>
  <c r="AK42" i="2"/>
  <c r="AJ42" i="2"/>
  <c r="AI42" i="2"/>
  <c r="AH42" i="2" s="1"/>
  <c r="AI55" i="2"/>
  <c r="AJ55" i="2"/>
  <c r="AK55" i="2"/>
  <c r="AJ156" i="2"/>
  <c r="AI156" i="2"/>
  <c r="AK156" i="2"/>
  <c r="AJ79" i="2"/>
  <c r="AI79" i="2"/>
  <c r="AH79" i="2" s="1"/>
  <c r="AK79" i="2"/>
  <c r="AJ37" i="2"/>
  <c r="AI37" i="2"/>
  <c r="AH37" i="2" s="1"/>
  <c r="AK37" i="2"/>
  <c r="AK29" i="2"/>
  <c r="AI29" i="2"/>
  <c r="AJ29" i="2"/>
  <c r="AJ24" i="2"/>
  <c r="AK24" i="2"/>
  <c r="AI24" i="2"/>
  <c r="AI64" i="2"/>
  <c r="AJ64" i="2"/>
  <c r="AK64" i="2"/>
  <c r="AJ131" i="2"/>
  <c r="AI131" i="2"/>
  <c r="AH131" i="2" s="1"/>
  <c r="AK131" i="2"/>
  <c r="AH191" i="2"/>
  <c r="AB191" i="2" s="1"/>
  <c r="AH189" i="2"/>
  <c r="AA189" i="2" s="1"/>
  <c r="AH188" i="2"/>
  <c r="AA188" i="2" s="1"/>
  <c r="AH85" i="2"/>
  <c r="AH53" i="2"/>
  <c r="AH128" i="2"/>
  <c r="AH138" i="2"/>
  <c r="AB158" i="2"/>
  <c r="AA158" i="2"/>
  <c r="AA180" i="2"/>
  <c r="AB180" i="2"/>
  <c r="AA146" i="2"/>
  <c r="AB146" i="2"/>
  <c r="AB164" i="2"/>
  <c r="AA164" i="2"/>
  <c r="AB175" i="2"/>
  <c r="AA175" i="2"/>
  <c r="AB163" i="2"/>
  <c r="AA163" i="2"/>
  <c r="AH157" i="2"/>
  <c r="AH165" i="2"/>
  <c r="AH96" i="2"/>
  <c r="AB105" i="2"/>
  <c r="AA105" i="2"/>
  <c r="AH187" i="2"/>
  <c r="AB187" i="2" s="1"/>
  <c r="AH99" i="2"/>
  <c r="AH72" i="2"/>
  <c r="AH77" i="2"/>
  <c r="AH172" i="2"/>
  <c r="AA125" i="2"/>
  <c r="AB125" i="2"/>
  <c r="AB169" i="2"/>
  <c r="AA169" i="2"/>
  <c r="AB111" i="2"/>
  <c r="AA111" i="2"/>
  <c r="AB70" i="2"/>
  <c r="AA70" i="2"/>
  <c r="AH132" i="2"/>
  <c r="AB173" i="2"/>
  <c r="AA173" i="2"/>
  <c r="AA161" i="2"/>
  <c r="AB161" i="2"/>
  <c r="AA159" i="2"/>
  <c r="AB159" i="2"/>
  <c r="AB63" i="2"/>
  <c r="AA63" i="2"/>
  <c r="AH192" i="2"/>
  <c r="AA192" i="2" s="1"/>
  <c r="AB142" i="2"/>
  <c r="AA142" i="2"/>
  <c r="AB167" i="2"/>
  <c r="AA167" i="2"/>
  <c r="AH56" i="2"/>
  <c r="AA191" i="2"/>
  <c r="AH186" i="2"/>
  <c r="AE190" i="2"/>
  <c r="AD190" i="2"/>
  <c r="AH183" i="2"/>
  <c r="AH185" i="2"/>
  <c r="AH184" i="2"/>
  <c r="AE176" i="2" l="1"/>
  <c r="AD176" i="2"/>
  <c r="AB192" i="2"/>
  <c r="AA187" i="2"/>
  <c r="AD187" i="2" s="1"/>
  <c r="AA194" i="2"/>
  <c r="AB194" i="2"/>
  <c r="AA193" i="2"/>
  <c r="AB193" i="2"/>
  <c r="AB188" i="2"/>
  <c r="AB189" i="2"/>
  <c r="AE173" i="2"/>
  <c r="AD173" i="2"/>
  <c r="AB79" i="2"/>
  <c r="AA79" i="2"/>
  <c r="AB138" i="2"/>
  <c r="AA138" i="2"/>
  <c r="AE70" i="2"/>
  <c r="AD70" i="2"/>
  <c r="AB172" i="2"/>
  <c r="AA172" i="2"/>
  <c r="AA165" i="2"/>
  <c r="AB165" i="2"/>
  <c r="AB53" i="2"/>
  <c r="AA53" i="2"/>
  <c r="AH156" i="2"/>
  <c r="AH22" i="2"/>
  <c r="AB56" i="2"/>
  <c r="AA56" i="2"/>
  <c r="AB157" i="2"/>
  <c r="AA157" i="2"/>
  <c r="AA77" i="2"/>
  <c r="AB77" i="2"/>
  <c r="AA85" i="2"/>
  <c r="AB85" i="2"/>
  <c r="AE111" i="2"/>
  <c r="AD111" i="2"/>
  <c r="AD163" i="2"/>
  <c r="AE163" i="2"/>
  <c r="AH64" i="2"/>
  <c r="AH69" i="2"/>
  <c r="AA99" i="2"/>
  <c r="AB99" i="2"/>
  <c r="AD180" i="2"/>
  <c r="AE180" i="2"/>
  <c r="AH24" i="2"/>
  <c r="AD146" i="2"/>
  <c r="AE146" i="2"/>
  <c r="AD167" i="2"/>
  <c r="AE167" i="2"/>
  <c r="AD159" i="2"/>
  <c r="AE159" i="2"/>
  <c r="AB72" i="2"/>
  <c r="AA72" i="2"/>
  <c r="AB37" i="2"/>
  <c r="AA37" i="2"/>
  <c r="AA108" i="2"/>
  <c r="AB108" i="2"/>
  <c r="AD142" i="2"/>
  <c r="AE142" i="2"/>
  <c r="AE161" i="2"/>
  <c r="AD161" i="2"/>
  <c r="AD169" i="2"/>
  <c r="AE169" i="2"/>
  <c r="AE175" i="2"/>
  <c r="AD175" i="2"/>
  <c r="AE158" i="2"/>
  <c r="AD158" i="2"/>
  <c r="AH55" i="2"/>
  <c r="AH47" i="2"/>
  <c r="AA47" i="2" s="1"/>
  <c r="AH25" i="2"/>
  <c r="AA25" i="2" s="1"/>
  <c r="AH92" i="2"/>
  <c r="AA42" i="2"/>
  <c r="AB42" i="2"/>
  <c r="AA131" i="2"/>
  <c r="AB131" i="2"/>
  <c r="AE105" i="2"/>
  <c r="AD105" i="2"/>
  <c r="AD164" i="2"/>
  <c r="AE164" i="2"/>
  <c r="AD63" i="2"/>
  <c r="AE63" i="2"/>
  <c r="AB132" i="2"/>
  <c r="AA132" i="2"/>
  <c r="AE125" i="2"/>
  <c r="AD125" i="2"/>
  <c r="AB96" i="2"/>
  <c r="AA96" i="2"/>
  <c r="AB128" i="2"/>
  <c r="AA128" i="2"/>
  <c r="AH29" i="2"/>
  <c r="AH74" i="2"/>
  <c r="AD189" i="2"/>
  <c r="AE189" i="2"/>
  <c r="AB186" i="2"/>
  <c r="AA186" i="2"/>
  <c r="AE188" i="2"/>
  <c r="AD188" i="2"/>
  <c r="AB185" i="2"/>
  <c r="AA185" i="2"/>
  <c r="AE192" i="2"/>
  <c r="AD192" i="2"/>
  <c r="AA184" i="2"/>
  <c r="AB184" i="2"/>
  <c r="AA183" i="2"/>
  <c r="AB183" i="2"/>
  <c r="AD191" i="2"/>
  <c r="AE191" i="2"/>
  <c r="AE187" i="2" l="1"/>
  <c r="AD193" i="2"/>
  <c r="AE193" i="2"/>
  <c r="AE194" i="2"/>
  <c r="AD194" i="2"/>
  <c r="AD72" i="2"/>
  <c r="AE72" i="2"/>
  <c r="AA24" i="2"/>
  <c r="AB24" i="2"/>
  <c r="AD165" i="2"/>
  <c r="AE165" i="2"/>
  <c r="AA55" i="2"/>
  <c r="AB55" i="2"/>
  <c r="AD56" i="2"/>
  <c r="AE56" i="2"/>
  <c r="AE172" i="2"/>
  <c r="AD172" i="2"/>
  <c r="AB74" i="2"/>
  <c r="AA74" i="2"/>
  <c r="AE132" i="2"/>
  <c r="AD132" i="2"/>
  <c r="AB29" i="2"/>
  <c r="AA29" i="2"/>
  <c r="AD131" i="2"/>
  <c r="AE131" i="2"/>
  <c r="AA22" i="2"/>
  <c r="AB22" i="2"/>
  <c r="AD128" i="2"/>
  <c r="AE128" i="2"/>
  <c r="AD99" i="2"/>
  <c r="AE99" i="2"/>
  <c r="AE85" i="2"/>
  <c r="AD85" i="2"/>
  <c r="AB156" i="2"/>
  <c r="AA156" i="2"/>
  <c r="AE42" i="2"/>
  <c r="AD42" i="2"/>
  <c r="AE108" i="2"/>
  <c r="AD108" i="2"/>
  <c r="AB69" i="2"/>
  <c r="AA69" i="2"/>
  <c r="AE53" i="2"/>
  <c r="AD53" i="2"/>
  <c r="AD138" i="2"/>
  <c r="AE138" i="2"/>
  <c r="AE96" i="2"/>
  <c r="AD96" i="2"/>
  <c r="AA92" i="2"/>
  <c r="AB92" i="2"/>
  <c r="AD37" i="2"/>
  <c r="AE37" i="2"/>
  <c r="AA64" i="2"/>
  <c r="AB64" i="2"/>
  <c r="AD77" i="2"/>
  <c r="AE77" i="2"/>
  <c r="AD157" i="2"/>
  <c r="AE157" i="2"/>
  <c r="AD79" i="2"/>
  <c r="AE79" i="2"/>
  <c r="AD184" i="2"/>
  <c r="AE184" i="2"/>
  <c r="AD183" i="2"/>
  <c r="AE183" i="2"/>
  <c r="AD186" i="2"/>
  <c r="AE186" i="2"/>
  <c r="AD185" i="2"/>
  <c r="AE185" i="2"/>
  <c r="AD92" i="2" l="1"/>
  <c r="AE92" i="2"/>
  <c r="AD24" i="2"/>
  <c r="AE24" i="2"/>
  <c r="AD29" i="2"/>
  <c r="AE29" i="2"/>
  <c r="AD64" i="2"/>
  <c r="AE64" i="2"/>
  <c r="AE55" i="2"/>
  <c r="AD55" i="2"/>
  <c r="AE156" i="2"/>
  <c r="AD156" i="2"/>
  <c r="AE74" i="2"/>
  <c r="AD74" i="2"/>
  <c r="AD22" i="2"/>
  <c r="AE22" i="2"/>
  <c r="AC11" i="2" s="1"/>
  <c r="AD69" i="2"/>
  <c r="AE69" i="2"/>
</calcChain>
</file>

<file path=xl/sharedStrings.xml><?xml version="1.0" encoding="utf-8"?>
<sst xmlns="http://schemas.openxmlformats.org/spreadsheetml/2006/main" count="3405" uniqueCount="786">
  <si>
    <t>VSB-063</t>
  </si>
  <si>
    <t>VSB-059</t>
  </si>
  <si>
    <t>IBVS 6244</t>
  </si>
  <si>
    <t>Interval (days)</t>
  </si>
  <si>
    <t>Cycles P3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</si>
  <si>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</si>
  <si>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</si>
  <si>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</si>
  <si>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</si>
  <si>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</si>
  <si>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</si>
  <si>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</si>
  <si>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</si>
  <si>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</si>
  <si>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</si>
  <si>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</si>
  <si>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</si>
  <si>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</si>
  <si>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</si>
  <si>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</si>
  <si>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</si>
  <si>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</si>
  <si>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</si>
  <si>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</si>
  <si>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</si>
  <si>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</si>
  <si>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</si>
  <si>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</si>
  <si>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</si>
  <si>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</si>
  <si>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</si>
  <si>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</si>
  <si>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Diethelm R</t>
  </si>
  <si>
    <t>BBSAG Bull.33</t>
  </si>
  <si>
    <t>B</t>
  </si>
  <si>
    <t>BBSAG Bull.117</t>
  </si>
  <si>
    <t>IBVS 4912</t>
  </si>
  <si>
    <t>IBVS 4606</t>
  </si>
  <si>
    <t>IBVS 4383</t>
  </si>
  <si>
    <t>IBVS 4472</t>
  </si>
  <si>
    <t>IBVS 2811</t>
  </si>
  <si>
    <t>IBVS</t>
  </si>
  <si>
    <t>Nelson</t>
  </si>
  <si>
    <t>IBVS 5493</t>
  </si>
  <si>
    <t>II</t>
  </si>
  <si>
    <t>I</t>
  </si>
  <si>
    <t>IBVS 0647</t>
  </si>
  <si>
    <t>IBVS 2202</t>
  </si>
  <si>
    <t>IBVS 4380</t>
  </si>
  <si>
    <t>IBVS 5296</t>
  </si>
  <si>
    <t>IBVS 5592</t>
  </si>
  <si>
    <t>IBVS 5623</t>
  </si>
  <si>
    <t>IBVS 5643</t>
  </si>
  <si>
    <t>EW/KW</t>
  </si>
  <si>
    <t>Misc</t>
  </si>
  <si>
    <t>Smith 1963</t>
  </si>
  <si>
    <t>Smith 1963 was quoted in IBVS 2811.</t>
  </si>
  <si>
    <t>Very confusing</t>
  </si>
  <si>
    <t>Includes light curve -- phases then correct.</t>
  </si>
  <si>
    <t>Cracow interpolation</t>
  </si>
  <si>
    <t>n/a</t>
  </si>
  <si>
    <t>V.Zessewitsch PZ 7.8</t>
  </si>
  <si>
    <t>L.Binnendijk AJ 68.30</t>
  </si>
  <si>
    <t>D.Lichtenknecker BAVM 31</t>
  </si>
  <si>
    <t>F.Agerer BAVM 59</t>
  </si>
  <si>
    <t>Hipparcos</t>
  </si>
  <si>
    <t>P</t>
  </si>
  <si>
    <t>F.Agerer BAVM 60</t>
  </si>
  <si>
    <t>F.Agerer BAVM 62</t>
  </si>
  <si>
    <t>F.Agerer BAVM 68</t>
  </si>
  <si>
    <t>R.Diethelm BBS 125</t>
  </si>
  <si>
    <t># of data points:</t>
  </si>
  <si>
    <t>FG Hya / GSC 00201-01844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</si>
  <si>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</si>
  <si>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</si>
  <si>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</si>
  <si>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</si>
  <si>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</si>
  <si>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</si>
  <si>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</si>
  <si>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</si>
  <si>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IBVS 5791</t>
  </si>
  <si>
    <t>IBVS 5870</t>
  </si>
  <si>
    <t>IBVS 5871</t>
  </si>
  <si>
    <t>IBVS 5875</t>
  </si>
  <si>
    <t>IBVS 5894</t>
  </si>
  <si>
    <t>IBVS 5992</t>
  </si>
  <si>
    <t>IBVS 6010</t>
  </si>
  <si>
    <t>Note erroneous fits in Yang &amp; Liu 2000A&amp;AS..144..457</t>
  </si>
  <si>
    <t>JAVSO..40....1</t>
  </si>
  <si>
    <t>IBVS 6029</t>
  </si>
  <si>
    <t>2012JAVSO..40..975</t>
  </si>
  <si>
    <t>IBVS 6048</t>
  </si>
  <si>
    <t>Add cycle</t>
  </si>
  <si>
    <t>Old Cycle</t>
  </si>
  <si>
    <t>IBVS 6063</t>
  </si>
  <si>
    <t>vis</t>
  </si>
  <si>
    <t>Alania</t>
  </si>
  <si>
    <t>pg</t>
  </si>
  <si>
    <t>PE</t>
  </si>
  <si>
    <t>CCD</t>
  </si>
  <si>
    <t>Yang 2000A&amp;AS.144..457Y</t>
  </si>
  <si>
    <t>Needed cycle adjustment</t>
  </si>
  <si>
    <t>Note erroneous fits in Yang &amp; Liu 2000A&amp;AS..144..457 -- see page A(2)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</si>
  <si>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</si>
  <si>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</si>
  <si>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</si>
  <si>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</si>
  <si>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</si>
  <si>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V</t>
  </si>
  <si>
    <t>V </t>
  </si>
  <si>
    <t>2431150.388 </t>
  </si>
  <si>
    <t> 29.02.1944 21:18 </t>
  </si>
  <si>
    <t> -0.753 </t>
  </si>
  <si>
    <t> V.Zessewitsch </t>
  </si>
  <si>
    <t> PZ 7.8 </t>
  </si>
  <si>
    <t>2434056.7184 </t>
  </si>
  <si>
    <t> 14.02.1952 05:14 </t>
  </si>
  <si>
    <t> -0.6534 </t>
  </si>
  <si>
    <t>E </t>
  </si>
  <si>
    <t>?</t>
  </si>
  <si>
    <t> H.Smith </t>
  </si>
  <si>
    <t> AJ 61.353 </t>
  </si>
  <si>
    <t>2434057.7018 </t>
  </si>
  <si>
    <t> 15.02.1952 04:50 </t>
  </si>
  <si>
    <t> -0.6535 </t>
  </si>
  <si>
    <t>2434084.5842 </t>
  </si>
  <si>
    <t> 13.03.1952 02:01 </t>
  </si>
  <si>
    <t> -0.6533 </t>
  </si>
  <si>
    <t>2436968.7067 </t>
  </si>
  <si>
    <t> 04.02.1960 04:57 </t>
  </si>
  <si>
    <t> -0.4689 </t>
  </si>
  <si>
    <t> L.Binnendijk </t>
  </si>
  <si>
    <t> AJ 68.30 </t>
  </si>
  <si>
    <t>2436992.6387 </t>
  </si>
  <si>
    <t> 28.02.1960 03:19 </t>
  </si>
  <si>
    <t> -0.4686 </t>
  </si>
  <si>
    <t>2437614.8705 </t>
  </si>
  <si>
    <t> 11.11.1961 08:53 </t>
  </si>
  <si>
    <t> -0.4620 </t>
  </si>
  <si>
    <t>2437726.6622 </t>
  </si>
  <si>
    <t> 03.03.1962 03:53 </t>
  </si>
  <si>
    <t> -0.4610 </t>
  </si>
  <si>
    <t>2437727.6458 </t>
  </si>
  <si>
    <t> 04.03.1962 03:29 </t>
  </si>
  <si>
    <t> -0.4609 </t>
  </si>
  <si>
    <t>2443220.356 </t>
  </si>
  <si>
    <t> 17.03.1977 20:32 </t>
  </si>
  <si>
    <t> -0.084 </t>
  </si>
  <si>
    <t> R.Diethelm </t>
  </si>
  <si>
    <t> BBS 33 </t>
  </si>
  <si>
    <t>2443573.381 </t>
  </si>
  <si>
    <t> 05.03.1978 21:08 </t>
  </si>
  <si>
    <t> 0.030 </t>
  </si>
  <si>
    <t> D.Lichtenknecker </t>
  </si>
  <si>
    <t>BAVM 31 </t>
  </si>
  <si>
    <t>2444640.2739 </t>
  </si>
  <si>
    <t> 04.02.1981 18:34 </t>
  </si>
  <si>
    <t> -0.0066 </t>
  </si>
  <si>
    <t> Yang Yulan </t>
  </si>
  <si>
    <t>IBVS 2202 </t>
  </si>
  <si>
    <t>2444641.0989 </t>
  </si>
  <si>
    <t> 05.02.1981 14:22 </t>
  </si>
  <si>
    <t> -0.0012 </t>
  </si>
  <si>
    <t>2444933.3719 </t>
  </si>
  <si>
    <t> 24.11.1981 20:55 </t>
  </si>
  <si>
    <t> 0.0096 </t>
  </si>
  <si>
    <t>2444934.3528 </t>
  </si>
  <si>
    <t> 25.11.1981 20:28 </t>
  </si>
  <si>
    <t> 0.0070 </t>
  </si>
  <si>
    <t>2444968.2776 </t>
  </si>
  <si>
    <t> 29.12.1981 18:39 </t>
  </si>
  <si>
    <t> 0.0012 </t>
  </si>
  <si>
    <t>2444997.2901 </t>
  </si>
  <si>
    <t> 27.01.1982 18:57 </t>
  </si>
  <si>
    <t> 0.0006 </t>
  </si>
  <si>
    <t>2444998.1080 </t>
  </si>
  <si>
    <t> 28.01.1982 14:35 </t>
  </si>
  <si>
    <t> -0.0011 </t>
  </si>
  <si>
    <t>2446089.3839 </t>
  </si>
  <si>
    <t> 23.01.1985 21:12 </t>
  </si>
  <si>
    <t> -0.0779 </t>
  </si>
  <si>
    <t> H.A.Mahdy et al. </t>
  </si>
  <si>
    <t>IBVS 2811 </t>
  </si>
  <si>
    <t>2446090.3678 </t>
  </si>
  <si>
    <t> 24.01.1985 20:49 </t>
  </si>
  <si>
    <t> -0.0775 </t>
  </si>
  <si>
    <t>2446090.5316 </t>
  </si>
  <si>
    <t> 25.01.1985 00:45 </t>
  </si>
  <si>
    <t> -0.0777 </t>
  </si>
  <si>
    <t>2446109.3822 </t>
  </si>
  <si>
    <t> 12.02.1985 21:10 </t>
  </si>
  <si>
    <t> -0.0774 </t>
  </si>
  <si>
    <t>2446110.3654 </t>
  </si>
  <si>
    <t> 13.02.1985 20:46 </t>
  </si>
  <si>
    <t>2446111.3491 </t>
  </si>
  <si>
    <t> 14.02.1985 20:22 </t>
  </si>
  <si>
    <t>2447530.5958 </t>
  </si>
  <si>
    <t> 04.01.1989 02:17 </t>
  </si>
  <si>
    <t> -0.1794 </t>
  </si>
  <si>
    <t> S.Selam </t>
  </si>
  <si>
    <t>IBVS 4380 </t>
  </si>
  <si>
    <t>2447532.5624 </t>
  </si>
  <si>
    <t> 06.01.1989 01:29 </t>
  </si>
  <si>
    <t> -0.1798 </t>
  </si>
  <si>
    <t> F.Özeren </t>
  </si>
  <si>
    <t>2447952.3476 </t>
  </si>
  <si>
    <t> 01.03.1990 20:20 </t>
  </si>
  <si>
    <t> -0.1835 </t>
  </si>
  <si>
    <t>2447953.3374 </t>
  </si>
  <si>
    <t> 02.03.1990 20:05 </t>
  </si>
  <si>
    <t> -0.1772 </t>
  </si>
  <si>
    <t> B.Gürol </t>
  </si>
  <si>
    <t>2447968.2512 </t>
  </si>
  <si>
    <t> 17.03.1990 18:01 </t>
  </si>
  <si>
    <t> -0.1797 </t>
  </si>
  <si>
    <t>2448271.4959 </t>
  </si>
  <si>
    <t> 14.01.1991 23:54 </t>
  </si>
  <si>
    <t> -0.1796 </t>
  </si>
  <si>
    <t>B;V</t>
  </si>
  <si>
    <t> F.Agerer </t>
  </si>
  <si>
    <t>BAVM 59 </t>
  </si>
  <si>
    <t>2448290.5064 </t>
  </si>
  <si>
    <t> 03.02.1991 00:09 </t>
  </si>
  <si>
    <t> -0.1834 </t>
  </si>
  <si>
    <t>2448308.3705 </t>
  </si>
  <si>
    <t> 20.02.1991 20:53 </t>
  </si>
  <si>
    <t> -0.1861 </t>
  </si>
  <si>
    <t> Z.Müyesseroglu </t>
  </si>
  <si>
    <t>2448358.3681 </t>
  </si>
  <si>
    <t> 11.04.1991 20:50 </t>
  </si>
  <si>
    <t> -0.1829 </t>
  </si>
  <si>
    <t>2448625.5492 </t>
  </si>
  <si>
    <t> 04.01.1992 01:10 </t>
  </si>
  <si>
    <t> -0.1849 </t>
  </si>
  <si>
    <t>BAVM 60 </t>
  </si>
  <si>
    <t>2448625.5494 </t>
  </si>
  <si>
    <t> 04.01.1992 01:11 </t>
  </si>
  <si>
    <t> -0.1847 </t>
  </si>
  <si>
    <t>2448683.4104 </t>
  </si>
  <si>
    <t> 01.03.1992 21:50 </t>
  </si>
  <si>
    <t>2448683.4114 </t>
  </si>
  <si>
    <t> 01.03.1992 21:52 </t>
  </si>
  <si>
    <t> -0.1851 </t>
  </si>
  <si>
    <t>2449004.5202 </t>
  </si>
  <si>
    <t> 17.01.1993 00:29 </t>
  </si>
  <si>
    <t> -0.1877 </t>
  </si>
  <si>
    <t>BAVM 62 </t>
  </si>
  <si>
    <t>2449004.5205 </t>
  </si>
  <si>
    <t> -0.1874 </t>
  </si>
  <si>
    <t>2449004.6796 </t>
  </si>
  <si>
    <t> 17.01.1993 04:18 </t>
  </si>
  <si>
    <t> -0.1922 </t>
  </si>
  <si>
    <t>2449007.4727 </t>
  </si>
  <si>
    <t> 19.01.1993 23:20 </t>
  </si>
  <si>
    <t> -0.1857 </t>
  </si>
  <si>
    <t> B.Albayrak </t>
  </si>
  <si>
    <t>2449046.3152 </t>
  </si>
  <si>
    <t> 27.02.1993 19:33 </t>
  </si>
  <si>
    <t> -0.1913 </t>
  </si>
  <si>
    <t>2449387.4305 </t>
  </si>
  <si>
    <t> 03.02.1994 22:19 </t>
  </si>
  <si>
    <t> -0.1852 </t>
  </si>
  <si>
    <t>2449393.3242 </t>
  </si>
  <si>
    <t> 09.02.1994 19:46 </t>
  </si>
  <si>
    <t> -0.1925 </t>
  </si>
  <si>
    <t>G</t>
  </si>
  <si>
    <t>BAVM 68 </t>
  </si>
  <si>
    <t>2449393.3252 </t>
  </si>
  <si>
    <t> 09.02.1994 19:48 </t>
  </si>
  <si>
    <t> -0.1915 </t>
  </si>
  <si>
    <t>2449401.3518 </t>
  </si>
  <si>
    <t> 17.02.1994 20:26 </t>
  </si>
  <si>
    <t> -0.1967 </t>
  </si>
  <si>
    <t>2449416.4344 </t>
  </si>
  <si>
    <t> 04.03.1994 22:25 </t>
  </si>
  <si>
    <t> -0.1944 </t>
  </si>
  <si>
    <t>2449416.4354 </t>
  </si>
  <si>
    <t> 04.03.1994 22:26 </t>
  </si>
  <si>
    <t> -0.1934 </t>
  </si>
  <si>
    <t>2449772.2926 </t>
  </si>
  <si>
    <t> 23.02.1995 19:01 </t>
  </si>
  <si>
    <t> -0.1978 </t>
  </si>
  <si>
    <t>2449772.453 </t>
  </si>
  <si>
    <t> 23.02.1995 22:52 </t>
  </si>
  <si>
    <t> -0.201 </t>
  </si>
  <si>
    <t>BAVM 91 </t>
  </si>
  <si>
    <t>2449772.454 </t>
  </si>
  <si>
    <t> 23.02.1995 22:53 </t>
  </si>
  <si>
    <t> -0.200 </t>
  </si>
  <si>
    <t>2449772.4570 </t>
  </si>
  <si>
    <t> 23.02.1995 22:58 </t>
  </si>
  <si>
    <t> -0.1974 </t>
  </si>
  <si>
    <t>2449779.3410 </t>
  </si>
  <si>
    <t> 02.03.1995 20:11 </t>
  </si>
  <si>
    <t>2450156.3407 </t>
  </si>
  <si>
    <t> 13.03.1996 20:10 </t>
  </si>
  <si>
    <t> -0.2049 </t>
  </si>
  <si>
    <t>o</t>
  </si>
  <si>
    <t> W.Kleikamp </t>
  </si>
  <si>
    <t>BAVM 99 </t>
  </si>
  <si>
    <t>2450840.5173 </t>
  </si>
  <si>
    <t> 27.01.1998 00:24 </t>
  </si>
  <si>
    <t> -0.2137 </t>
  </si>
  <si>
    <t>BAVM 111 </t>
  </si>
  <si>
    <t>2450897.393 </t>
  </si>
  <si>
    <t> 24.03.1998 21:25 </t>
  </si>
  <si>
    <t> -0.217 </t>
  </si>
  <si>
    <t> BBS 117 </t>
  </si>
  <si>
    <t>2451192.118 </t>
  </si>
  <si>
    <t> 13.01.1999 14:49 </t>
  </si>
  <si>
    <t> -0.213 </t>
  </si>
  <si>
    <t>C </t>
  </si>
  <si>
    <t> K.Nagai </t>
  </si>
  <si>
    <t>VSB 47 </t>
  </si>
  <si>
    <t>2451216.049 </t>
  </si>
  <si>
    <t> 06.02.1999 13:10 </t>
  </si>
  <si>
    <t> -0.214 </t>
  </si>
  <si>
    <t>2451222.4387 </t>
  </si>
  <si>
    <t> 12.02.1999 22:31 </t>
  </si>
  <si>
    <t> -0.2166 </t>
  </si>
  <si>
    <t>-I</t>
  </si>
  <si>
    <t>BAVM 128 </t>
  </si>
  <si>
    <t>2451950.0564 </t>
  </si>
  <si>
    <t> 09.02.2001 13:21 </t>
  </si>
  <si>
    <t>21297.5</t>
  </si>
  <si>
    <t> -0.2220 </t>
  </si>
  <si>
    <t>VSB 39 </t>
  </si>
  <si>
    <t>2451955.4675 </t>
  </si>
  <si>
    <t> 14.02.2001 23:13 </t>
  </si>
  <si>
    <t>21314</t>
  </si>
  <si>
    <t> -0.2201 </t>
  </si>
  <si>
    <t>BAVM 152 </t>
  </si>
  <si>
    <t>2451958.0953 </t>
  </si>
  <si>
    <t> 17.02.2001 14:17 </t>
  </si>
  <si>
    <t>21322</t>
  </si>
  <si>
    <t> -0.2150 </t>
  </si>
  <si>
    <t>2452000.3797 </t>
  </si>
  <si>
    <t> 31.03.2001 21:06 </t>
  </si>
  <si>
    <t>21451</t>
  </si>
  <si>
    <t> -0.2209 </t>
  </si>
  <si>
    <t> BBS 125 </t>
  </si>
  <si>
    <t>2452297.0621 </t>
  </si>
  <si>
    <t> 22.01.2002 13:29 </t>
  </si>
  <si>
    <t>22356</t>
  </si>
  <si>
    <t> -0.2265 </t>
  </si>
  <si>
    <t>VSB 40 </t>
  </si>
  <si>
    <t>2452299.0260 </t>
  </si>
  <si>
    <t> 24.01.2002 12:37 </t>
  </si>
  <si>
    <t>22362</t>
  </si>
  <si>
    <t> -0.2296 </t>
  </si>
  <si>
    <t>2452300.0136 </t>
  </si>
  <si>
    <t> 25.01.2002 12:19 </t>
  </si>
  <si>
    <t>22365</t>
  </si>
  <si>
    <t> -0.2255 </t>
  </si>
  <si>
    <t>2452307.3941 </t>
  </si>
  <si>
    <t> 01.02.2002 21:27 </t>
  </si>
  <si>
    <t>22387.5</t>
  </si>
  <si>
    <t> -0.2212 </t>
  </si>
  <si>
    <t>2452314.1018 </t>
  </si>
  <si>
    <t> 08.02.2002 14:26 </t>
  </si>
  <si>
    <t>22408</t>
  </si>
  <si>
    <t> -0.2341 </t>
  </si>
  <si>
    <t> Qian &amp; Yang </t>
  </si>
  <si>
    <t> MN 356, 765 ff </t>
  </si>
  <si>
    <t>2452314.2666 </t>
  </si>
  <si>
    <t> 08.02.2002 18:23 </t>
  </si>
  <si>
    <t>22408.5</t>
  </si>
  <si>
    <t> -0.2332 </t>
  </si>
  <si>
    <t>2452341.9745 </t>
  </si>
  <si>
    <t> 08.03.2002 11:23 </t>
  </si>
  <si>
    <t>22493</t>
  </si>
  <si>
    <t> -0.2271 </t>
  </si>
  <si>
    <t>2452343.1236 </t>
  </si>
  <si>
    <t> 09.03.2002 14:57 </t>
  </si>
  <si>
    <t>22496.5</t>
  </si>
  <si>
    <t> -0.2254 </t>
  </si>
  <si>
    <t> S.Kiyota </t>
  </si>
  <si>
    <t>2452347.5530 </t>
  </si>
  <si>
    <t> 14.03.2002 01:16 </t>
  </si>
  <si>
    <t>22510</t>
  </si>
  <si>
    <t> -0.2217 </t>
  </si>
  <si>
    <t> S.Dvorak </t>
  </si>
  <si>
    <t> JAAVSO 40;975 </t>
  </si>
  <si>
    <t>2452629.8087 </t>
  </si>
  <si>
    <t> 21.12.2002 07:24 </t>
  </si>
  <si>
    <t>23371</t>
  </si>
  <si>
    <t> -0.2294 </t>
  </si>
  <si>
    <t>2452657.1851 </t>
  </si>
  <si>
    <t> 17.01.2003 16:26 </t>
  </si>
  <si>
    <t>23454.5</t>
  </si>
  <si>
    <t> -0.2269 </t>
  </si>
  <si>
    <t>VSB 42 </t>
  </si>
  <si>
    <t>2452696.0303 </t>
  </si>
  <si>
    <t> 25.02.2003 12:43 </t>
  </si>
  <si>
    <t>23573</t>
  </si>
  <si>
    <t> -0.2298 </t>
  </si>
  <si>
    <t>2452706.6829 </t>
  </si>
  <si>
    <t> 08.03.2003 04:23 </t>
  </si>
  <si>
    <t>23605.5</t>
  </si>
  <si>
    <t> -0.2318 </t>
  </si>
  <si>
    <t> R.Nelson </t>
  </si>
  <si>
    <t>IBVS 5493 </t>
  </si>
  <si>
    <t>2453018.1229 </t>
  </si>
  <si>
    <t> 13.01.2004 14:56 </t>
  </si>
  <si>
    <t>24555.5</t>
  </si>
  <si>
    <t> -0.2322 </t>
  </si>
  <si>
    <t>VSB 43 </t>
  </si>
  <si>
    <t>2453025.8222 </t>
  </si>
  <si>
    <t> 21.01.2004 07:43 </t>
  </si>
  <si>
    <t>24579</t>
  </si>
  <si>
    <t> -0.2369 </t>
  </si>
  <si>
    <t>2453054.0207 </t>
  </si>
  <si>
    <t> 18.02.2004 12:29 </t>
  </si>
  <si>
    <t>24665</t>
  </si>
  <si>
    <t> -0.2320 </t>
  </si>
  <si>
    <t>2453054.1804 </t>
  </si>
  <si>
    <t> 18.02.2004 16:19 </t>
  </si>
  <si>
    <t>24665.5</t>
  </si>
  <si>
    <t> -0.2362 </t>
  </si>
  <si>
    <t>2453055.0030 </t>
  </si>
  <si>
    <t> 19.02.2004 12:04 </t>
  </si>
  <si>
    <t>24668</t>
  </si>
  <si>
    <t>2453088.6048 </t>
  </si>
  <si>
    <t> 24.03.2004 02:30 </t>
  </si>
  <si>
    <t>24770.5</t>
  </si>
  <si>
    <t> -0.2342 </t>
  </si>
  <si>
    <t>2453094.3444 </t>
  </si>
  <si>
    <t> 29.03.2004 20:15 </t>
  </si>
  <si>
    <t>24788</t>
  </si>
  <si>
    <t> -0.2316 </t>
  </si>
  <si>
    <t>BAVM 172 </t>
  </si>
  <si>
    <t>2453105.1573 </t>
  </si>
  <si>
    <t> 09.04.2004 15:46 </t>
  </si>
  <si>
    <t>24821</t>
  </si>
  <si>
    <t> -0.2372 </t>
  </si>
  <si>
    <t> T.Krajci </t>
  </si>
  <si>
    <t>IBVS 5592 </t>
  </si>
  <si>
    <t>2453387.4199 </t>
  </si>
  <si>
    <t> 16.01.2005 22:04 </t>
  </si>
  <si>
    <t>25682</t>
  </si>
  <si>
    <t> -0.2379 </t>
  </si>
  <si>
    <t> M.Drozdz et al. </t>
  </si>
  <si>
    <t>IBVS 5623 </t>
  </si>
  <si>
    <t>2453387.5812 </t>
  </si>
  <si>
    <t> 17.01.2005 01:56 </t>
  </si>
  <si>
    <t>25682.5</t>
  </si>
  <si>
    <t> -0.2405 </t>
  </si>
  <si>
    <t>2453387.7496 </t>
  </si>
  <si>
    <t> 17.01.2005 05:59 </t>
  </si>
  <si>
    <t>25683</t>
  </si>
  <si>
    <t> -0.2361 </t>
  </si>
  <si>
    <t> W.Ogloza et al. </t>
  </si>
  <si>
    <t>IBVS 5843 </t>
  </si>
  <si>
    <t>2453388.7329 </t>
  </si>
  <si>
    <t> 18.01.2005 05:35 </t>
  </si>
  <si>
    <t>25686</t>
  </si>
  <si>
    <t> -0.2363 </t>
  </si>
  <si>
    <t>2453389.7165 </t>
  </si>
  <si>
    <t> 19.01.2005 05:11 </t>
  </si>
  <si>
    <t>25689</t>
  </si>
  <si>
    <t>2453400.6934 </t>
  </si>
  <si>
    <t> 30.01.2005 04:38 </t>
  </si>
  <si>
    <t>25722.5</t>
  </si>
  <si>
    <t> -0.2416 </t>
  </si>
  <si>
    <t>2453402.006 </t>
  </si>
  <si>
    <t> 31.01.2005 12:08 </t>
  </si>
  <si>
    <t>25726.5</t>
  </si>
  <si>
    <t> -0.240 </t>
  </si>
  <si>
    <t>VSB 44 </t>
  </si>
  <si>
    <t>2453402.170 </t>
  </si>
  <si>
    <t> 31.01.2005 16:04 </t>
  </si>
  <si>
    <t>25727</t>
  </si>
  <si>
    <t>2453404.6285 </t>
  </si>
  <si>
    <t> 03.02.2005 03:05 </t>
  </si>
  <si>
    <t>25734.5</t>
  </si>
  <si>
    <t>2453404.7926 </t>
  </si>
  <si>
    <t> 03.02.2005 07:01 </t>
  </si>
  <si>
    <t>25735</t>
  </si>
  <si>
    <t> -0.2403 </t>
  </si>
  <si>
    <t>2453405.6126 </t>
  </si>
  <si>
    <t> 04.02.2005 02:42 </t>
  </si>
  <si>
    <t>25737.5</t>
  </si>
  <si>
    <t> -0.2399 </t>
  </si>
  <si>
    <t>2453405.7800 </t>
  </si>
  <si>
    <t> 04.02.2005 06:43 </t>
  </si>
  <si>
    <t>25738</t>
  </si>
  <si>
    <t> -0.2364 </t>
  </si>
  <si>
    <t>2453406.7616 </t>
  </si>
  <si>
    <t> 05.02.2005 06:16 </t>
  </si>
  <si>
    <t>25741</t>
  </si>
  <si>
    <t> -0.2383 </t>
  </si>
  <si>
    <t>2453409.7104 </t>
  </si>
  <si>
    <t> 08.02.2005 05:02 </t>
  </si>
  <si>
    <t>25750</t>
  </si>
  <si>
    <t> -0.2400 </t>
  </si>
  <si>
    <t>2453410.3672 </t>
  </si>
  <si>
    <t> 08.02.2005 20:48 </t>
  </si>
  <si>
    <t>25752</t>
  </si>
  <si>
    <t> -0.2389 </t>
  </si>
  <si>
    <t>2453410.5292 </t>
  </si>
  <si>
    <t> 09.02.2005 00:42 </t>
  </si>
  <si>
    <t>25752.5</t>
  </si>
  <si>
    <t> -0.2408 </t>
  </si>
  <si>
    <t>2453445.4428 </t>
  </si>
  <si>
    <t> 15.03.2005 22:37 </t>
  </si>
  <si>
    <t>25859</t>
  </si>
  <si>
    <t> -0.2413 </t>
  </si>
  <si>
    <t>m</t>
  </si>
  <si>
    <t> B.Gürol et al. </t>
  </si>
  <si>
    <t>IBVS 5791 </t>
  </si>
  <si>
    <t>2453764.0943 </t>
  </si>
  <si>
    <t> 28.01.2006 14:15 </t>
  </si>
  <si>
    <t>26831</t>
  </si>
  <si>
    <t> -0.2425 </t>
  </si>
  <si>
    <t> K.Nagai et al. </t>
  </si>
  <si>
    <t>VSB 45 </t>
  </si>
  <si>
    <t>2453774.0928 </t>
  </si>
  <si>
    <t> 07.02.2006 14:13 </t>
  </si>
  <si>
    <t>26861.5</t>
  </si>
  <si>
    <t> -0.2429 </t>
  </si>
  <si>
    <t>2453775.0773 </t>
  </si>
  <si>
    <t> 08.02.2006 13:51 </t>
  </si>
  <si>
    <t>26864.5</t>
  </si>
  <si>
    <t> -0.2419 </t>
  </si>
  <si>
    <t>2453799.0056 </t>
  </si>
  <si>
    <t> 04.03.2006 12:08 </t>
  </si>
  <si>
    <t>26937.5</t>
  </si>
  <si>
    <t> -0.2453 </t>
  </si>
  <si>
    <t>2453829.0034 </t>
  </si>
  <si>
    <t> 03.04.2006 12:04 </t>
  </si>
  <si>
    <t>27029</t>
  </si>
  <si>
    <t> -0.2441 </t>
  </si>
  <si>
    <t>2454499.7477 </t>
  </si>
  <si>
    <t> 03.02.2008 05:56 </t>
  </si>
  <si>
    <t>29075</t>
  </si>
  <si>
    <t>R</t>
  </si>
  <si>
    <t>IBVS 5875 </t>
  </si>
  <si>
    <t>2454529.5808 </t>
  </si>
  <si>
    <t> 04.03.2008 01:56 </t>
  </si>
  <si>
    <t>29166</t>
  </si>
  <si>
    <t> -0.2437 </t>
  </si>
  <si>
    <t>IBVS 5870 </t>
  </si>
  <si>
    <t>2454554.9858 </t>
  </si>
  <si>
    <t> 29.03.2008 11:39 </t>
  </si>
  <si>
    <t>29243.5</t>
  </si>
  <si>
    <t> -0.2457 </t>
  </si>
  <si>
    <t>Ic</t>
  </si>
  <si>
    <t> K.Nakajima </t>
  </si>
  <si>
    <t>VSB 48 </t>
  </si>
  <si>
    <t>2454829.8831 </t>
  </si>
  <si>
    <t> 29.12.2008 09:11 </t>
  </si>
  <si>
    <t>30082</t>
  </si>
  <si>
    <t> -0.2355 </t>
  </si>
  <si>
    <t>IBVS 5871 </t>
  </si>
  <si>
    <t>2454889.7014 </t>
  </si>
  <si>
    <t> 27.02.2009 04:50 </t>
  </si>
  <si>
    <t>30264.5</t>
  </si>
  <si>
    <t> -0.2466 </t>
  </si>
  <si>
    <t>IBVS 5894 </t>
  </si>
  <si>
    <t>2455593.0691 </t>
  </si>
  <si>
    <t> 31.01.2011 13:39 </t>
  </si>
  <si>
    <t>32410</t>
  </si>
  <si>
    <t> -0.2424 </t>
  </si>
  <si>
    <t>VSB 53 </t>
  </si>
  <si>
    <t>2455623.3952 </t>
  </si>
  <si>
    <t> 02.03.2011 21:29 </t>
  </si>
  <si>
    <t>32502.5</t>
  </si>
  <si>
    <t>BAVM 220 </t>
  </si>
  <si>
    <t>2455632.7353 </t>
  </si>
  <si>
    <t> 12.03.2011 05:38 </t>
  </si>
  <si>
    <t>32531</t>
  </si>
  <si>
    <t> -0.2439 </t>
  </si>
  <si>
    <t>IBVS 5992 </t>
  </si>
  <si>
    <t>2455979.5835 </t>
  </si>
  <si>
    <t> 22.02.2012 02:00 </t>
  </si>
  <si>
    <t>33589</t>
  </si>
  <si>
    <t>BAVM 228 </t>
  </si>
  <si>
    <t>2456000.7286 </t>
  </si>
  <si>
    <t> 14.03.2012 05:29 </t>
  </si>
  <si>
    <t>33653.5</t>
  </si>
  <si>
    <t> -0.2420 </t>
  </si>
  <si>
    <t>IBVS 6029 </t>
  </si>
  <si>
    <t>2456003.3548 </t>
  </si>
  <si>
    <t> 16.03.2012 20:30 </t>
  </si>
  <si>
    <t>33661.5</t>
  </si>
  <si>
    <t> -0.2385 </t>
  </si>
  <si>
    <t>2456298.8936 </t>
  </si>
  <si>
    <t> 06.01.2013 09:26 </t>
  </si>
  <si>
    <t>34563</t>
  </si>
  <si>
    <t> -0.2402 </t>
  </si>
  <si>
    <t>IBVS 6063 </t>
  </si>
  <si>
    <t>C-C Gateway</t>
  </si>
  <si>
    <t>http://var.astro.cz/ocgate/</t>
  </si>
  <si>
    <t>s</t>
  </si>
  <si>
    <t>p</t>
  </si>
  <si>
    <t>Zessewitsch V P</t>
  </si>
  <si>
    <t>0,0000,0,0000,,</t>
  </si>
  <si>
    <t>pe</t>
  </si>
  <si>
    <t>Smith H</t>
  </si>
  <si>
    <t>I,2811,I,2811,AJ 61.353,</t>
  </si>
  <si>
    <t>Alania I F</t>
  </si>
  <si>
    <t>O,0146,O,0146,,</t>
  </si>
  <si>
    <t>Binnendijk L</t>
  </si>
  <si>
    <t>0,0000,0,0000,AJ 68.30,</t>
  </si>
  <si>
    <t>Diethelm Roger</t>
  </si>
  <si>
    <t>B,0033,B,0033,,</t>
  </si>
  <si>
    <t>Lichtenknecker D</t>
  </si>
  <si>
    <t>D,0031,D,Lich,,</t>
  </si>
  <si>
    <t>BV</t>
  </si>
  <si>
    <t>Yang Yulan</t>
  </si>
  <si>
    <t>I,2202,,,,</t>
  </si>
  <si>
    <t>I,2202,0,GCVS,,</t>
  </si>
  <si>
    <t>r</t>
  </si>
  <si>
    <t>Hamdy M</t>
  </si>
  <si>
    <t>I,2811,I,2811,,</t>
  </si>
  <si>
    <t>Selam S O</t>
  </si>
  <si>
    <t>I,4380,I,4380,,</t>
  </si>
  <si>
    <t>Oezeren F</t>
  </si>
  <si>
    <t>Guerol B</t>
  </si>
  <si>
    <t>Agerer Franz</t>
  </si>
  <si>
    <t>D,0059,D,0059,,</t>
  </si>
  <si>
    <t>Mueyesseroglu Z</t>
  </si>
  <si>
    <t>0,Hipp,0,Hipp,,</t>
  </si>
  <si>
    <t>D,0060,D,0060,,</t>
  </si>
  <si>
    <t>D,0062,D,0062,,</t>
  </si>
  <si>
    <t>Albayrak B</t>
  </si>
  <si>
    <t>D,0068,D,0068,,</t>
  </si>
  <si>
    <t>D,0091,I,4383,,</t>
  </si>
  <si>
    <t>ccd</t>
  </si>
  <si>
    <t>Kleikamp Wilhelm</t>
  </si>
  <si>
    <t>D,0099,I,4472,,</t>
  </si>
  <si>
    <t>D,0111,I,4606,,ST-6</t>
  </si>
  <si>
    <t>B,0117,B,0117,,</t>
  </si>
  <si>
    <t>Nagai Kazuhiro</t>
  </si>
  <si>
    <t>J,0037,,,,10L+ST-5</t>
  </si>
  <si>
    <t>Nagai Kazuo</t>
  </si>
  <si>
    <t>J,0047,,,,</t>
  </si>
  <si>
    <t>D,0128,I,4912,,</t>
  </si>
  <si>
    <t>Paschke Anton</t>
  </si>
  <si>
    <t>0,home,,,,Rotse</t>
  </si>
  <si>
    <t>W,0274,W,0274,,</t>
  </si>
  <si>
    <t>W,0306,J,0039,,</t>
  </si>
  <si>
    <t>D,0152,I,5296,,ST-6</t>
  </si>
  <si>
    <t>W,0309,J,0039,,10L+CV-04</t>
  </si>
  <si>
    <t>B,0125,B,0125,,</t>
  </si>
  <si>
    <t>W,0513,J,0040,,</t>
  </si>
  <si>
    <t>W,0552,J,0040,,</t>
  </si>
  <si>
    <t>Kiyota Seichiiro</t>
  </si>
  <si>
    <t>W,0563,J,0040,,</t>
  </si>
  <si>
    <t>W,0851,J,0042,,</t>
  </si>
  <si>
    <t>0,home,,,,Asas</t>
  </si>
  <si>
    <t>W,0906,J,0042,,</t>
  </si>
  <si>
    <t>Nelson Robert</t>
  </si>
  <si>
    <t>I,5493,,,,</t>
  </si>
  <si>
    <t>W,1207,J,0043,,</t>
  </si>
  <si>
    <t>Rc</t>
  </si>
  <si>
    <t>W,1240,J,0043,,</t>
  </si>
  <si>
    <t>D,0172,I,5643,,</t>
  </si>
  <si>
    <t>Krajci T</t>
  </si>
  <si>
    <t>I,5592,,,,</t>
  </si>
  <si>
    <t>BVR</t>
  </si>
  <si>
    <t>Siwak Michal</t>
  </si>
  <si>
    <t>I,5623,,,,</t>
  </si>
  <si>
    <t>Ogloza Waldemar</t>
  </si>
  <si>
    <t>I,5843,,,,Pi of Sky</t>
  </si>
  <si>
    <t>J,0044,,,,10L+CV-04</t>
  </si>
  <si>
    <t>Goekay G</t>
  </si>
  <si>
    <t>I,5791,,,,40 cm Cass</t>
  </si>
  <si>
    <t>J,0045,,,,20SC+SV-04</t>
  </si>
  <si>
    <t>I,5992,,,base,</t>
  </si>
  <si>
    <t>Nakajima Kazuhir</t>
  </si>
  <si>
    <t>J,0045,,,,20SC+CV-04</t>
  </si>
  <si>
    <t>I,5875,,,,ST-7XME</t>
  </si>
  <si>
    <t>Dvorak Shawn</t>
  </si>
  <si>
    <t>I,5870,,,,</t>
  </si>
  <si>
    <t>J,0048,,,,20SC+CV-04</t>
  </si>
  <si>
    <t>I,5871,,,,</t>
  </si>
  <si>
    <t>I,5894,,,,</t>
  </si>
  <si>
    <t>J,0053,,,,10L+CV-04</t>
  </si>
  <si>
    <t>D,0220,I,6010,,Sigma 403</t>
  </si>
  <si>
    <t>I,5992,,,,</t>
  </si>
  <si>
    <t>D,0228,I,6048,,Sigma 1603</t>
  </si>
  <si>
    <t>I,6029,,,,Astrokolchoz</t>
  </si>
  <si>
    <t>I,6063,,,,</t>
  </si>
  <si>
    <t>IBVS 6149</t>
  </si>
  <si>
    <t>OEJV 0172</t>
  </si>
  <si>
    <t>IBVS 6157</t>
  </si>
  <si>
    <t>Zhang et al. 2017RAA….17…13</t>
  </si>
  <si>
    <t>wt</t>
  </si>
  <si>
    <t>BAD?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</si>
  <si>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</si>
  <si>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</si>
  <si>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</si>
  <si>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</si>
  <si>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</si>
  <si>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</si>
  <si>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</si>
  <si>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</si>
  <si>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</si>
  <si>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</si>
  <si>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</si>
  <si>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</si>
  <si>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</si>
  <si>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</si>
  <si>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</si>
  <si>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</si>
  <si>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</si>
  <si>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</si>
  <si>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</si>
  <si>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</si>
  <si>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</si>
  <si>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</si>
  <si>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</si>
  <si>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</si>
  <si>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</si>
  <si>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</si>
  <si>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</si>
  <si>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</si>
  <si>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</si>
  <si>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</si>
  <si>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</si>
  <si>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</si>
  <si>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</si>
  <si>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</si>
  <si>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</si>
  <si>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</si>
  <si>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</si>
  <si>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</si>
  <si>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</si>
  <si>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</si>
  <si>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</si>
  <si>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</si>
  <si>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</si>
  <si>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</si>
  <si>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</si>
  <si>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</si>
  <si>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</si>
  <si>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</si>
  <si>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</si>
  <si>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</si>
  <si>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</si>
  <si>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s5</t>
  </si>
  <si>
    <t>s6</t>
  </si>
  <si>
    <t>LiTE Resid</t>
  </si>
  <si>
    <t>Tentative LiTE fit</t>
  </si>
  <si>
    <t>OEJV 0181</t>
  </si>
  <si>
    <t>RHN 2019</t>
  </si>
  <si>
    <t>Latest give</t>
  </si>
  <si>
    <t>poor fit</t>
  </si>
  <si>
    <t>2019-12-28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</si>
  <si>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</si>
  <si>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</si>
  <si>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</si>
  <si>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</si>
  <si>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</si>
  <si>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</si>
  <si>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</si>
  <si>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</si>
  <si>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COPY THIS &gt;&gt;&gt;&gt;</t>
  </si>
  <si>
    <t>a13 sin i</t>
  </si>
  <si>
    <t>Done &gt;&gt;</t>
  </si>
  <si>
    <t>IN / OUT</t>
  </si>
  <si>
    <t>GO TO ROW &gt;&gt;&gt;&gt;&gt;&gt;</t>
  </si>
  <si>
    <t>rms dev'n</t>
  </si>
  <si>
    <t>&lt;&lt; FIXED VALUES</t>
  </si>
  <si>
    <t>start row</t>
  </si>
  <si>
    <t>cell</t>
  </si>
  <si>
    <t>end row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</si>
  <si>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</si>
  <si>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</si>
  <si>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r>
      <t>diff</t>
    </r>
    <r>
      <rPr>
        <b/>
        <vertAlign val="superscript"/>
        <sz val="10"/>
        <rFont val="Arial"/>
        <family val="2"/>
      </rPr>
      <t>2</t>
    </r>
  </si>
  <si>
    <t>AM</t>
  </si>
  <si>
    <t>BEST</t>
  </si>
  <si>
    <t>Smith 1963AJ…..58…39</t>
  </si>
  <si>
    <t>absent</t>
  </si>
  <si>
    <t>This did not include Binnendijk's early 3 data points -- valid with cycle adjust</t>
  </si>
  <si>
    <t>Binn's data</t>
  </si>
  <si>
    <t>restorefd</t>
  </si>
  <si>
    <t>OEJV 0203</t>
  </si>
  <si>
    <t>VSB 069</t>
  </si>
  <si>
    <t>VSB, 91</t>
  </si>
  <si>
    <t>JBAV, 55</t>
  </si>
  <si>
    <t>JAVSO, 50, 133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</si>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</sst>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E+00"/>
    <numFmt numFmtId="167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12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8"/>
        <bgColor indexed="8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0" fillId="0" borderId="0"/>
    <xf numFmtId="0" fontId="26" fillId="0" borderId="2" applyNumberFormat="0" applyFont="0" applyFill="0" applyAlignment="0" applyProtection="0"/>
    <xf numFmtId="43" fontId="42" fillId="0" borderId="0" applyFont="0" applyFill="0" applyBorder="0" applyAlignment="0" applyProtection="0"/>
  </cellStyleXfs>
  <cellXfs count="2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Alignment="1"/>
    <xf numFmtId="22" fontId="11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9" fillId="2" borderId="0" xfId="0" applyFont="1" applyFill="1" applyAlignment="1"/>
    <xf numFmtId="0" fontId="0" fillId="0" borderId="6" xfId="0" applyBorder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/>
    <xf numFmtId="22" fontId="5" fillId="0" borderId="0" xfId="0" applyNumberFormat="1" applyFont="1" applyAlignment="1"/>
    <xf numFmtId="0" fontId="18" fillId="0" borderId="0" xfId="0" applyFont="1">
      <alignment vertical="top"/>
    </xf>
    <xf numFmtId="0" fontId="5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left"/>
    </xf>
    <xf numFmtId="0" fontId="20" fillId="3" borderId="0" xfId="0" applyFont="1" applyFill="1" applyAlignment="1"/>
    <xf numFmtId="0" fontId="21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22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0" xfId="0" quotePrefix="1" applyAlignment="1"/>
    <xf numFmtId="0" fontId="5" fillId="4" borderId="13" xfId="0" applyFont="1" applyFill="1" applyBorder="1" applyAlignment="1">
      <alignment horizontal="left" vertical="top" wrapText="1" indent="1"/>
    </xf>
    <xf numFmtId="0" fontId="5" fillId="4" borderId="13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right" vertical="top" wrapText="1"/>
    </xf>
    <xf numFmtId="0" fontId="22" fillId="4" borderId="13" xfId="7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0" fillId="0" borderId="5" xfId="0" applyBorder="1" applyAlignment="1"/>
    <xf numFmtId="0" fontId="0" fillId="5" borderId="0" xfId="0" applyFill="1" applyAlignment="1"/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6" borderId="0" xfId="0" applyFont="1" applyFill="1" applyAlignment="1"/>
    <xf numFmtId="0" fontId="4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0" fillId="0" borderId="7" xfId="0" applyBorder="1" applyAlignment="1"/>
    <xf numFmtId="0" fontId="31" fillId="0" borderId="17" xfId="0" applyFont="1" applyBorder="1" applyAlignment="1"/>
    <xf numFmtId="0" fontId="0" fillId="0" borderId="17" xfId="0" applyBorder="1" applyAlignment="1">
      <alignment horizontal="right"/>
    </xf>
    <xf numFmtId="0" fontId="10" fillId="0" borderId="0" xfId="0" applyFont="1" applyAlignment="1"/>
    <xf numFmtId="0" fontId="0" fillId="7" borderId="7" xfId="0" applyFill="1" applyBorder="1" applyAlignment="1"/>
    <xf numFmtId="0" fontId="10" fillId="7" borderId="8" xfId="0" applyFont="1" applyFill="1" applyBorder="1" applyAlignment="1"/>
    <xf numFmtId="0" fontId="32" fillId="0" borderId="18" xfId="0" applyFont="1" applyBorder="1" applyAlignment="1"/>
    <xf numFmtId="0" fontId="0" fillId="7" borderId="9" xfId="0" applyFill="1" applyBorder="1" applyAlignment="1"/>
    <xf numFmtId="0" fontId="10" fillId="7" borderId="10" xfId="0" applyFont="1" applyFill="1" applyBorder="1" applyAlignment="1"/>
    <xf numFmtId="0" fontId="32" fillId="0" borderId="19" xfId="0" applyFont="1" applyBorder="1" applyAlignment="1"/>
    <xf numFmtId="11" fontId="0" fillId="0" borderId="0" xfId="0" applyNumberFormat="1" applyAlignment="1"/>
    <xf numFmtId="0" fontId="0" fillId="8" borderId="9" xfId="0" applyFill="1" applyBorder="1" applyAlignment="1"/>
    <xf numFmtId="0" fontId="10" fillId="9" borderId="10" xfId="0" applyFont="1" applyFill="1" applyBorder="1" applyAlignment="1"/>
    <xf numFmtId="0" fontId="10" fillId="8" borderId="9" xfId="0" applyFont="1" applyFill="1" applyBorder="1" applyAlignment="1"/>
    <xf numFmtId="0" fontId="0" fillId="7" borderId="11" xfId="0" applyFill="1" applyBorder="1" applyAlignment="1"/>
    <xf numFmtId="0" fontId="10" fillId="7" borderId="12" xfId="0" applyFont="1" applyFill="1" applyBorder="1" applyAlignment="1"/>
    <xf numFmtId="0" fontId="32" fillId="0" borderId="20" xfId="0" applyFont="1" applyBorder="1" applyAlignment="1"/>
    <xf numFmtId="0" fontId="0" fillId="0" borderId="9" xfId="0" applyBorder="1" applyAlignment="1"/>
    <xf numFmtId="0" fontId="31" fillId="0" borderId="0" xfId="0" applyFont="1" applyAlignment="1"/>
    <xf numFmtId="0" fontId="0" fillId="0" borderId="9" xfId="0" applyBorder="1" applyAlignment="1">
      <alignment horizontal="left"/>
    </xf>
    <xf numFmtId="0" fontId="34" fillId="0" borderId="9" xfId="0" applyFont="1" applyBorder="1" applyAlignment="1"/>
    <xf numFmtId="2" fontId="31" fillId="0" borderId="0" xfId="0" applyNumberFormat="1" applyFont="1" applyAlignment="1"/>
    <xf numFmtId="1" fontId="31" fillId="0" borderId="0" xfId="0" applyNumberFormat="1" applyFont="1" applyAlignment="1"/>
    <xf numFmtId="166" fontId="31" fillId="0" borderId="0" xfId="0" applyNumberFormat="1" applyFont="1" applyAlignment="1"/>
    <xf numFmtId="0" fontId="10" fillId="0" borderId="11" xfId="0" applyFont="1" applyBorder="1" applyAlignment="1"/>
    <xf numFmtId="0" fontId="36" fillId="9" borderId="5" xfId="0" applyFont="1" applyFill="1" applyBorder="1" applyAlignment="1"/>
    <xf numFmtId="0" fontId="3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39" fillId="0" borderId="0" xfId="0" applyFont="1" applyAlignment="1"/>
    <xf numFmtId="0" fontId="5" fillId="0" borderId="0" xfId="8" applyFont="1"/>
    <xf numFmtId="0" fontId="5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18" fillId="0" borderId="0" xfId="9" applyFont="1" applyAlignment="1">
      <alignment horizontal="left"/>
    </xf>
    <xf numFmtId="2" fontId="0" fillId="0" borderId="0" xfId="0" applyNumberFormat="1" applyAlignment="1"/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18" fillId="0" borderId="0" xfId="9" applyFont="1" applyAlignment="1">
      <alignment horizontal="center"/>
    </xf>
    <xf numFmtId="0" fontId="0" fillId="9" borderId="0" xfId="0" applyFill="1" applyAlignment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0" xfId="0" applyFont="1">
      <alignment vertical="top"/>
    </xf>
    <xf numFmtId="0" fontId="34" fillId="0" borderId="8" xfId="0" applyFont="1" applyBorder="1" applyAlignment="1"/>
    <xf numFmtId="0" fontId="34" fillId="0" borderId="18" xfId="0" applyFont="1" applyBorder="1" applyAlignment="1"/>
    <xf numFmtId="0" fontId="34" fillId="0" borderId="10" xfId="0" applyFont="1" applyBorder="1" applyAlignment="1"/>
    <xf numFmtId="0" fontId="34" fillId="0" borderId="19" xfId="0" applyFont="1" applyBorder="1" applyAlignment="1"/>
    <xf numFmtId="0" fontId="34" fillId="0" borderId="12" xfId="0" applyFont="1" applyBorder="1" applyAlignment="1"/>
    <xf numFmtId="0" fontId="34" fillId="0" borderId="20" xfId="0" applyFont="1" applyBorder="1" applyAlignment="1"/>
    <xf numFmtId="0" fontId="0" fillId="7" borderId="11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10" fontId="0" fillId="0" borderId="0" xfId="0" applyNumberFormat="1" applyAlignment="1"/>
    <xf numFmtId="10" fontId="31" fillId="0" borderId="0" xfId="0" applyNumberFormat="1" applyFont="1" applyAlignment="1"/>
    <xf numFmtId="1" fontId="12" fillId="0" borderId="16" xfId="0" applyNumberFormat="1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/>
    <xf numFmtId="0" fontId="0" fillId="10" borderId="1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12" fillId="11" borderId="22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37" fillId="12" borderId="0" xfId="0" applyFont="1" applyFill="1" applyAlignment="1"/>
    <xf numFmtId="0" fontId="10" fillId="6" borderId="0" xfId="0" applyFont="1" applyFill="1" applyAlignment="1">
      <alignment horizontal="left" vertical="center"/>
    </xf>
    <xf numFmtId="0" fontId="0" fillId="6" borderId="0" xfId="0" applyFill="1" applyAlignment="1"/>
    <xf numFmtId="22" fontId="31" fillId="0" borderId="0" xfId="0" applyNumberFormat="1" applyFont="1">
      <alignment vertical="top"/>
    </xf>
    <xf numFmtId="0" fontId="34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12" fillId="0" borderId="16" xfId="0" applyFont="1" applyBorder="1" applyAlignment="1"/>
    <xf numFmtId="0" fontId="0" fillId="0" borderId="0" xfId="0" applyAlignment="1">
      <alignment horizontal="right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31" fillId="0" borderId="17" xfId="0" applyFont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0" xfId="0" quotePrefix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7" borderId="7" xfId="0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7" borderId="9" xfId="0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8" borderId="9" xfId="0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7" borderId="11" xfId="0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9" xfId="0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2" fontId="3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" fontId="3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31" fillId="0" borderId="0" xfId="0" applyNumberFormat="1" applyFont="1" applyAlignment="1">
      <alignment vertical="center"/>
    </xf>
    <xf numFmtId="0" fontId="10" fillId="0" borderId="11" xfId="0" applyFont="1" applyBorder="1" applyAlignment="1">
      <alignment vertical="center"/>
    </xf>
    <xf numFmtId="0" fontId="36" fillId="9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22" fontId="9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5" fillId="0" borderId="0" xfId="0" applyNumberFormat="1" applyFont="1" applyAlignment="1">
      <alignment vertical="center"/>
    </xf>
    <xf numFmtId="0" fontId="9" fillId="6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8" fillId="0" borderId="0" xfId="9" applyFont="1" applyAlignment="1">
      <alignment horizontal="left" vertical="center"/>
    </xf>
    <xf numFmtId="0" fontId="18" fillId="0" borderId="0" xfId="9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9" applyFont="1" applyAlignment="1">
      <alignment horizontal="left" vertical="center"/>
    </xf>
    <xf numFmtId="0" fontId="5" fillId="0" borderId="0" xfId="9" applyFont="1" applyAlignment="1">
      <alignment horizontal="center" vertical="center" wrapText="1"/>
    </xf>
    <xf numFmtId="0" fontId="5" fillId="0" borderId="0" xfId="9" applyFont="1" applyAlignment="1">
      <alignment horizontal="left" vertical="center" wrapText="1"/>
    </xf>
    <xf numFmtId="0" fontId="0" fillId="9" borderId="0" xfId="0" applyFill="1" applyAlignment="1">
      <alignment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horizontal="left" vertical="center"/>
    </xf>
    <xf numFmtId="43" fontId="41" fillId="0" borderId="0" xfId="11" applyFont="1" applyBorder="1" applyAlignment="1">
      <alignment vertical="center"/>
    </xf>
    <xf numFmtId="167" fontId="41" fillId="0" borderId="0" xfId="0" applyNumberFormat="1" applyFont="1" applyAlignment="1">
      <alignment horizontal="left" vertical="center" wrapText="1"/>
    </xf>
    <xf numFmtId="167" fontId="41" fillId="0" borderId="0" xfId="0" applyNumberFormat="1" applyFont="1" applyAlignment="1" applyProtection="1">
      <alignment horizontal="left" vertical="center" wrapText="1"/>
      <protection locked="0"/>
    </xf>
    <xf numFmtId="43" fontId="41" fillId="0" borderId="0" xfId="11" applyFont="1" applyBorder="1" applyAlignment="1">
      <alignment horizontal="center" vertical="center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9173848995371302"/>
          <c:y val="3.5928053111008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4371278494688106"/>
          <c:w val="0.82478747216027892"/>
          <c:h val="0.6676656467323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1'!$H$21:$H$931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D9-4D88-8CF2-86D8554B1B2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1'!$I$21:$I$931</c:f>
              <c:numCache>
                <c:formatCode>General</c:formatCode>
                <c:ptCount val="911"/>
                <c:pt idx="0">
                  <c:v>-0.26116556570559624</c:v>
                </c:pt>
                <c:pt idx="15">
                  <c:v>-1.4922667105565779E-3</c:v>
                </c:pt>
                <c:pt idx="37">
                  <c:v>3.218374760763254E-3</c:v>
                </c:pt>
                <c:pt idx="42">
                  <c:v>3.9226541412062943E-3</c:v>
                </c:pt>
                <c:pt idx="70">
                  <c:v>-6.0978461551712826E-3</c:v>
                </c:pt>
                <c:pt idx="71">
                  <c:v>1.0771497836685739E-3</c:v>
                </c:pt>
                <c:pt idx="72">
                  <c:v>5.963652438367717E-4</c:v>
                </c:pt>
                <c:pt idx="92">
                  <c:v>4.5151621889090165E-3</c:v>
                </c:pt>
                <c:pt idx="104">
                  <c:v>6.037508646841161E-4</c:v>
                </c:pt>
                <c:pt idx="115">
                  <c:v>-2.8676248912233859E-3</c:v>
                </c:pt>
                <c:pt idx="116">
                  <c:v>-2.7818768430734053E-3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D9-4D88-8CF2-86D8554B1B2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1'!$J$21:$J$931</c:f>
              <c:numCache>
                <c:formatCode>General</c:formatCode>
                <c:ptCount val="911"/>
                <c:pt idx="1">
                  <c:v>-0.13045261918159667</c:v>
                </c:pt>
                <c:pt idx="2">
                  <c:v>-0.13053813087026356</c:v>
                </c:pt>
                <c:pt idx="3">
                  <c:v>-0.13007545049185865</c:v>
                </c:pt>
                <c:pt idx="5">
                  <c:v>-7.8838490859197918E-2</c:v>
                </c:pt>
                <c:pt idx="6">
                  <c:v>-7.8319275395188015E-2</c:v>
                </c:pt>
                <c:pt idx="7">
                  <c:v>-6.5019673318602145E-2</c:v>
                </c:pt>
                <c:pt idx="8">
                  <c:v>-6.2839502446877304E-2</c:v>
                </c:pt>
                <c:pt idx="9">
                  <c:v>-6.2725014140596613E-2</c:v>
                </c:pt>
                <c:pt idx="16">
                  <c:v>-2.6458201908098999E-2</c:v>
                </c:pt>
                <c:pt idx="17">
                  <c:v>-2.1029461655416526E-2</c:v>
                </c:pt>
                <c:pt idx="18">
                  <c:v>-7.1406864881282672E-3</c:v>
                </c:pt>
                <c:pt idx="19">
                  <c:v>-9.7261981791234575E-3</c:v>
                </c:pt>
                <c:pt idx="20">
                  <c:v>-1.6376351595681626E-2</c:v>
                </c:pt>
                <c:pt idx="21">
                  <c:v>-1.5176351596892346E-2</c:v>
                </c:pt>
                <c:pt idx="22">
                  <c:v>-1.5498946551815607E-2</c:v>
                </c:pt>
                <c:pt idx="23">
                  <c:v>-1.717020629439503E-2</c:v>
                </c:pt>
                <c:pt idx="31">
                  <c:v>-4.5628163425135426E-3</c:v>
                </c:pt>
                <c:pt idx="32">
                  <c:v>-4.9338397293468006E-3</c:v>
                </c:pt>
                <c:pt idx="33">
                  <c:v>-4.1330807871418074E-3</c:v>
                </c:pt>
                <c:pt idx="34">
                  <c:v>2.1814075153088197E-3</c:v>
                </c:pt>
                <c:pt idx="35">
                  <c:v>-2.1551983081735671E-4</c:v>
                </c:pt>
                <c:pt idx="36">
                  <c:v>3.1183747632894665E-3</c:v>
                </c:pt>
                <c:pt idx="38">
                  <c:v>-4.3485131027409807E-4</c:v>
                </c:pt>
                <c:pt idx="39">
                  <c:v>-2.9883137394790538E-3</c:v>
                </c:pt>
                <c:pt idx="40">
                  <c:v>7.6484185410663486E-4</c:v>
                </c:pt>
                <c:pt idx="41">
                  <c:v>8.6484185158042237E-4</c:v>
                </c:pt>
                <c:pt idx="43">
                  <c:v>1.6341652008122765E-3</c:v>
                </c:pt>
                <c:pt idx="44">
                  <c:v>1.8341652030358091E-3</c:v>
                </c:pt>
                <c:pt idx="45">
                  <c:v>1.1032272450393066E-3</c:v>
                </c:pt>
                <c:pt idx="46">
                  <c:v>1.6032272469601594E-3</c:v>
                </c:pt>
                <c:pt idx="47">
                  <c:v>2.1032272416050546E-3</c:v>
                </c:pt>
                <c:pt idx="48">
                  <c:v>2.8836594065069221E-3</c:v>
                </c:pt>
                <c:pt idx="49">
                  <c:v>2.9836594039807096E-3</c:v>
                </c:pt>
                <c:pt idx="50">
                  <c:v>3.1836594062042423E-3</c:v>
                </c:pt>
                <c:pt idx="51">
                  <c:v>-1.6305925382766873E-3</c:v>
                </c:pt>
                <c:pt idx="52">
                  <c:v>4.9271243260591291E-3</c:v>
                </c:pt>
                <c:pt idx="53">
                  <c:v>-2.5058755272766575E-4</c:v>
                </c:pt>
                <c:pt idx="54">
                  <c:v>9.4911068517831154E-3</c:v>
                </c:pt>
                <c:pt idx="55">
                  <c:v>2.2780366925871931E-3</c:v>
                </c:pt>
                <c:pt idx="56">
                  <c:v>2.7780366872320883E-3</c:v>
                </c:pt>
                <c:pt idx="57">
                  <c:v>3.2780366891529411E-3</c:v>
                </c:pt>
                <c:pt idx="58">
                  <c:v>-1.9203088086214848E-3</c:v>
                </c:pt>
                <c:pt idx="59">
                  <c:v>5.6851189583539963E-4</c:v>
                </c:pt>
                <c:pt idx="60">
                  <c:v>1.0685118977562524E-3</c:v>
                </c:pt>
                <c:pt idx="61">
                  <c:v>1.5685118996771052E-3</c:v>
                </c:pt>
                <c:pt idx="62">
                  <c:v>9.2753089847974479E-4</c:v>
                </c:pt>
                <c:pt idx="63">
                  <c:v>-2.5867210497381166E-3</c:v>
                </c:pt>
                <c:pt idx="64">
                  <c:v>-2.0867210478172638E-3</c:v>
                </c:pt>
                <c:pt idx="65">
                  <c:v>-1.5867210531723686E-3</c:v>
                </c:pt>
                <c:pt idx="66">
                  <c:v>1.4132789510767907E-3</c:v>
                </c:pt>
                <c:pt idx="67">
                  <c:v>1.0146970962523483E-3</c:v>
                </c:pt>
                <c:pt idx="68">
                  <c:v>-2.0647853016271256E-3</c:v>
                </c:pt>
                <c:pt idx="69">
                  <c:v>-3.5524198901839554E-3</c:v>
                </c:pt>
                <c:pt idx="73">
                  <c:v>-2.3594607628183439E-3</c:v>
                </c:pt>
                <c:pt idx="81">
                  <c:v>1.9058238904108293E-3</c:v>
                </c:pt>
                <c:pt idx="87">
                  <c:v>4.6068896626820788E-3</c:v>
                </c:pt>
                <c:pt idx="107">
                  <c:v>2.5832831379375421E-3</c:v>
                </c:pt>
                <c:pt idx="109">
                  <c:v>-5.9920144121861085E-4</c:v>
                </c:pt>
                <c:pt idx="110">
                  <c:v>-3.2134533903445117E-3</c:v>
                </c:pt>
                <c:pt idx="123">
                  <c:v>-1.2944742848048918E-3</c:v>
                </c:pt>
                <c:pt idx="124">
                  <c:v>-3.2087262370623648E-3</c:v>
                </c:pt>
                <c:pt idx="125">
                  <c:v>-3.3443913489463739E-3</c:v>
                </c:pt>
                <c:pt idx="137">
                  <c:v>2.0389964010973927E-2</c:v>
                </c:pt>
                <c:pt idx="139">
                  <c:v>2.3020479115075432E-2</c:v>
                </c:pt>
                <c:pt idx="141">
                  <c:v>2.6753946534881834E-2</c:v>
                </c:pt>
                <c:pt idx="143">
                  <c:v>4.1706397380039562E-2</c:v>
                </c:pt>
                <c:pt idx="144">
                  <c:v>3.9235373988049105E-2</c:v>
                </c:pt>
                <c:pt idx="149">
                  <c:v>5.623643976286985E-2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D9-4D88-8CF2-86D8554B1B2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plus>
            <c:min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1'!$K$21:$K$931</c:f>
              <c:numCache>
                <c:formatCode>General</c:formatCode>
                <c:ptCount val="911"/>
                <c:pt idx="74">
                  <c:v>-1.7240481647604611E-2</c:v>
                </c:pt>
                <c:pt idx="75">
                  <c:v>-1.6125993344758172E-2</c:v>
                </c:pt>
                <c:pt idx="76">
                  <c:v>-1.5911505033727735E-2</c:v>
                </c:pt>
                <c:pt idx="77">
                  <c:v>-1.6397016726841684E-2</c:v>
                </c:pt>
                <c:pt idx="78">
                  <c:v>-3.2623425940982997E-3</c:v>
                </c:pt>
                <c:pt idx="79">
                  <c:v>-1.6896148299565539E-3</c:v>
                </c:pt>
                <c:pt idx="80">
                  <c:v>-2.3861794034019113E-5</c:v>
                </c:pt>
                <c:pt idx="82">
                  <c:v>7.0777927103335969E-3</c:v>
                </c:pt>
                <c:pt idx="83">
                  <c:v>1.6007898957468569E-3</c:v>
                </c:pt>
                <c:pt idx="84">
                  <c:v>-7.9523755266563967E-4</c:v>
                </c:pt>
                <c:pt idx="85">
                  <c:v>-3.8662609440507367E-3</c:v>
                </c:pt>
                <c:pt idx="86">
                  <c:v>2.482273630448617E-4</c:v>
                </c:pt>
                <c:pt idx="88">
                  <c:v>-8.1774402424343862E-3</c:v>
                </c:pt>
                <c:pt idx="89">
                  <c:v>-7.291692185390275E-3</c:v>
                </c:pt>
                <c:pt idx="90">
                  <c:v>-9.0027155238203704E-4</c:v>
                </c:pt>
                <c:pt idx="91">
                  <c:v>7.9996481508715078E-4</c:v>
                </c:pt>
                <c:pt idx="93">
                  <c:v>-1.2669376155827194E-4</c:v>
                </c:pt>
                <c:pt idx="94">
                  <c:v>-1.2669376155827194E-4</c:v>
                </c:pt>
                <c:pt idx="95">
                  <c:v>2.5932307762559503E-3</c:v>
                </c:pt>
                <c:pt idx="97">
                  <c:v>1.1551889474503696E-4</c:v>
                </c:pt>
                <c:pt idx="98">
                  <c:v>-1.721411434118636E-3</c:v>
                </c:pt>
                <c:pt idx="99">
                  <c:v>1.2104393681511283E-3</c:v>
                </c:pt>
                <c:pt idx="100">
                  <c:v>-3.459402229054831E-3</c:v>
                </c:pt>
                <c:pt idx="101">
                  <c:v>-3.459402229054831E-3</c:v>
                </c:pt>
                <c:pt idx="102">
                  <c:v>1.7892625619424507E-3</c:v>
                </c:pt>
                <c:pt idx="103">
                  <c:v>-2.4249893904197961E-3</c:v>
                </c:pt>
                <c:pt idx="105">
                  <c:v>-1.7898652004078031E-5</c:v>
                </c:pt>
                <c:pt idx="106">
                  <c:v>-1.7898652004078031E-5</c:v>
                </c:pt>
                <c:pt idx="108">
                  <c:v>-2.8573454910656437E-3</c:v>
                </c:pt>
                <c:pt idx="111">
                  <c:v>1.2722946630674414E-3</c:v>
                </c:pt>
                <c:pt idx="112">
                  <c:v>1.0867829696508124E-3</c:v>
                </c:pt>
                <c:pt idx="113">
                  <c:v>1.2012712759315036E-3</c:v>
                </c:pt>
                <c:pt idx="114">
                  <c:v>-4.1536093049217016E-3</c:v>
                </c:pt>
                <c:pt idx="117">
                  <c:v>-2.9956560756545514E-3</c:v>
                </c:pt>
                <c:pt idx="118">
                  <c:v>-2.8099080227548257E-3</c:v>
                </c:pt>
                <c:pt idx="119">
                  <c:v>-2.3811677674530074E-3</c:v>
                </c:pt>
                <c:pt idx="120">
                  <c:v>1.1045802821172401E-3</c:v>
                </c:pt>
                <c:pt idx="121">
                  <c:v>-7.8093141200952232E-4</c:v>
                </c:pt>
                <c:pt idx="122">
                  <c:v>-2.4374664862989448E-3</c:v>
                </c:pt>
                <c:pt idx="126">
                  <c:v>-1.1501799526740797E-3</c:v>
                </c:pt>
                <c:pt idx="127">
                  <c:v>-1.4195488329278305E-3</c:v>
                </c:pt>
                <c:pt idx="128">
                  <c:v>-4.0506052755517885E-4</c:v>
                </c:pt>
                <c:pt idx="129">
                  <c:v>-3.585845057386905E-3</c:v>
                </c:pt>
                <c:pt idx="130">
                  <c:v>-2.0939516980433837E-3</c:v>
                </c:pt>
                <c:pt idx="131">
                  <c:v>5.0870735212811269E-3</c:v>
                </c:pt>
                <c:pt idx="132">
                  <c:v>5.7932188283302821E-3</c:v>
                </c:pt>
                <c:pt idx="133">
                  <c:v>4.0841667578206398E-3</c:v>
                </c:pt>
                <c:pt idx="134">
                  <c:v>1.7183648495119996E-2</c:v>
                </c:pt>
                <c:pt idx="135">
                  <c:v>6.7816871596733108E-3</c:v>
                </c:pt>
                <c:pt idx="136">
                  <c:v>1.8426574555633124E-2</c:v>
                </c:pt>
                <c:pt idx="138">
                  <c:v>1.7377602925989777E-2</c:v>
                </c:pt>
                <c:pt idx="140">
                  <c:v>2.3181977718195412E-2</c:v>
                </c:pt>
                <c:pt idx="142">
                  <c:v>2.8157682718301658E-2</c:v>
                </c:pt>
                <c:pt idx="145">
                  <c:v>5.1718476570385974E-2</c:v>
                </c:pt>
                <c:pt idx="146">
                  <c:v>5.1718476694077253E-2</c:v>
                </c:pt>
                <c:pt idx="147">
                  <c:v>5.1597772478999104E-2</c:v>
                </c:pt>
                <c:pt idx="148">
                  <c:v>4.9683520534017589E-2</c:v>
                </c:pt>
                <c:pt idx="150">
                  <c:v>6.8516162857122254E-2</c:v>
                </c:pt>
                <c:pt idx="151">
                  <c:v>6.8616162854596041E-2</c:v>
                </c:pt>
                <c:pt idx="152">
                  <c:v>7.0216162857832387E-2</c:v>
                </c:pt>
                <c:pt idx="153">
                  <c:v>7.0516162857529707E-2</c:v>
                </c:pt>
                <c:pt idx="154">
                  <c:v>6.9061920883541461E-2</c:v>
                </c:pt>
                <c:pt idx="155">
                  <c:v>7.4984862556448206E-2</c:v>
                </c:pt>
                <c:pt idx="156">
                  <c:v>8.0054950485646259E-2</c:v>
                </c:pt>
                <c:pt idx="157">
                  <c:v>8.2040698536729906E-2</c:v>
                </c:pt>
                <c:pt idx="158">
                  <c:v>0.10688027004653122</c:v>
                </c:pt>
                <c:pt idx="159">
                  <c:v>0.10817878142552217</c:v>
                </c:pt>
                <c:pt idx="160">
                  <c:v>0.10827878142299596</c:v>
                </c:pt>
                <c:pt idx="161">
                  <c:v>0.11007878142845584</c:v>
                </c:pt>
                <c:pt idx="162">
                  <c:v>0.11568315599288326</c:v>
                </c:pt>
                <c:pt idx="163">
                  <c:v>0.11968315618287306</c:v>
                </c:pt>
                <c:pt idx="164">
                  <c:v>0.12168315604503732</c:v>
                </c:pt>
                <c:pt idx="165">
                  <c:v>0.1181976443331223</c:v>
                </c:pt>
                <c:pt idx="166">
                  <c:v>0.11929764432716183</c:v>
                </c:pt>
                <c:pt idx="167">
                  <c:v>0.11757079511153279</c:v>
                </c:pt>
                <c:pt idx="168">
                  <c:v>0.12065654306206852</c:v>
                </c:pt>
                <c:pt idx="169">
                  <c:v>0.1291349185994477</c:v>
                </c:pt>
                <c:pt idx="170">
                  <c:v>0.12803673897724366</c:v>
                </c:pt>
                <c:pt idx="171">
                  <c:v>0.13219462173583452</c:v>
                </c:pt>
                <c:pt idx="172">
                  <c:v>0.14295387714810204</c:v>
                </c:pt>
                <c:pt idx="173">
                  <c:v>0.14703962526255054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D9-4D88-8CF2-86D8554B1B2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plus>
            <c:min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D9-4D88-8CF2-86D8554B1B2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plus>
            <c:min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D9-4D88-8CF2-86D8554B1B2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plus>
            <c:min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D9-4D88-8CF2-86D8554B1B2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1'!$O$21:$O$931</c:f>
              <c:numCache>
                <c:formatCode>General</c:formatCode>
                <c:ptCount val="911"/>
                <c:pt idx="36">
                  <c:v>-0.18642358899298983</c:v>
                </c:pt>
                <c:pt idx="40">
                  <c:v>-0.18401107545166948</c:v>
                </c:pt>
                <c:pt idx="44">
                  <c:v>-0.17659145833402379</c:v>
                </c:pt>
                <c:pt idx="46">
                  <c:v>-0.17498463327725758</c:v>
                </c:pt>
                <c:pt idx="47">
                  <c:v>-0.17498463327725758</c:v>
                </c:pt>
                <c:pt idx="49">
                  <c:v>-0.16606743699905641</c:v>
                </c:pt>
                <c:pt idx="50">
                  <c:v>-0.16606743699905641</c:v>
                </c:pt>
                <c:pt idx="56">
                  <c:v>-0.1552703009235622</c:v>
                </c:pt>
                <c:pt idx="57">
                  <c:v>-0.1552703009235622</c:v>
                </c:pt>
                <c:pt idx="60">
                  <c:v>-0.15462848128332415</c:v>
                </c:pt>
                <c:pt idx="61">
                  <c:v>-0.15462848128332415</c:v>
                </c:pt>
                <c:pt idx="64">
                  <c:v>-0.14474172767625273</c:v>
                </c:pt>
                <c:pt idx="69">
                  <c:v>-0.11508146685503845</c:v>
                </c:pt>
                <c:pt idx="70">
                  <c:v>-0.11350195327232493</c:v>
                </c:pt>
                <c:pt idx="71">
                  <c:v>-0.10531761488120411</c:v>
                </c:pt>
                <c:pt idx="72">
                  <c:v>-0.10465303567925548</c:v>
                </c:pt>
                <c:pt idx="73">
                  <c:v>-0.10447551109791303</c:v>
                </c:pt>
                <c:pt idx="74">
                  <c:v>-0.10384279528235921</c:v>
                </c:pt>
                <c:pt idx="75">
                  <c:v>-0.10381548380830652</c:v>
                </c:pt>
                <c:pt idx="76">
                  <c:v>-0.10378817233425383</c:v>
                </c:pt>
                <c:pt idx="77">
                  <c:v>-0.10376086086020116</c:v>
                </c:pt>
                <c:pt idx="78">
                  <c:v>-9.7160587964135972E-2</c:v>
                </c:pt>
                <c:pt idx="79">
                  <c:v>-8.5430309858508413E-2</c:v>
                </c:pt>
                <c:pt idx="80">
                  <c:v>-8.4269572211269364E-2</c:v>
                </c:pt>
                <c:pt idx="81">
                  <c:v>-8.4119359103979607E-2</c:v>
                </c:pt>
                <c:pt idx="82">
                  <c:v>-8.4046528506505791E-2</c:v>
                </c:pt>
                <c:pt idx="83">
                  <c:v>-8.2872135122240398E-2</c:v>
                </c:pt>
                <c:pt idx="84">
                  <c:v>-7.4633173783014206E-2</c:v>
                </c:pt>
                <c:pt idx="85">
                  <c:v>-7.4578550834908844E-2</c:v>
                </c:pt>
                <c:pt idx="86">
                  <c:v>-7.455123936085617E-2</c:v>
                </c:pt>
                <c:pt idx="87">
                  <c:v>-7.4346403305461037E-2</c:v>
                </c:pt>
                <c:pt idx="88">
                  <c:v>-7.4159774899434372E-2</c:v>
                </c:pt>
                <c:pt idx="89">
                  <c:v>-7.4155222987092248E-2</c:v>
                </c:pt>
                <c:pt idx="90">
                  <c:v>-7.3385949801274997E-2</c:v>
                </c:pt>
                <c:pt idx="91">
                  <c:v>-7.3354086414880199E-2</c:v>
                </c:pt>
                <c:pt idx="92">
                  <c:v>-7.3231184781643116E-2</c:v>
                </c:pt>
                <c:pt idx="93">
                  <c:v>-6.539279172852297E-2</c:v>
                </c:pt>
                <c:pt idx="94">
                  <c:v>-6.539279172852297E-2</c:v>
                </c:pt>
                <c:pt idx="95">
                  <c:v>-6.4632622367389939E-2</c:v>
                </c:pt>
                <c:pt idx="96">
                  <c:v>-6.4532480295863434E-2</c:v>
                </c:pt>
                <c:pt idx="97">
                  <c:v>-6.3553819142308954E-2</c:v>
                </c:pt>
                <c:pt idx="98">
                  <c:v>-6.3257944840071537E-2</c:v>
                </c:pt>
                <c:pt idx="99">
                  <c:v>-5.46093113900551E-2</c:v>
                </c:pt>
                <c:pt idx="100">
                  <c:v>-5.4395371509975747E-2</c:v>
                </c:pt>
                <c:pt idx="101">
                  <c:v>-5.4395371509975747E-2</c:v>
                </c:pt>
                <c:pt idx="102">
                  <c:v>-5.3612442587132152E-2</c:v>
                </c:pt>
                <c:pt idx="103">
                  <c:v>-5.3607890674790042E-2</c:v>
                </c:pt>
                <c:pt idx="104">
                  <c:v>-5.3585131113079471E-2</c:v>
                </c:pt>
                <c:pt idx="105">
                  <c:v>-5.2651989082946118E-2</c:v>
                </c:pt>
                <c:pt idx="106">
                  <c:v>-5.2651989082946118E-2</c:v>
                </c:pt>
                <c:pt idx="107">
                  <c:v>-5.2492672150972135E-2</c:v>
                </c:pt>
                <c:pt idx="108">
                  <c:v>-5.2192245936392614E-2</c:v>
                </c:pt>
                <c:pt idx="109">
                  <c:v>-4.4353852883272454E-2</c:v>
                </c:pt>
                <c:pt idx="110">
                  <c:v>-4.4349300970930337E-2</c:v>
                </c:pt>
                <c:pt idx="111">
                  <c:v>-4.434474905858822E-2</c:v>
                </c:pt>
                <c:pt idx="112">
                  <c:v>-4.4317437584535546E-2</c:v>
                </c:pt>
                <c:pt idx="113">
                  <c:v>-4.4290126110482858E-2</c:v>
                </c:pt>
                <c:pt idx="114">
                  <c:v>-4.3985147983561221E-2</c:v>
                </c:pt>
                <c:pt idx="115">
                  <c:v>-4.3948732684824313E-2</c:v>
                </c:pt>
                <c:pt idx="116">
                  <c:v>-4.3944180772482203E-2</c:v>
                </c:pt>
                <c:pt idx="117">
                  <c:v>-4.3875902087350496E-2</c:v>
                </c:pt>
                <c:pt idx="118">
                  <c:v>-4.3871350175008372E-2</c:v>
                </c:pt>
                <c:pt idx="119">
                  <c:v>-4.3848590613297808E-2</c:v>
                </c:pt>
                <c:pt idx="120">
                  <c:v>-4.3844038700955698E-2</c:v>
                </c:pt>
                <c:pt idx="121">
                  <c:v>-4.381672722690301E-2</c:v>
                </c:pt>
                <c:pt idx="122">
                  <c:v>-4.373479280474496E-2</c:v>
                </c:pt>
                <c:pt idx="123">
                  <c:v>-4.3716585155376506E-2</c:v>
                </c:pt>
                <c:pt idx="124">
                  <c:v>-4.3712033243034396E-2</c:v>
                </c:pt>
                <c:pt idx="125">
                  <c:v>-4.2742475914164121E-2</c:v>
                </c:pt>
                <c:pt idx="126">
                  <c:v>-3.3893558321094676E-2</c:v>
                </c:pt>
                <c:pt idx="127">
                  <c:v>-3.3615891668225727E-2</c:v>
                </c:pt>
                <c:pt idx="128">
                  <c:v>-3.3588580194173046E-2</c:v>
                </c:pt>
                <c:pt idx="129">
                  <c:v>-3.2924000992224409E-2</c:v>
                </c:pt>
                <c:pt idx="130">
                  <c:v>-3.2091001033617568E-2</c:v>
                </c:pt>
                <c:pt idx="131">
                  <c:v>-1.3464575729687428E-2</c:v>
                </c:pt>
                <c:pt idx="132">
                  <c:v>-1.2636127683422696E-2</c:v>
                </c:pt>
                <c:pt idx="133">
                  <c:v>-1.1930581270395039E-2</c:v>
                </c:pt>
                <c:pt idx="134">
                  <c:v>-4.2970242726700046E-3</c:v>
                </c:pt>
                <c:pt idx="135">
                  <c:v>-2.6355762677984246E-3</c:v>
                </c:pt>
                <c:pt idx="136">
                  <c:v>1.6896679592212381E-2</c:v>
                </c:pt>
                <c:pt idx="137">
                  <c:v>1.7738783375503456E-2</c:v>
                </c:pt>
                <c:pt idx="138">
                  <c:v>1.7998242379003951E-2</c:v>
                </c:pt>
                <c:pt idx="139">
                  <c:v>2.7630088894916992E-2</c:v>
                </c:pt>
                <c:pt idx="140">
                  <c:v>2.8217285587049688E-2</c:v>
                </c:pt>
                <c:pt idx="141">
                  <c:v>2.8290116184523512E-2</c:v>
                </c:pt>
                <c:pt idx="142">
                  <c:v>3.6497214137354898E-2</c:v>
                </c:pt>
                <c:pt idx="143">
                  <c:v>4.8842000409167835E-2</c:v>
                </c:pt>
                <c:pt idx="144">
                  <c:v>4.8896623357273204E-2</c:v>
                </c:pt>
                <c:pt idx="145">
                  <c:v>5.6247961789787179E-2</c:v>
                </c:pt>
                <c:pt idx="146">
                  <c:v>5.6247961789787179E-2</c:v>
                </c:pt>
                <c:pt idx="147">
                  <c:v>5.730855736549971E-2</c:v>
                </c:pt>
                <c:pt idx="148">
                  <c:v>5.7313109277841834E-2</c:v>
                </c:pt>
                <c:pt idx="149">
                  <c:v>5.8669579155791782E-2</c:v>
                </c:pt>
                <c:pt idx="150">
                  <c:v>6.7491185274808546E-2</c:v>
                </c:pt>
                <c:pt idx="151">
                  <c:v>6.7491185274808546E-2</c:v>
                </c:pt>
                <c:pt idx="152">
                  <c:v>6.7491185274808546E-2</c:v>
                </c:pt>
                <c:pt idx="153">
                  <c:v>6.7491185274808546E-2</c:v>
                </c:pt>
                <c:pt idx="154">
                  <c:v>6.980810865694452E-2</c:v>
                </c:pt>
                <c:pt idx="155">
                  <c:v>7.6367414341930673E-2</c:v>
                </c:pt>
                <c:pt idx="156">
                  <c:v>7.8497709318039982E-2</c:v>
                </c:pt>
                <c:pt idx="157">
                  <c:v>7.8502261230382106E-2</c:v>
                </c:pt>
                <c:pt idx="158">
                  <c:v>0.10694716145625195</c:v>
                </c:pt>
                <c:pt idx="159">
                  <c:v>0.10867233623391313</c:v>
                </c:pt>
                <c:pt idx="160">
                  <c:v>0.10867233623391313</c:v>
                </c:pt>
                <c:pt idx="161">
                  <c:v>0.10867233623391313</c:v>
                </c:pt>
                <c:pt idx="162">
                  <c:v>0.11889137944195888</c:v>
                </c:pt>
                <c:pt idx="163">
                  <c:v>0.11889137944195888</c:v>
                </c:pt>
                <c:pt idx="164">
                  <c:v>0.11889137944195888</c:v>
                </c:pt>
                <c:pt idx="165">
                  <c:v>0.11891869091601154</c:v>
                </c:pt>
                <c:pt idx="166">
                  <c:v>0.11891869091601154</c:v>
                </c:pt>
                <c:pt idx="167">
                  <c:v>0.11915083844545937</c:v>
                </c:pt>
                <c:pt idx="168">
                  <c:v>0.11915539035780148</c:v>
                </c:pt>
                <c:pt idx="169">
                  <c:v>0.1258694610624195</c:v>
                </c:pt>
                <c:pt idx="170">
                  <c:v>0.12804072324960783</c:v>
                </c:pt>
                <c:pt idx="171">
                  <c:v>0.13006632424184852</c:v>
                </c:pt>
                <c:pt idx="172">
                  <c:v>0.13998038932297263</c:v>
                </c:pt>
                <c:pt idx="173">
                  <c:v>0.13998494123531474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D9-4D88-8CF2-86D8554B1B2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1'!$U$21:$U$931</c:f>
              <c:numCache>
                <c:formatCode>General</c:formatCode>
                <c:ptCount val="911"/>
                <c:pt idx="4">
                  <c:v>-4.4240610470296815E-2</c:v>
                </c:pt>
                <c:pt idx="10">
                  <c:v>3.3971324475714937E-2</c:v>
                </c:pt>
                <c:pt idx="11">
                  <c:v>3.3885812787048053E-2</c:v>
                </c:pt>
                <c:pt idx="12">
                  <c:v>3.4348493165452965E-2</c:v>
                </c:pt>
                <c:pt idx="13">
                  <c:v>8.1622660720313434E-2</c:v>
                </c:pt>
                <c:pt idx="14">
                  <c:v>4.4806431156757753E-2</c:v>
                </c:pt>
                <c:pt idx="24">
                  <c:v>5.1954570073576178E-2</c:v>
                </c:pt>
                <c:pt idx="25">
                  <c:v>8.1554570075240918E-2</c:v>
                </c:pt>
                <c:pt idx="26">
                  <c:v>-8.19451935676625E-2</c:v>
                </c:pt>
                <c:pt idx="27">
                  <c:v>8.1854806434421334E-2</c:v>
                </c:pt>
                <c:pt idx="28">
                  <c:v>-8.1598419637884945E-2</c:v>
                </c:pt>
                <c:pt idx="29">
                  <c:v>-8.1883931328775361E-2</c:v>
                </c:pt>
                <c:pt idx="30">
                  <c:v>-8.1669443025020882E-2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D9-4D88-8CF2-86D8554B1B2A}"/>
            </c:ext>
          </c:extLst>
        </c:ser>
        <c:ser>
          <c:idx val="9"/>
          <c:order val="9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1'!$AW$2:$AW$100</c:f>
              <c:numCache>
                <c:formatCode>General</c:formatCode>
                <c:ptCount val="99"/>
                <c:pt idx="0">
                  <c:v>-75000</c:v>
                </c:pt>
                <c:pt idx="1">
                  <c:v>-74000</c:v>
                </c:pt>
                <c:pt idx="2">
                  <c:v>-73000</c:v>
                </c:pt>
                <c:pt idx="3">
                  <c:v>-72000</c:v>
                </c:pt>
                <c:pt idx="4">
                  <c:v>-71000</c:v>
                </c:pt>
                <c:pt idx="5">
                  <c:v>-70000</c:v>
                </c:pt>
                <c:pt idx="6">
                  <c:v>-69000</c:v>
                </c:pt>
                <c:pt idx="7">
                  <c:v>-68000</c:v>
                </c:pt>
                <c:pt idx="8">
                  <c:v>-67000</c:v>
                </c:pt>
                <c:pt idx="9">
                  <c:v>-66000</c:v>
                </c:pt>
                <c:pt idx="10">
                  <c:v>-65000</c:v>
                </c:pt>
                <c:pt idx="11">
                  <c:v>-64000</c:v>
                </c:pt>
                <c:pt idx="12">
                  <c:v>-63000</c:v>
                </c:pt>
                <c:pt idx="13">
                  <c:v>-62000</c:v>
                </c:pt>
                <c:pt idx="14">
                  <c:v>-61000</c:v>
                </c:pt>
                <c:pt idx="15">
                  <c:v>-60000</c:v>
                </c:pt>
                <c:pt idx="16">
                  <c:v>-59000</c:v>
                </c:pt>
                <c:pt idx="17">
                  <c:v>-58000</c:v>
                </c:pt>
                <c:pt idx="18">
                  <c:v>-57000</c:v>
                </c:pt>
                <c:pt idx="19">
                  <c:v>-56000</c:v>
                </c:pt>
                <c:pt idx="20">
                  <c:v>-55000</c:v>
                </c:pt>
                <c:pt idx="21">
                  <c:v>-54000</c:v>
                </c:pt>
                <c:pt idx="22">
                  <c:v>-53000</c:v>
                </c:pt>
                <c:pt idx="23">
                  <c:v>-52000</c:v>
                </c:pt>
                <c:pt idx="24">
                  <c:v>-51000</c:v>
                </c:pt>
                <c:pt idx="25">
                  <c:v>-50000</c:v>
                </c:pt>
                <c:pt idx="26">
                  <c:v>-49000</c:v>
                </c:pt>
                <c:pt idx="27">
                  <c:v>-48000</c:v>
                </c:pt>
                <c:pt idx="28">
                  <c:v>-47000</c:v>
                </c:pt>
                <c:pt idx="32">
                  <c:v>-46000</c:v>
                </c:pt>
                <c:pt idx="33">
                  <c:v>-45000</c:v>
                </c:pt>
                <c:pt idx="34">
                  <c:v>-44000</c:v>
                </c:pt>
                <c:pt idx="35">
                  <c:v>-43000</c:v>
                </c:pt>
                <c:pt idx="36">
                  <c:v>-42000</c:v>
                </c:pt>
                <c:pt idx="37">
                  <c:v>-41000</c:v>
                </c:pt>
                <c:pt idx="38">
                  <c:v>-40000</c:v>
                </c:pt>
                <c:pt idx="39">
                  <c:v>-39000</c:v>
                </c:pt>
                <c:pt idx="40">
                  <c:v>-38000</c:v>
                </c:pt>
                <c:pt idx="41">
                  <c:v>-37000</c:v>
                </c:pt>
                <c:pt idx="42">
                  <c:v>-36000</c:v>
                </c:pt>
                <c:pt idx="43">
                  <c:v>-35000</c:v>
                </c:pt>
                <c:pt idx="44">
                  <c:v>-34000</c:v>
                </c:pt>
                <c:pt idx="45">
                  <c:v>-33000</c:v>
                </c:pt>
                <c:pt idx="46">
                  <c:v>-32000</c:v>
                </c:pt>
                <c:pt idx="47">
                  <c:v>-31000</c:v>
                </c:pt>
                <c:pt idx="48">
                  <c:v>-30000</c:v>
                </c:pt>
                <c:pt idx="49">
                  <c:v>-29000</c:v>
                </c:pt>
                <c:pt idx="50">
                  <c:v>-28000</c:v>
                </c:pt>
                <c:pt idx="51">
                  <c:v>-27000</c:v>
                </c:pt>
                <c:pt idx="52">
                  <c:v>-26000</c:v>
                </c:pt>
                <c:pt idx="53">
                  <c:v>-25000</c:v>
                </c:pt>
                <c:pt idx="54">
                  <c:v>-24000</c:v>
                </c:pt>
                <c:pt idx="55">
                  <c:v>-23000</c:v>
                </c:pt>
                <c:pt idx="56">
                  <c:v>-22000</c:v>
                </c:pt>
                <c:pt idx="57">
                  <c:v>-21000</c:v>
                </c:pt>
                <c:pt idx="58">
                  <c:v>-20000</c:v>
                </c:pt>
                <c:pt idx="59">
                  <c:v>-19000</c:v>
                </c:pt>
                <c:pt idx="60">
                  <c:v>-18000</c:v>
                </c:pt>
                <c:pt idx="61">
                  <c:v>-17000</c:v>
                </c:pt>
                <c:pt idx="62">
                  <c:v>-16000</c:v>
                </c:pt>
                <c:pt idx="63">
                  <c:v>-15000</c:v>
                </c:pt>
                <c:pt idx="64">
                  <c:v>-14000</c:v>
                </c:pt>
                <c:pt idx="65">
                  <c:v>-13000</c:v>
                </c:pt>
                <c:pt idx="66">
                  <c:v>-12000</c:v>
                </c:pt>
                <c:pt idx="67">
                  <c:v>-11000</c:v>
                </c:pt>
                <c:pt idx="68">
                  <c:v>-10000</c:v>
                </c:pt>
                <c:pt idx="69">
                  <c:v>-9000</c:v>
                </c:pt>
                <c:pt idx="70">
                  <c:v>-8000</c:v>
                </c:pt>
                <c:pt idx="71">
                  <c:v>-7000</c:v>
                </c:pt>
                <c:pt idx="72">
                  <c:v>-6000</c:v>
                </c:pt>
                <c:pt idx="73">
                  <c:v>-5000</c:v>
                </c:pt>
                <c:pt idx="74">
                  <c:v>-4000</c:v>
                </c:pt>
                <c:pt idx="75">
                  <c:v>-3000</c:v>
                </c:pt>
                <c:pt idx="76">
                  <c:v>-2000</c:v>
                </c:pt>
                <c:pt idx="77">
                  <c:v>-1000</c:v>
                </c:pt>
                <c:pt idx="78">
                  <c:v>0</c:v>
                </c:pt>
                <c:pt idx="79">
                  <c:v>1000</c:v>
                </c:pt>
                <c:pt idx="80">
                  <c:v>2000</c:v>
                </c:pt>
                <c:pt idx="81">
                  <c:v>3000</c:v>
                </c:pt>
                <c:pt idx="82">
                  <c:v>4000</c:v>
                </c:pt>
                <c:pt idx="83">
                  <c:v>5000</c:v>
                </c:pt>
                <c:pt idx="84">
                  <c:v>6000</c:v>
                </c:pt>
                <c:pt idx="85">
                  <c:v>7000</c:v>
                </c:pt>
                <c:pt idx="86">
                  <c:v>8000</c:v>
                </c:pt>
                <c:pt idx="87">
                  <c:v>9000</c:v>
                </c:pt>
                <c:pt idx="88">
                  <c:v>10000</c:v>
                </c:pt>
                <c:pt idx="89">
                  <c:v>11000</c:v>
                </c:pt>
                <c:pt idx="90">
                  <c:v>12000</c:v>
                </c:pt>
                <c:pt idx="91">
                  <c:v>13000</c:v>
                </c:pt>
                <c:pt idx="92">
                  <c:v>14000</c:v>
                </c:pt>
                <c:pt idx="93">
                  <c:v>15000</c:v>
                </c:pt>
                <c:pt idx="94">
                  <c:v>16000</c:v>
                </c:pt>
                <c:pt idx="95">
                  <c:v>17000</c:v>
                </c:pt>
                <c:pt idx="96">
                  <c:v>18000</c:v>
                </c:pt>
                <c:pt idx="97">
                  <c:v>19000</c:v>
                </c:pt>
                <c:pt idx="98">
                  <c:v>20000</c:v>
                </c:pt>
              </c:numCache>
            </c:numRef>
          </c:xVal>
          <c:yVal>
            <c:numRef>
              <c:f>'Active 1'!$AX$2:$AX$100</c:f>
              <c:numCache>
                <c:formatCode>General</c:formatCode>
                <c:ptCount val="99"/>
                <c:pt idx="0">
                  <c:v>-0.27544976661279608</c:v>
                </c:pt>
                <c:pt idx="1">
                  <c:v>-0.2696174630770225</c:v>
                </c:pt>
                <c:pt idx="2">
                  <c:v>-0.26262379049495643</c:v>
                </c:pt>
                <c:pt idx="3">
                  <c:v>-0.25403381073335435</c:v>
                </c:pt>
                <c:pt idx="4">
                  <c:v>-0.24343019385787654</c:v>
                </c:pt>
                <c:pt idx="5">
                  <c:v>-0.23071126379850557</c:v>
                </c:pt>
                <c:pt idx="6">
                  <c:v>-0.2163994810387258</c:v>
                </c:pt>
                <c:pt idx="7">
                  <c:v>-0.20155587426385549</c:v>
                </c:pt>
                <c:pt idx="8">
                  <c:v>-0.18724446321995691</c:v>
                </c:pt>
                <c:pt idx="9">
                  <c:v>-0.17407820836158025</c:v>
                </c:pt>
                <c:pt idx="10">
                  <c:v>-0.16219839261518115</c:v>
                </c:pt>
                <c:pt idx="11">
                  <c:v>-0.15149342130576168</c:v>
                </c:pt>
                <c:pt idx="12">
                  <c:v>-0.14178489770736508</c:v>
                </c:pt>
                <c:pt idx="13">
                  <c:v>-0.13291012893158327</c:v>
                </c:pt>
                <c:pt idx="14">
                  <c:v>-0.12474028281448465</c:v>
                </c:pt>
                <c:pt idx="15">
                  <c:v>-0.11717587737763832</c:v>
                </c:pt>
                <c:pt idx="16">
                  <c:v>-0.11013891199747251</c:v>
                </c:pt>
                <c:pt idx="17">
                  <c:v>-0.10356688345681009</c:v>
                </c:pt>
                <c:pt idx="18">
                  <c:v>-9.7408858899981701E-2</c:v>
                </c:pt>
                <c:pt idx="19">
                  <c:v>-9.1622825347004874E-2</c:v>
                </c:pt>
                <c:pt idx="20">
                  <c:v>-8.6173756249644351E-2</c:v>
                </c:pt>
                <c:pt idx="21">
                  <c:v>-8.1032141418507148E-2</c:v>
                </c:pt>
                <c:pt idx="22">
                  <c:v>-7.6172881754816651E-2</c:v>
                </c:pt>
                <c:pt idx="23">
                  <c:v>-7.1574486945691407E-2</c:v>
                </c:pt>
                <c:pt idx="24">
                  <c:v>-6.7218503652453521E-2</c:v>
                </c:pt>
                <c:pt idx="25">
                  <c:v>-6.3089090015961635E-2</c:v>
                </c:pt>
                <c:pt idx="26">
                  <c:v>-5.9172657026306821E-2</c:v>
                </c:pt>
                <c:pt idx="27">
                  <c:v>-5.5457518029683434E-2</c:v>
                </c:pt>
                <c:pt idx="28">
                  <c:v>-5.1933516601599582E-2</c:v>
                </c:pt>
                <c:pt idx="32">
                  <c:v>-4.8591631767400535E-2</c:v>
                </c:pt>
                <c:pt idx="33">
                  <c:v>-4.5423582015993537E-2</c:v>
                </c:pt>
                <c:pt idx="34">
                  <c:v>-4.242146264126391E-2</c:v>
                </c:pt>
                <c:pt idx="35">
                  <c:v>-3.9577454075471086E-2</c:v>
                </c:pt>
                <c:pt idx="36">
                  <c:v>-3.6883633198761173E-2</c:v>
                </c:pt>
                <c:pt idx="37">
                  <c:v>-3.4331907320436124E-2</c:v>
                </c:pt>
                <c:pt idx="38">
                  <c:v>-3.1914074379709369E-2</c:v>
                </c:pt>
                <c:pt idx="39">
                  <c:v>-2.9621995813289823E-2</c:v>
                </c:pt>
                <c:pt idx="40">
                  <c:v>-2.7447853211919226E-2</c:v>
                </c:pt>
                <c:pt idx="41">
                  <c:v>-2.5384448582946278E-2</c:v>
                </c:pt>
                <c:pt idx="42">
                  <c:v>-2.3425502268185072E-2</c:v>
                </c:pt>
                <c:pt idx="43">
                  <c:v>-2.1565902977486673E-2</c:v>
                </c:pt>
                <c:pt idx="44">
                  <c:v>-1.9801870734856356E-2</c:v>
                </c:pt>
                <c:pt idx="45">
                  <c:v>-1.8131004755722581E-2</c:v>
                </c:pt>
                <c:pt idx="46">
                  <c:v>-1.6552202769078095E-2</c:v>
                </c:pt>
                <c:pt idx="47">
                  <c:v>-1.5065454154429139E-2</c:v>
                </c:pt>
                <c:pt idx="48">
                  <c:v>-1.3671524543816482E-2</c:v>
                </c:pt>
                <c:pt idx="49">
                  <c:v>-1.2371562513271445E-2</c:v>
                </c:pt>
                <c:pt idx="50">
                  <c:v>-1.1166668290875693E-2</c:v>
                </c:pt>
                <c:pt idx="51">
                  <c:v>-1.0057469121891011E-2</c:v>
                </c:pt>
                <c:pt idx="52">
                  <c:v>-9.0437456062269859E-3</c:v>
                </c:pt>
                <c:pt idx="53">
                  <c:v>-8.1241479718858374E-3</c:v>
                </c:pt>
                <c:pt idx="54">
                  <c:v>-7.2960313294459095E-3</c:v>
                </c:pt>
                <c:pt idx="55">
                  <c:v>-6.5554253635805304E-3</c:v>
                </c:pt>
                <c:pt idx="56">
                  <c:v>-5.8971379725667634E-3</c:v>
                </c:pt>
                <c:pt idx="57">
                  <c:v>-5.3149757447309596E-3</c:v>
                </c:pt>
                <c:pt idx="58">
                  <c:v>-4.8020487909355043E-3</c:v>
                </c:pt>
                <c:pt idx="59">
                  <c:v>-4.3511153268423275E-3</c:v>
                </c:pt>
                <c:pt idx="60">
                  <c:v>-3.9549143249351633E-3</c:v>
                </c:pt>
                <c:pt idx="61">
                  <c:v>-3.6064338790797899E-3</c:v>
                </c:pt>
                <c:pt idx="62">
                  <c:v>-3.2990692634550928E-3</c:v>
                </c:pt>
                <c:pt idx="63">
                  <c:v>-3.0266377064914855E-3</c:v>
                </c:pt>
                <c:pt idx="64">
                  <c:v>-2.7832352481964636E-3</c:v>
                </c:pt>
                <c:pt idx="65">
                  <c:v>-2.5629421793101834E-3</c:v>
                </c:pt>
                <c:pt idx="66">
                  <c:v>-2.3594038324041659E-3</c:v>
                </c:pt>
                <c:pt idx="67">
                  <c:v>-2.1653283053512488E-3</c:v>
                </c:pt>
                <c:pt idx="68">
                  <c:v>-1.9719468896620129E-3</c:v>
                </c:pt>
                <c:pt idx="69">
                  <c:v>-1.7684717033633092E-3</c:v>
                </c:pt>
                <c:pt idx="70">
                  <c:v>-1.5415552451029796E-3</c:v>
                </c:pt>
                <c:pt idx="71">
                  <c:v>-1.2747090751475537E-3</c:v>
                </c:pt>
                <c:pt idx="72">
                  <c:v>-9.475800609683796E-4</c:v>
                </c:pt>
                <c:pt idx="73">
                  <c:v>-5.3492475925551869E-4</c:v>
                </c:pt>
                <c:pt idx="74">
                  <c:v>-5.0784542041382164E-6</c:v>
                </c:pt>
                <c:pt idx="75">
                  <c:v>6.8231569895980948E-4</c:v>
                </c:pt>
                <c:pt idx="76">
                  <c:v>1.5796136805078312E-3</c:v>
                </c:pt>
                <c:pt idx="77">
                  <c:v>2.7560302183871829E-3</c:v>
                </c:pt>
                <c:pt idx="78">
                  <c:v>4.3051752109368457E-3</c:v>
                </c:pt>
                <c:pt idx="79">
                  <c:v>6.3575571786669491E-3</c:v>
                </c:pt>
                <c:pt idx="80">
                  <c:v>9.1014039706772409E-3</c:v>
                </c:pt>
                <c:pt idx="81">
                  <c:v>1.2812378006532926E-2</c:v>
                </c:pt>
                <c:pt idx="82">
                  <c:v>1.7875998647958899E-2</c:v>
                </c:pt>
                <c:pt idx="83">
                  <c:v>2.4744618510108667E-2</c:v>
                </c:pt>
                <c:pt idx="84">
                  <c:v>3.3735753915947582E-2</c:v>
                </c:pt>
                <c:pt idx="85">
                  <c:v>4.4687011740052435E-2</c:v>
                </c:pt>
                <c:pt idx="86">
                  <c:v>5.6782402772082435E-2</c:v>
                </c:pt>
                <c:pt idx="87">
                  <c:v>6.8882857904325009E-2</c:v>
                </c:pt>
                <c:pt idx="88">
                  <c:v>8.0101479206651019E-2</c:v>
                </c:pt>
                <c:pt idx="89">
                  <c:v>9.0062870529847544E-2</c:v>
                </c:pt>
                <c:pt idx="90">
                  <c:v>9.8771621231550769E-2</c:v>
                </c:pt>
                <c:pt idx="91">
                  <c:v>0.10638661280639776</c:v>
                </c:pt>
                <c:pt idx="92">
                  <c:v>0.11308413414077516</c:v>
                </c:pt>
                <c:pt idx="93">
                  <c:v>0.11901144991511488</c:v>
                </c:pt>
                <c:pt idx="94">
                  <c:v>0.12428286287588838</c:v>
                </c:pt>
                <c:pt idx="95">
                  <c:v>0.12898705286877135</c:v>
                </c:pt>
                <c:pt idx="96">
                  <c:v>0.13319427271311049</c:v>
                </c:pt>
                <c:pt idx="97">
                  <c:v>0.1369612970875429</c:v>
                </c:pt>
                <c:pt idx="98">
                  <c:v>0.14033466875511713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9D9-4D88-8CF2-86D8554B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7448"/>
        <c:axId val="1"/>
      </c:scatterChart>
      <c:valAx>
        <c:axId val="76650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3078269062521"/>
              <c:y val="0.91764829396325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8622819206422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772229326035088E-2"/>
          <c:y val="0.92941299984560743"/>
          <c:w val="0.7678073146839551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9173844378983214"/>
          <c:y val="3.5928234998022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3424657534246576"/>
          <c:w val="0.82645861101599383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1'!$H$21:$H$931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DB-42BC-91DF-B720AF07A8B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1'!$I$21:$I$931</c:f>
              <c:numCache>
                <c:formatCode>General</c:formatCode>
                <c:ptCount val="911"/>
                <c:pt idx="0">
                  <c:v>-0.26116556570559624</c:v>
                </c:pt>
                <c:pt idx="15">
                  <c:v>-1.4922667105565779E-3</c:v>
                </c:pt>
                <c:pt idx="37">
                  <c:v>3.218374760763254E-3</c:v>
                </c:pt>
                <c:pt idx="42">
                  <c:v>3.9226541412062943E-3</c:v>
                </c:pt>
                <c:pt idx="70">
                  <c:v>-6.0978461551712826E-3</c:v>
                </c:pt>
                <c:pt idx="71">
                  <c:v>1.0771497836685739E-3</c:v>
                </c:pt>
                <c:pt idx="72">
                  <c:v>5.963652438367717E-4</c:v>
                </c:pt>
                <c:pt idx="92">
                  <c:v>4.5151621889090165E-3</c:v>
                </c:pt>
                <c:pt idx="104">
                  <c:v>6.037508646841161E-4</c:v>
                </c:pt>
                <c:pt idx="115">
                  <c:v>-2.8676248912233859E-3</c:v>
                </c:pt>
                <c:pt idx="116">
                  <c:v>-2.7818768430734053E-3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DB-42BC-91DF-B720AF07A8B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1'!$J$21:$J$931</c:f>
              <c:numCache>
                <c:formatCode>General</c:formatCode>
                <c:ptCount val="911"/>
                <c:pt idx="1">
                  <c:v>-0.13045261918159667</c:v>
                </c:pt>
                <c:pt idx="2">
                  <c:v>-0.13053813087026356</c:v>
                </c:pt>
                <c:pt idx="3">
                  <c:v>-0.13007545049185865</c:v>
                </c:pt>
                <c:pt idx="5">
                  <c:v>-7.8838490859197918E-2</c:v>
                </c:pt>
                <c:pt idx="6">
                  <c:v>-7.8319275395188015E-2</c:v>
                </c:pt>
                <c:pt idx="7">
                  <c:v>-6.5019673318602145E-2</c:v>
                </c:pt>
                <c:pt idx="8">
                  <c:v>-6.2839502446877304E-2</c:v>
                </c:pt>
                <c:pt idx="9">
                  <c:v>-6.2725014140596613E-2</c:v>
                </c:pt>
                <c:pt idx="16">
                  <c:v>-2.6458201908098999E-2</c:v>
                </c:pt>
                <c:pt idx="17">
                  <c:v>-2.1029461655416526E-2</c:v>
                </c:pt>
                <c:pt idx="18">
                  <c:v>-7.1406864881282672E-3</c:v>
                </c:pt>
                <c:pt idx="19">
                  <c:v>-9.7261981791234575E-3</c:v>
                </c:pt>
                <c:pt idx="20">
                  <c:v>-1.6376351595681626E-2</c:v>
                </c:pt>
                <c:pt idx="21">
                  <c:v>-1.5176351596892346E-2</c:v>
                </c:pt>
                <c:pt idx="22">
                  <c:v>-1.5498946551815607E-2</c:v>
                </c:pt>
                <c:pt idx="23">
                  <c:v>-1.717020629439503E-2</c:v>
                </c:pt>
                <c:pt idx="31">
                  <c:v>-4.5628163425135426E-3</c:v>
                </c:pt>
                <c:pt idx="32">
                  <c:v>-4.9338397293468006E-3</c:v>
                </c:pt>
                <c:pt idx="33">
                  <c:v>-4.1330807871418074E-3</c:v>
                </c:pt>
                <c:pt idx="34">
                  <c:v>2.1814075153088197E-3</c:v>
                </c:pt>
                <c:pt idx="35">
                  <c:v>-2.1551983081735671E-4</c:v>
                </c:pt>
                <c:pt idx="36">
                  <c:v>3.1183747632894665E-3</c:v>
                </c:pt>
                <c:pt idx="38">
                  <c:v>-4.3485131027409807E-4</c:v>
                </c:pt>
                <c:pt idx="39">
                  <c:v>-2.9883137394790538E-3</c:v>
                </c:pt>
                <c:pt idx="40">
                  <c:v>7.6484185410663486E-4</c:v>
                </c:pt>
                <c:pt idx="41">
                  <c:v>8.6484185158042237E-4</c:v>
                </c:pt>
                <c:pt idx="43">
                  <c:v>1.6341652008122765E-3</c:v>
                </c:pt>
                <c:pt idx="44">
                  <c:v>1.8341652030358091E-3</c:v>
                </c:pt>
                <c:pt idx="45">
                  <c:v>1.1032272450393066E-3</c:v>
                </c:pt>
                <c:pt idx="46">
                  <c:v>1.6032272469601594E-3</c:v>
                </c:pt>
                <c:pt idx="47">
                  <c:v>2.1032272416050546E-3</c:v>
                </c:pt>
                <c:pt idx="48">
                  <c:v>2.8836594065069221E-3</c:v>
                </c:pt>
                <c:pt idx="49">
                  <c:v>2.9836594039807096E-3</c:v>
                </c:pt>
                <c:pt idx="50">
                  <c:v>3.1836594062042423E-3</c:v>
                </c:pt>
                <c:pt idx="51">
                  <c:v>-1.6305925382766873E-3</c:v>
                </c:pt>
                <c:pt idx="52">
                  <c:v>4.9271243260591291E-3</c:v>
                </c:pt>
                <c:pt idx="53">
                  <c:v>-2.5058755272766575E-4</c:v>
                </c:pt>
                <c:pt idx="54">
                  <c:v>9.4911068517831154E-3</c:v>
                </c:pt>
                <c:pt idx="55">
                  <c:v>2.2780366925871931E-3</c:v>
                </c:pt>
                <c:pt idx="56">
                  <c:v>2.7780366872320883E-3</c:v>
                </c:pt>
                <c:pt idx="57">
                  <c:v>3.2780366891529411E-3</c:v>
                </c:pt>
                <c:pt idx="58">
                  <c:v>-1.9203088086214848E-3</c:v>
                </c:pt>
                <c:pt idx="59">
                  <c:v>5.6851189583539963E-4</c:v>
                </c:pt>
                <c:pt idx="60">
                  <c:v>1.0685118977562524E-3</c:v>
                </c:pt>
                <c:pt idx="61">
                  <c:v>1.5685118996771052E-3</c:v>
                </c:pt>
                <c:pt idx="62">
                  <c:v>9.2753089847974479E-4</c:v>
                </c:pt>
                <c:pt idx="63">
                  <c:v>-2.5867210497381166E-3</c:v>
                </c:pt>
                <c:pt idx="64">
                  <c:v>-2.0867210478172638E-3</c:v>
                </c:pt>
                <c:pt idx="65">
                  <c:v>-1.5867210531723686E-3</c:v>
                </c:pt>
                <c:pt idx="66">
                  <c:v>1.4132789510767907E-3</c:v>
                </c:pt>
                <c:pt idx="67">
                  <c:v>1.0146970962523483E-3</c:v>
                </c:pt>
                <c:pt idx="68">
                  <c:v>-2.0647853016271256E-3</c:v>
                </c:pt>
                <c:pt idx="69">
                  <c:v>-3.5524198901839554E-3</c:v>
                </c:pt>
                <c:pt idx="73">
                  <c:v>-2.3594607628183439E-3</c:v>
                </c:pt>
                <c:pt idx="81">
                  <c:v>1.9058238904108293E-3</c:v>
                </c:pt>
                <c:pt idx="87">
                  <c:v>4.6068896626820788E-3</c:v>
                </c:pt>
                <c:pt idx="107">
                  <c:v>2.5832831379375421E-3</c:v>
                </c:pt>
                <c:pt idx="109">
                  <c:v>-5.9920144121861085E-4</c:v>
                </c:pt>
                <c:pt idx="110">
                  <c:v>-3.2134533903445117E-3</c:v>
                </c:pt>
                <c:pt idx="123">
                  <c:v>-1.2944742848048918E-3</c:v>
                </c:pt>
                <c:pt idx="124">
                  <c:v>-3.2087262370623648E-3</c:v>
                </c:pt>
                <c:pt idx="125">
                  <c:v>-3.3443913489463739E-3</c:v>
                </c:pt>
                <c:pt idx="137">
                  <c:v>2.0389964010973927E-2</c:v>
                </c:pt>
                <c:pt idx="139">
                  <c:v>2.3020479115075432E-2</c:v>
                </c:pt>
                <c:pt idx="141">
                  <c:v>2.6753946534881834E-2</c:v>
                </c:pt>
                <c:pt idx="143">
                  <c:v>4.1706397380039562E-2</c:v>
                </c:pt>
                <c:pt idx="144">
                  <c:v>3.9235373988049105E-2</c:v>
                </c:pt>
                <c:pt idx="149">
                  <c:v>5.623643976286985E-2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DB-42BC-91DF-B720AF07A8B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plus>
            <c:min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1'!$K$21:$K$931</c:f>
              <c:numCache>
                <c:formatCode>General</c:formatCode>
                <c:ptCount val="911"/>
                <c:pt idx="74">
                  <c:v>-1.7240481647604611E-2</c:v>
                </c:pt>
                <c:pt idx="75">
                  <c:v>-1.6125993344758172E-2</c:v>
                </c:pt>
                <c:pt idx="76">
                  <c:v>-1.5911505033727735E-2</c:v>
                </c:pt>
                <c:pt idx="77">
                  <c:v>-1.6397016726841684E-2</c:v>
                </c:pt>
                <c:pt idx="78">
                  <c:v>-3.2623425940982997E-3</c:v>
                </c:pt>
                <c:pt idx="79">
                  <c:v>-1.6896148299565539E-3</c:v>
                </c:pt>
                <c:pt idx="80">
                  <c:v>-2.3861794034019113E-5</c:v>
                </c:pt>
                <c:pt idx="82">
                  <c:v>7.0777927103335969E-3</c:v>
                </c:pt>
                <c:pt idx="83">
                  <c:v>1.6007898957468569E-3</c:v>
                </c:pt>
                <c:pt idx="84">
                  <c:v>-7.9523755266563967E-4</c:v>
                </c:pt>
                <c:pt idx="85">
                  <c:v>-3.8662609440507367E-3</c:v>
                </c:pt>
                <c:pt idx="86">
                  <c:v>2.482273630448617E-4</c:v>
                </c:pt>
                <c:pt idx="88">
                  <c:v>-8.1774402424343862E-3</c:v>
                </c:pt>
                <c:pt idx="89">
                  <c:v>-7.291692185390275E-3</c:v>
                </c:pt>
                <c:pt idx="90">
                  <c:v>-9.0027155238203704E-4</c:v>
                </c:pt>
                <c:pt idx="91">
                  <c:v>7.9996481508715078E-4</c:v>
                </c:pt>
                <c:pt idx="93">
                  <c:v>-1.2669376155827194E-4</c:v>
                </c:pt>
                <c:pt idx="94">
                  <c:v>-1.2669376155827194E-4</c:v>
                </c:pt>
                <c:pt idx="95">
                  <c:v>2.5932307762559503E-3</c:v>
                </c:pt>
                <c:pt idx="97">
                  <c:v>1.1551889474503696E-4</c:v>
                </c:pt>
                <c:pt idx="98">
                  <c:v>-1.721411434118636E-3</c:v>
                </c:pt>
                <c:pt idx="99">
                  <c:v>1.2104393681511283E-3</c:v>
                </c:pt>
                <c:pt idx="100">
                  <c:v>-3.459402229054831E-3</c:v>
                </c:pt>
                <c:pt idx="101">
                  <c:v>-3.459402229054831E-3</c:v>
                </c:pt>
                <c:pt idx="102">
                  <c:v>1.7892625619424507E-3</c:v>
                </c:pt>
                <c:pt idx="103">
                  <c:v>-2.4249893904197961E-3</c:v>
                </c:pt>
                <c:pt idx="105">
                  <c:v>-1.7898652004078031E-5</c:v>
                </c:pt>
                <c:pt idx="106">
                  <c:v>-1.7898652004078031E-5</c:v>
                </c:pt>
                <c:pt idx="108">
                  <c:v>-2.8573454910656437E-3</c:v>
                </c:pt>
                <c:pt idx="111">
                  <c:v>1.2722946630674414E-3</c:v>
                </c:pt>
                <c:pt idx="112">
                  <c:v>1.0867829696508124E-3</c:v>
                </c:pt>
                <c:pt idx="113">
                  <c:v>1.2012712759315036E-3</c:v>
                </c:pt>
                <c:pt idx="114">
                  <c:v>-4.1536093049217016E-3</c:v>
                </c:pt>
                <c:pt idx="117">
                  <c:v>-2.9956560756545514E-3</c:v>
                </c:pt>
                <c:pt idx="118">
                  <c:v>-2.8099080227548257E-3</c:v>
                </c:pt>
                <c:pt idx="119">
                  <c:v>-2.3811677674530074E-3</c:v>
                </c:pt>
                <c:pt idx="120">
                  <c:v>1.1045802821172401E-3</c:v>
                </c:pt>
                <c:pt idx="121">
                  <c:v>-7.8093141200952232E-4</c:v>
                </c:pt>
                <c:pt idx="122">
                  <c:v>-2.4374664862989448E-3</c:v>
                </c:pt>
                <c:pt idx="126">
                  <c:v>-1.1501799526740797E-3</c:v>
                </c:pt>
                <c:pt idx="127">
                  <c:v>-1.4195488329278305E-3</c:v>
                </c:pt>
                <c:pt idx="128">
                  <c:v>-4.0506052755517885E-4</c:v>
                </c:pt>
                <c:pt idx="129">
                  <c:v>-3.585845057386905E-3</c:v>
                </c:pt>
                <c:pt idx="130">
                  <c:v>-2.0939516980433837E-3</c:v>
                </c:pt>
                <c:pt idx="131">
                  <c:v>5.0870735212811269E-3</c:v>
                </c:pt>
                <c:pt idx="132">
                  <c:v>5.7932188283302821E-3</c:v>
                </c:pt>
                <c:pt idx="133">
                  <c:v>4.0841667578206398E-3</c:v>
                </c:pt>
                <c:pt idx="134">
                  <c:v>1.7183648495119996E-2</c:v>
                </c:pt>
                <c:pt idx="135">
                  <c:v>6.7816871596733108E-3</c:v>
                </c:pt>
                <c:pt idx="136">
                  <c:v>1.8426574555633124E-2</c:v>
                </c:pt>
                <c:pt idx="138">
                  <c:v>1.7377602925989777E-2</c:v>
                </c:pt>
                <c:pt idx="140">
                  <c:v>2.3181977718195412E-2</c:v>
                </c:pt>
                <c:pt idx="142">
                  <c:v>2.8157682718301658E-2</c:v>
                </c:pt>
                <c:pt idx="145">
                  <c:v>5.1718476570385974E-2</c:v>
                </c:pt>
                <c:pt idx="146">
                  <c:v>5.1718476694077253E-2</c:v>
                </c:pt>
                <c:pt idx="147">
                  <c:v>5.1597772478999104E-2</c:v>
                </c:pt>
                <c:pt idx="148">
                  <c:v>4.9683520534017589E-2</c:v>
                </c:pt>
                <c:pt idx="150">
                  <c:v>6.8516162857122254E-2</c:v>
                </c:pt>
                <c:pt idx="151">
                  <c:v>6.8616162854596041E-2</c:v>
                </c:pt>
                <c:pt idx="152">
                  <c:v>7.0216162857832387E-2</c:v>
                </c:pt>
                <c:pt idx="153">
                  <c:v>7.0516162857529707E-2</c:v>
                </c:pt>
                <c:pt idx="154">
                  <c:v>6.9061920883541461E-2</c:v>
                </c:pt>
                <c:pt idx="155">
                  <c:v>7.4984862556448206E-2</c:v>
                </c:pt>
                <c:pt idx="156">
                  <c:v>8.0054950485646259E-2</c:v>
                </c:pt>
                <c:pt idx="157">
                  <c:v>8.2040698536729906E-2</c:v>
                </c:pt>
                <c:pt idx="158">
                  <c:v>0.10688027004653122</c:v>
                </c:pt>
                <c:pt idx="159">
                  <c:v>0.10817878142552217</c:v>
                </c:pt>
                <c:pt idx="160">
                  <c:v>0.10827878142299596</c:v>
                </c:pt>
                <c:pt idx="161">
                  <c:v>0.11007878142845584</c:v>
                </c:pt>
                <c:pt idx="162">
                  <c:v>0.11568315599288326</c:v>
                </c:pt>
                <c:pt idx="163">
                  <c:v>0.11968315618287306</c:v>
                </c:pt>
                <c:pt idx="164">
                  <c:v>0.12168315604503732</c:v>
                </c:pt>
                <c:pt idx="165">
                  <c:v>0.1181976443331223</c:v>
                </c:pt>
                <c:pt idx="166">
                  <c:v>0.11929764432716183</c:v>
                </c:pt>
                <c:pt idx="167">
                  <c:v>0.11757079511153279</c:v>
                </c:pt>
                <c:pt idx="168">
                  <c:v>0.12065654306206852</c:v>
                </c:pt>
                <c:pt idx="169">
                  <c:v>0.1291349185994477</c:v>
                </c:pt>
                <c:pt idx="170">
                  <c:v>0.12803673897724366</c:v>
                </c:pt>
                <c:pt idx="171">
                  <c:v>0.13219462173583452</c:v>
                </c:pt>
                <c:pt idx="172">
                  <c:v>0.14295387714810204</c:v>
                </c:pt>
                <c:pt idx="173">
                  <c:v>0.14703962526255054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DB-42BC-91DF-B720AF07A8B6}"/>
            </c:ext>
          </c:extLst>
        </c:ser>
        <c:ser>
          <c:idx val="2"/>
          <c:order val="4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1'!$AW$2:$AW$210</c:f>
              <c:numCache>
                <c:formatCode>General</c:formatCode>
                <c:ptCount val="209"/>
                <c:pt idx="0">
                  <c:v>-75000</c:v>
                </c:pt>
                <c:pt idx="1">
                  <c:v>-74000</c:v>
                </c:pt>
                <c:pt idx="2">
                  <c:v>-73000</c:v>
                </c:pt>
                <c:pt idx="3">
                  <c:v>-72000</c:v>
                </c:pt>
                <c:pt idx="4">
                  <c:v>-71000</c:v>
                </c:pt>
                <c:pt idx="5">
                  <c:v>-70000</c:v>
                </c:pt>
                <c:pt idx="6">
                  <c:v>-69000</c:v>
                </c:pt>
                <c:pt idx="7">
                  <c:v>-68000</c:v>
                </c:pt>
                <c:pt idx="8">
                  <c:v>-67000</c:v>
                </c:pt>
                <c:pt idx="9">
                  <c:v>-66000</c:v>
                </c:pt>
                <c:pt idx="10">
                  <c:v>-65000</c:v>
                </c:pt>
                <c:pt idx="11">
                  <c:v>-64000</c:v>
                </c:pt>
                <c:pt idx="12">
                  <c:v>-63000</c:v>
                </c:pt>
                <c:pt idx="13">
                  <c:v>-62000</c:v>
                </c:pt>
                <c:pt idx="14">
                  <c:v>-61000</c:v>
                </c:pt>
                <c:pt idx="15">
                  <c:v>-60000</c:v>
                </c:pt>
                <c:pt idx="16">
                  <c:v>-59000</c:v>
                </c:pt>
                <c:pt idx="17">
                  <c:v>-58000</c:v>
                </c:pt>
                <c:pt idx="18">
                  <c:v>-57000</c:v>
                </c:pt>
                <c:pt idx="19">
                  <c:v>-56000</c:v>
                </c:pt>
                <c:pt idx="20">
                  <c:v>-55000</c:v>
                </c:pt>
                <c:pt idx="21">
                  <c:v>-54000</c:v>
                </c:pt>
                <c:pt idx="22">
                  <c:v>-53000</c:v>
                </c:pt>
                <c:pt idx="23">
                  <c:v>-52000</c:v>
                </c:pt>
                <c:pt idx="24">
                  <c:v>-51000</c:v>
                </c:pt>
                <c:pt idx="25">
                  <c:v>-50000</c:v>
                </c:pt>
                <c:pt idx="26">
                  <c:v>-49000</c:v>
                </c:pt>
                <c:pt idx="27">
                  <c:v>-48000</c:v>
                </c:pt>
                <c:pt idx="28">
                  <c:v>-47000</c:v>
                </c:pt>
                <c:pt idx="32">
                  <c:v>-46000</c:v>
                </c:pt>
                <c:pt idx="33">
                  <c:v>-45000</c:v>
                </c:pt>
                <c:pt idx="34">
                  <c:v>-44000</c:v>
                </c:pt>
                <c:pt idx="35">
                  <c:v>-43000</c:v>
                </c:pt>
                <c:pt idx="36">
                  <c:v>-42000</c:v>
                </c:pt>
                <c:pt idx="37">
                  <c:v>-41000</c:v>
                </c:pt>
                <c:pt idx="38">
                  <c:v>-40000</c:v>
                </c:pt>
                <c:pt idx="39">
                  <c:v>-39000</c:v>
                </c:pt>
                <c:pt idx="40">
                  <c:v>-38000</c:v>
                </c:pt>
                <c:pt idx="41">
                  <c:v>-37000</c:v>
                </c:pt>
                <c:pt idx="42">
                  <c:v>-36000</c:v>
                </c:pt>
                <c:pt idx="43">
                  <c:v>-35000</c:v>
                </c:pt>
                <c:pt idx="44">
                  <c:v>-34000</c:v>
                </c:pt>
                <c:pt idx="45">
                  <c:v>-33000</c:v>
                </c:pt>
                <c:pt idx="46">
                  <c:v>-32000</c:v>
                </c:pt>
                <c:pt idx="47">
                  <c:v>-31000</c:v>
                </c:pt>
                <c:pt idx="48">
                  <c:v>-30000</c:v>
                </c:pt>
                <c:pt idx="49">
                  <c:v>-29000</c:v>
                </c:pt>
                <c:pt idx="50">
                  <c:v>-28000</c:v>
                </c:pt>
                <c:pt idx="51">
                  <c:v>-27000</c:v>
                </c:pt>
                <c:pt idx="52">
                  <c:v>-26000</c:v>
                </c:pt>
                <c:pt idx="53">
                  <c:v>-25000</c:v>
                </c:pt>
                <c:pt idx="54">
                  <c:v>-24000</c:v>
                </c:pt>
                <c:pt idx="55">
                  <c:v>-23000</c:v>
                </c:pt>
                <c:pt idx="56">
                  <c:v>-22000</c:v>
                </c:pt>
                <c:pt idx="57">
                  <c:v>-21000</c:v>
                </c:pt>
                <c:pt idx="58">
                  <c:v>-20000</c:v>
                </c:pt>
                <c:pt idx="59">
                  <c:v>-19000</c:v>
                </c:pt>
                <c:pt idx="60">
                  <c:v>-18000</c:v>
                </c:pt>
                <c:pt idx="61">
                  <c:v>-17000</c:v>
                </c:pt>
                <c:pt idx="62">
                  <c:v>-16000</c:v>
                </c:pt>
                <c:pt idx="63">
                  <c:v>-15000</c:v>
                </c:pt>
                <c:pt idx="64">
                  <c:v>-14000</c:v>
                </c:pt>
                <c:pt idx="65">
                  <c:v>-13000</c:v>
                </c:pt>
                <c:pt idx="66">
                  <c:v>-12000</c:v>
                </c:pt>
                <c:pt idx="67">
                  <c:v>-11000</c:v>
                </c:pt>
                <c:pt idx="68">
                  <c:v>-10000</c:v>
                </c:pt>
                <c:pt idx="69">
                  <c:v>-9000</c:v>
                </c:pt>
                <c:pt idx="70">
                  <c:v>-8000</c:v>
                </c:pt>
                <c:pt idx="71">
                  <c:v>-7000</c:v>
                </c:pt>
                <c:pt idx="72">
                  <c:v>-6000</c:v>
                </c:pt>
                <c:pt idx="73">
                  <c:v>-5000</c:v>
                </c:pt>
                <c:pt idx="74">
                  <c:v>-4000</c:v>
                </c:pt>
                <c:pt idx="75">
                  <c:v>-3000</c:v>
                </c:pt>
                <c:pt idx="76">
                  <c:v>-2000</c:v>
                </c:pt>
                <c:pt idx="77">
                  <c:v>-1000</c:v>
                </c:pt>
                <c:pt idx="78">
                  <c:v>0</c:v>
                </c:pt>
                <c:pt idx="79">
                  <c:v>1000</c:v>
                </c:pt>
                <c:pt idx="80">
                  <c:v>2000</c:v>
                </c:pt>
                <c:pt idx="81">
                  <c:v>3000</c:v>
                </c:pt>
                <c:pt idx="82">
                  <c:v>4000</c:v>
                </c:pt>
                <c:pt idx="83">
                  <c:v>5000</c:v>
                </c:pt>
                <c:pt idx="84">
                  <c:v>6000</c:v>
                </c:pt>
                <c:pt idx="85">
                  <c:v>7000</c:v>
                </c:pt>
                <c:pt idx="86">
                  <c:v>8000</c:v>
                </c:pt>
                <c:pt idx="87">
                  <c:v>9000</c:v>
                </c:pt>
                <c:pt idx="88">
                  <c:v>10000</c:v>
                </c:pt>
                <c:pt idx="89">
                  <c:v>11000</c:v>
                </c:pt>
                <c:pt idx="90">
                  <c:v>12000</c:v>
                </c:pt>
                <c:pt idx="91">
                  <c:v>13000</c:v>
                </c:pt>
                <c:pt idx="92">
                  <c:v>14000</c:v>
                </c:pt>
                <c:pt idx="93">
                  <c:v>15000</c:v>
                </c:pt>
                <c:pt idx="94">
                  <c:v>16000</c:v>
                </c:pt>
                <c:pt idx="95">
                  <c:v>17000</c:v>
                </c:pt>
                <c:pt idx="96">
                  <c:v>18000</c:v>
                </c:pt>
                <c:pt idx="97">
                  <c:v>19000</c:v>
                </c:pt>
                <c:pt idx="98">
                  <c:v>20000</c:v>
                </c:pt>
              </c:numCache>
            </c:numRef>
          </c:xVal>
          <c:yVal>
            <c:numRef>
              <c:f>'Active 1'!$AX$2:$AX$210</c:f>
              <c:numCache>
                <c:formatCode>General</c:formatCode>
                <c:ptCount val="209"/>
                <c:pt idx="0">
                  <c:v>-0.27544976661279608</c:v>
                </c:pt>
                <c:pt idx="1">
                  <c:v>-0.2696174630770225</c:v>
                </c:pt>
                <c:pt idx="2">
                  <c:v>-0.26262379049495643</c:v>
                </c:pt>
                <c:pt idx="3">
                  <c:v>-0.25403381073335435</c:v>
                </c:pt>
                <c:pt idx="4">
                  <c:v>-0.24343019385787654</c:v>
                </c:pt>
                <c:pt idx="5">
                  <c:v>-0.23071126379850557</c:v>
                </c:pt>
                <c:pt idx="6">
                  <c:v>-0.2163994810387258</c:v>
                </c:pt>
                <c:pt idx="7">
                  <c:v>-0.20155587426385549</c:v>
                </c:pt>
                <c:pt idx="8">
                  <c:v>-0.18724446321995691</c:v>
                </c:pt>
                <c:pt idx="9">
                  <c:v>-0.17407820836158025</c:v>
                </c:pt>
                <c:pt idx="10">
                  <c:v>-0.16219839261518115</c:v>
                </c:pt>
                <c:pt idx="11">
                  <c:v>-0.15149342130576168</c:v>
                </c:pt>
                <c:pt idx="12">
                  <c:v>-0.14178489770736508</c:v>
                </c:pt>
                <c:pt idx="13">
                  <c:v>-0.13291012893158327</c:v>
                </c:pt>
                <c:pt idx="14">
                  <c:v>-0.12474028281448465</c:v>
                </c:pt>
                <c:pt idx="15">
                  <c:v>-0.11717587737763832</c:v>
                </c:pt>
                <c:pt idx="16">
                  <c:v>-0.11013891199747251</c:v>
                </c:pt>
                <c:pt idx="17">
                  <c:v>-0.10356688345681009</c:v>
                </c:pt>
                <c:pt idx="18">
                  <c:v>-9.7408858899981701E-2</c:v>
                </c:pt>
                <c:pt idx="19">
                  <c:v>-9.1622825347004874E-2</c:v>
                </c:pt>
                <c:pt idx="20">
                  <c:v>-8.6173756249644351E-2</c:v>
                </c:pt>
                <c:pt idx="21">
                  <c:v>-8.1032141418507148E-2</c:v>
                </c:pt>
                <c:pt idx="22">
                  <c:v>-7.6172881754816651E-2</c:v>
                </c:pt>
                <c:pt idx="23">
                  <c:v>-7.1574486945691407E-2</c:v>
                </c:pt>
                <c:pt idx="24">
                  <c:v>-6.7218503652453521E-2</c:v>
                </c:pt>
                <c:pt idx="25">
                  <c:v>-6.3089090015961635E-2</c:v>
                </c:pt>
                <c:pt idx="26">
                  <c:v>-5.9172657026306821E-2</c:v>
                </c:pt>
                <c:pt idx="27">
                  <c:v>-5.5457518029683434E-2</c:v>
                </c:pt>
                <c:pt idx="28">
                  <c:v>-5.1933516601599582E-2</c:v>
                </c:pt>
                <c:pt idx="32">
                  <c:v>-4.8591631767400535E-2</c:v>
                </c:pt>
                <c:pt idx="33">
                  <c:v>-4.5423582015993537E-2</c:v>
                </c:pt>
                <c:pt idx="34">
                  <c:v>-4.242146264126391E-2</c:v>
                </c:pt>
                <c:pt idx="35">
                  <c:v>-3.9577454075471086E-2</c:v>
                </c:pt>
                <c:pt idx="36">
                  <c:v>-3.6883633198761173E-2</c:v>
                </c:pt>
                <c:pt idx="37">
                  <c:v>-3.4331907320436124E-2</c:v>
                </c:pt>
                <c:pt idx="38">
                  <c:v>-3.1914074379709369E-2</c:v>
                </c:pt>
                <c:pt idx="39">
                  <c:v>-2.9621995813289823E-2</c:v>
                </c:pt>
                <c:pt idx="40">
                  <c:v>-2.7447853211919226E-2</c:v>
                </c:pt>
                <c:pt idx="41">
                  <c:v>-2.5384448582946278E-2</c:v>
                </c:pt>
                <c:pt idx="42">
                  <c:v>-2.3425502268185072E-2</c:v>
                </c:pt>
                <c:pt idx="43">
                  <c:v>-2.1565902977486673E-2</c:v>
                </c:pt>
                <c:pt idx="44">
                  <c:v>-1.9801870734856356E-2</c:v>
                </c:pt>
                <c:pt idx="45">
                  <c:v>-1.8131004755722581E-2</c:v>
                </c:pt>
                <c:pt idx="46">
                  <c:v>-1.6552202769078095E-2</c:v>
                </c:pt>
                <c:pt idx="47">
                  <c:v>-1.5065454154429139E-2</c:v>
                </c:pt>
                <c:pt idx="48">
                  <c:v>-1.3671524543816482E-2</c:v>
                </c:pt>
                <c:pt idx="49">
                  <c:v>-1.2371562513271445E-2</c:v>
                </c:pt>
                <c:pt idx="50">
                  <c:v>-1.1166668290875693E-2</c:v>
                </c:pt>
                <c:pt idx="51">
                  <c:v>-1.0057469121891011E-2</c:v>
                </c:pt>
                <c:pt idx="52">
                  <c:v>-9.0437456062269859E-3</c:v>
                </c:pt>
                <c:pt idx="53">
                  <c:v>-8.1241479718858374E-3</c:v>
                </c:pt>
                <c:pt idx="54">
                  <c:v>-7.2960313294459095E-3</c:v>
                </c:pt>
                <c:pt idx="55">
                  <c:v>-6.5554253635805304E-3</c:v>
                </c:pt>
                <c:pt idx="56">
                  <c:v>-5.8971379725667634E-3</c:v>
                </c:pt>
                <c:pt idx="57">
                  <c:v>-5.3149757447309596E-3</c:v>
                </c:pt>
                <c:pt idx="58">
                  <c:v>-4.8020487909355043E-3</c:v>
                </c:pt>
                <c:pt idx="59">
                  <c:v>-4.3511153268423275E-3</c:v>
                </c:pt>
                <c:pt idx="60">
                  <c:v>-3.9549143249351633E-3</c:v>
                </c:pt>
                <c:pt idx="61">
                  <c:v>-3.6064338790797899E-3</c:v>
                </c:pt>
                <c:pt idx="62">
                  <c:v>-3.2990692634550928E-3</c:v>
                </c:pt>
                <c:pt idx="63">
                  <c:v>-3.0266377064914855E-3</c:v>
                </c:pt>
                <c:pt idx="64">
                  <c:v>-2.7832352481964636E-3</c:v>
                </c:pt>
                <c:pt idx="65">
                  <c:v>-2.5629421793101834E-3</c:v>
                </c:pt>
                <c:pt idx="66">
                  <c:v>-2.3594038324041659E-3</c:v>
                </c:pt>
                <c:pt idx="67">
                  <c:v>-2.1653283053512488E-3</c:v>
                </c:pt>
                <c:pt idx="68">
                  <c:v>-1.9719468896620129E-3</c:v>
                </c:pt>
                <c:pt idx="69">
                  <c:v>-1.7684717033633092E-3</c:v>
                </c:pt>
                <c:pt idx="70">
                  <c:v>-1.5415552451029796E-3</c:v>
                </c:pt>
                <c:pt idx="71">
                  <c:v>-1.2747090751475537E-3</c:v>
                </c:pt>
                <c:pt idx="72">
                  <c:v>-9.475800609683796E-4</c:v>
                </c:pt>
                <c:pt idx="73">
                  <c:v>-5.3492475925551869E-4</c:v>
                </c:pt>
                <c:pt idx="74">
                  <c:v>-5.0784542041382164E-6</c:v>
                </c:pt>
                <c:pt idx="75">
                  <c:v>6.8231569895980948E-4</c:v>
                </c:pt>
                <c:pt idx="76">
                  <c:v>1.5796136805078312E-3</c:v>
                </c:pt>
                <c:pt idx="77">
                  <c:v>2.7560302183871829E-3</c:v>
                </c:pt>
                <c:pt idx="78">
                  <c:v>4.3051752109368457E-3</c:v>
                </c:pt>
                <c:pt idx="79">
                  <c:v>6.3575571786669491E-3</c:v>
                </c:pt>
                <c:pt idx="80">
                  <c:v>9.1014039706772409E-3</c:v>
                </c:pt>
                <c:pt idx="81">
                  <c:v>1.2812378006532926E-2</c:v>
                </c:pt>
                <c:pt idx="82">
                  <c:v>1.7875998647958899E-2</c:v>
                </c:pt>
                <c:pt idx="83">
                  <c:v>2.4744618510108667E-2</c:v>
                </c:pt>
                <c:pt idx="84">
                  <c:v>3.3735753915947582E-2</c:v>
                </c:pt>
                <c:pt idx="85">
                  <c:v>4.4687011740052435E-2</c:v>
                </c:pt>
                <c:pt idx="86">
                  <c:v>5.6782402772082435E-2</c:v>
                </c:pt>
                <c:pt idx="87">
                  <c:v>6.8882857904325009E-2</c:v>
                </c:pt>
                <c:pt idx="88">
                  <c:v>8.0101479206651019E-2</c:v>
                </c:pt>
                <c:pt idx="89">
                  <c:v>9.0062870529847544E-2</c:v>
                </c:pt>
                <c:pt idx="90">
                  <c:v>9.8771621231550769E-2</c:v>
                </c:pt>
                <c:pt idx="91">
                  <c:v>0.10638661280639776</c:v>
                </c:pt>
                <c:pt idx="92">
                  <c:v>0.11308413414077516</c:v>
                </c:pt>
                <c:pt idx="93">
                  <c:v>0.11901144991511488</c:v>
                </c:pt>
                <c:pt idx="94">
                  <c:v>0.12428286287588838</c:v>
                </c:pt>
                <c:pt idx="95">
                  <c:v>0.12898705286877135</c:v>
                </c:pt>
                <c:pt idx="96">
                  <c:v>0.13319427271311049</c:v>
                </c:pt>
                <c:pt idx="97">
                  <c:v>0.1369612970875429</c:v>
                </c:pt>
                <c:pt idx="98">
                  <c:v>0.14033466875511713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DB-42BC-91DF-B720AF07A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3176"/>
        <c:axId val="1"/>
      </c:scatterChart>
      <c:valAx>
        <c:axId val="766483176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318694160384995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2999929062921E-2"/>
              <c:y val="0.38622831050228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3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236130867709822E-2"/>
          <c:y val="0.9342465753424658"/>
          <c:w val="0.76671467986843034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LiTE Residuals</a:t>
            </a:r>
          </a:p>
        </c:rich>
      </c:tx>
      <c:layout>
        <c:manualLayout>
          <c:xMode val="edge"/>
          <c:yMode val="edge"/>
          <c:x val="0.3917385468861847"/>
          <c:y val="3.5928258967629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1904789585169237"/>
          <c:w val="0.82528409090909094"/>
          <c:h val="0.7309540805293911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plus>
            <c:minus>
              <c:numRef>
                <c:f>'Active 1'!$D$21:$D$53</c:f>
                <c:numCache>
                  <c:formatCode>General</c:formatCode>
                  <c:ptCount val="33"/>
                  <c:pt idx="4">
                    <c:v>0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5">
                    <c:v>0</c:v>
                  </c:pt>
                  <c:pt idx="31">
                    <c:v>6.9999999999999999E-4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1'!$F$21:$F$931</c:f>
              <c:numCache>
                <c:formatCode>General</c:formatCode>
                <c:ptCount val="911"/>
                <c:pt idx="0">
                  <c:v>-71223.5</c:v>
                </c:pt>
                <c:pt idx="1">
                  <c:v>-62358.5</c:v>
                </c:pt>
                <c:pt idx="2">
                  <c:v>-62355.5</c:v>
                </c:pt>
                <c:pt idx="3">
                  <c:v>-62273.5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-50157.5</c:v>
                </c:pt>
                <c:pt idx="11">
                  <c:v>-50154.5</c:v>
                </c:pt>
                <c:pt idx="12">
                  <c:v>-50072.5</c:v>
                </c:pt>
                <c:pt idx="13">
                  <c:v>-38185.5</c:v>
                </c:pt>
                <c:pt idx="14">
                  <c:v>-34406.5</c:v>
                </c:pt>
                <c:pt idx="15">
                  <c:v>-33329.5</c:v>
                </c:pt>
                <c:pt idx="16">
                  <c:v>-30075</c:v>
                </c:pt>
                <c:pt idx="17">
                  <c:v>-30072.5</c:v>
                </c:pt>
                <c:pt idx="18">
                  <c:v>-29181</c:v>
                </c:pt>
                <c:pt idx="19">
                  <c:v>-29178</c:v>
                </c:pt>
                <c:pt idx="20">
                  <c:v>-29074.5</c:v>
                </c:pt>
                <c:pt idx="21">
                  <c:v>-29074.5</c:v>
                </c:pt>
                <c:pt idx="22">
                  <c:v>-28986</c:v>
                </c:pt>
                <c:pt idx="23">
                  <c:v>-28983.5</c:v>
                </c:pt>
                <c:pt idx="24">
                  <c:v>-25655</c:v>
                </c:pt>
                <c:pt idx="25">
                  <c:v>-25655</c:v>
                </c:pt>
                <c:pt idx="26">
                  <c:v>-25651.5</c:v>
                </c:pt>
                <c:pt idx="27">
                  <c:v>-25651.5</c:v>
                </c:pt>
                <c:pt idx="28">
                  <c:v>-25593.5</c:v>
                </c:pt>
                <c:pt idx="29">
                  <c:v>-25590.5</c:v>
                </c:pt>
                <c:pt idx="30">
                  <c:v>-25587.5</c:v>
                </c:pt>
                <c:pt idx="31">
                  <c:v>-21258.5</c:v>
                </c:pt>
                <c:pt idx="32">
                  <c:v>-21252.5</c:v>
                </c:pt>
                <c:pt idx="33">
                  <c:v>-19972</c:v>
                </c:pt>
                <c:pt idx="34">
                  <c:v>-19969</c:v>
                </c:pt>
                <c:pt idx="35">
                  <c:v>-19923.5</c:v>
                </c:pt>
                <c:pt idx="36">
                  <c:v>-18998.5</c:v>
                </c:pt>
                <c:pt idx="37">
                  <c:v>-18998.5</c:v>
                </c:pt>
                <c:pt idx="38">
                  <c:v>-18940.5</c:v>
                </c:pt>
                <c:pt idx="39">
                  <c:v>-18886</c:v>
                </c:pt>
                <c:pt idx="40">
                  <c:v>-18733.5</c:v>
                </c:pt>
                <c:pt idx="41">
                  <c:v>-18733.5</c:v>
                </c:pt>
                <c:pt idx="42">
                  <c:v>-18300.5</c:v>
                </c:pt>
                <c:pt idx="43">
                  <c:v>-17918.5</c:v>
                </c:pt>
                <c:pt idx="44">
                  <c:v>-17918.5</c:v>
                </c:pt>
                <c:pt idx="45">
                  <c:v>-17742</c:v>
                </c:pt>
                <c:pt idx="46">
                  <c:v>-17742</c:v>
                </c:pt>
                <c:pt idx="47">
                  <c:v>-17742</c:v>
                </c:pt>
                <c:pt idx="48">
                  <c:v>-16762.5</c:v>
                </c:pt>
                <c:pt idx="49">
                  <c:v>-16762.5</c:v>
                </c:pt>
                <c:pt idx="50">
                  <c:v>-16762.5</c:v>
                </c:pt>
                <c:pt idx="51">
                  <c:v>-16762</c:v>
                </c:pt>
                <c:pt idx="52">
                  <c:v>-16753.5</c:v>
                </c:pt>
                <c:pt idx="53">
                  <c:v>-16635</c:v>
                </c:pt>
                <c:pt idx="54">
                  <c:v>-15594.5</c:v>
                </c:pt>
                <c:pt idx="55">
                  <c:v>-15576.5</c:v>
                </c:pt>
                <c:pt idx="56">
                  <c:v>-15576.5</c:v>
                </c:pt>
                <c:pt idx="57">
                  <c:v>-15576.5</c:v>
                </c:pt>
                <c:pt idx="58">
                  <c:v>-15552</c:v>
                </c:pt>
                <c:pt idx="59">
                  <c:v>-15506</c:v>
                </c:pt>
                <c:pt idx="60">
                  <c:v>-15506</c:v>
                </c:pt>
                <c:pt idx="61">
                  <c:v>-15506</c:v>
                </c:pt>
                <c:pt idx="62">
                  <c:v>-14420.5</c:v>
                </c:pt>
                <c:pt idx="63">
                  <c:v>-14420</c:v>
                </c:pt>
                <c:pt idx="64">
                  <c:v>-14420</c:v>
                </c:pt>
                <c:pt idx="65">
                  <c:v>-14420</c:v>
                </c:pt>
                <c:pt idx="66">
                  <c:v>-14420</c:v>
                </c:pt>
                <c:pt idx="67">
                  <c:v>-14399</c:v>
                </c:pt>
                <c:pt idx="68">
                  <c:v>-13249</c:v>
                </c:pt>
                <c:pt idx="69">
                  <c:v>-11162</c:v>
                </c:pt>
                <c:pt idx="70">
                  <c:v>-10988.5</c:v>
                </c:pt>
                <c:pt idx="71">
                  <c:v>-10089.5</c:v>
                </c:pt>
                <c:pt idx="72">
                  <c:v>-10016.5</c:v>
                </c:pt>
                <c:pt idx="73">
                  <c:v>-9997</c:v>
                </c:pt>
                <c:pt idx="74">
                  <c:v>-9927.5</c:v>
                </c:pt>
                <c:pt idx="75">
                  <c:v>-9924.5</c:v>
                </c:pt>
                <c:pt idx="76">
                  <c:v>-9921.5</c:v>
                </c:pt>
                <c:pt idx="77">
                  <c:v>-9918.5</c:v>
                </c:pt>
                <c:pt idx="78">
                  <c:v>-9193.5</c:v>
                </c:pt>
                <c:pt idx="79">
                  <c:v>-7905</c:v>
                </c:pt>
                <c:pt idx="80">
                  <c:v>-7777.5</c:v>
                </c:pt>
                <c:pt idx="81">
                  <c:v>-7761</c:v>
                </c:pt>
                <c:pt idx="82">
                  <c:v>-7753</c:v>
                </c:pt>
                <c:pt idx="83">
                  <c:v>-7624</c:v>
                </c:pt>
                <c:pt idx="84">
                  <c:v>-6719</c:v>
                </c:pt>
                <c:pt idx="85">
                  <c:v>-6713</c:v>
                </c:pt>
                <c:pt idx="86">
                  <c:v>-6710</c:v>
                </c:pt>
                <c:pt idx="87">
                  <c:v>-6687.5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-6565</c:v>
                </c:pt>
                <c:pt idx="93">
                  <c:v>-5704</c:v>
                </c:pt>
                <c:pt idx="94">
                  <c:v>-5704</c:v>
                </c:pt>
                <c:pt idx="95">
                  <c:v>-5620.5</c:v>
                </c:pt>
                <c:pt idx="96">
                  <c:v>-5609.5</c:v>
                </c:pt>
                <c:pt idx="97">
                  <c:v>-5502</c:v>
                </c:pt>
                <c:pt idx="98">
                  <c:v>-5469.5</c:v>
                </c:pt>
                <c:pt idx="99">
                  <c:v>-4519.5</c:v>
                </c:pt>
                <c:pt idx="100">
                  <c:v>-4496</c:v>
                </c:pt>
                <c:pt idx="101">
                  <c:v>-4496</c:v>
                </c:pt>
                <c:pt idx="102">
                  <c:v>-4410</c:v>
                </c:pt>
                <c:pt idx="103">
                  <c:v>-4409.5</c:v>
                </c:pt>
                <c:pt idx="104">
                  <c:v>-4407</c:v>
                </c:pt>
                <c:pt idx="105">
                  <c:v>-4304.5</c:v>
                </c:pt>
                <c:pt idx="106">
                  <c:v>-4304.5</c:v>
                </c:pt>
                <c:pt idx="107">
                  <c:v>-4287</c:v>
                </c:pt>
                <c:pt idx="108">
                  <c:v>-4254</c:v>
                </c:pt>
                <c:pt idx="109">
                  <c:v>-3393</c:v>
                </c:pt>
                <c:pt idx="110">
                  <c:v>-3392.5</c:v>
                </c:pt>
                <c:pt idx="111">
                  <c:v>-3392</c:v>
                </c:pt>
                <c:pt idx="112">
                  <c:v>-3389</c:v>
                </c:pt>
                <c:pt idx="113">
                  <c:v>-3386</c:v>
                </c:pt>
                <c:pt idx="114">
                  <c:v>-3352.5</c:v>
                </c:pt>
                <c:pt idx="115">
                  <c:v>-3348.5</c:v>
                </c:pt>
                <c:pt idx="116">
                  <c:v>-3348</c:v>
                </c:pt>
                <c:pt idx="117">
                  <c:v>-3340.5</c:v>
                </c:pt>
                <c:pt idx="118">
                  <c:v>-3340</c:v>
                </c:pt>
                <c:pt idx="119">
                  <c:v>-3337.5</c:v>
                </c:pt>
                <c:pt idx="120">
                  <c:v>-3337</c:v>
                </c:pt>
                <c:pt idx="121">
                  <c:v>-3334</c:v>
                </c:pt>
                <c:pt idx="122">
                  <c:v>-3325</c:v>
                </c:pt>
                <c:pt idx="123">
                  <c:v>-3323</c:v>
                </c:pt>
                <c:pt idx="124">
                  <c:v>-3322.5</c:v>
                </c:pt>
                <c:pt idx="125">
                  <c:v>-3216</c:v>
                </c:pt>
                <c:pt idx="126">
                  <c:v>-2244</c:v>
                </c:pt>
                <c:pt idx="127">
                  <c:v>-2213.5</c:v>
                </c:pt>
                <c:pt idx="128">
                  <c:v>-2210.5</c:v>
                </c:pt>
                <c:pt idx="129">
                  <c:v>-2137.5</c:v>
                </c:pt>
                <c:pt idx="130">
                  <c:v>-2046</c:v>
                </c:pt>
                <c:pt idx="131">
                  <c:v>0</c:v>
                </c:pt>
                <c:pt idx="132">
                  <c:v>91</c:v>
                </c:pt>
                <c:pt idx="133">
                  <c:v>168.5</c:v>
                </c:pt>
                <c:pt idx="134">
                  <c:v>1007</c:v>
                </c:pt>
                <c:pt idx="135">
                  <c:v>1189.5</c:v>
                </c:pt>
                <c:pt idx="136">
                  <c:v>3335</c:v>
                </c:pt>
                <c:pt idx="137">
                  <c:v>3427.5</c:v>
                </c:pt>
                <c:pt idx="138">
                  <c:v>3456</c:v>
                </c:pt>
                <c:pt idx="139">
                  <c:v>4514</c:v>
                </c:pt>
                <c:pt idx="140">
                  <c:v>4578.5</c:v>
                </c:pt>
                <c:pt idx="141">
                  <c:v>4586.5</c:v>
                </c:pt>
                <c:pt idx="142">
                  <c:v>5488</c:v>
                </c:pt>
                <c:pt idx="143">
                  <c:v>6844</c:v>
                </c:pt>
                <c:pt idx="144">
                  <c:v>6850</c:v>
                </c:pt>
                <c:pt idx="145">
                  <c:v>7657.5</c:v>
                </c:pt>
                <c:pt idx="146">
                  <c:v>7657.5</c:v>
                </c:pt>
                <c:pt idx="147">
                  <c:v>7774</c:v>
                </c:pt>
                <c:pt idx="148">
                  <c:v>7774.5</c:v>
                </c:pt>
                <c:pt idx="149">
                  <c:v>7923.5</c:v>
                </c:pt>
                <c:pt idx="150">
                  <c:v>8892.5</c:v>
                </c:pt>
                <c:pt idx="151">
                  <c:v>8892.5</c:v>
                </c:pt>
                <c:pt idx="152">
                  <c:v>8892.5</c:v>
                </c:pt>
                <c:pt idx="153">
                  <c:v>8892.5</c:v>
                </c:pt>
                <c:pt idx="154">
                  <c:v>9147</c:v>
                </c:pt>
                <c:pt idx="155">
                  <c:v>9867.5</c:v>
                </c:pt>
                <c:pt idx="156">
                  <c:v>10101.5</c:v>
                </c:pt>
                <c:pt idx="157">
                  <c:v>10102</c:v>
                </c:pt>
                <c:pt idx="158">
                  <c:v>13226.5</c:v>
                </c:pt>
                <c:pt idx="159">
                  <c:v>13416</c:v>
                </c:pt>
                <c:pt idx="160">
                  <c:v>13416</c:v>
                </c:pt>
                <c:pt idx="161">
                  <c:v>13416</c:v>
                </c:pt>
                <c:pt idx="162">
                  <c:v>14538.5</c:v>
                </c:pt>
                <c:pt idx="163">
                  <c:v>14538.5</c:v>
                </c:pt>
                <c:pt idx="164">
                  <c:v>14538.5</c:v>
                </c:pt>
                <c:pt idx="165">
                  <c:v>14541.5</c:v>
                </c:pt>
                <c:pt idx="166">
                  <c:v>14541.5</c:v>
                </c:pt>
                <c:pt idx="167">
                  <c:v>14567</c:v>
                </c:pt>
                <c:pt idx="168">
                  <c:v>14567.5</c:v>
                </c:pt>
                <c:pt idx="169">
                  <c:v>15305</c:v>
                </c:pt>
                <c:pt idx="170">
                  <c:v>15543.5</c:v>
                </c:pt>
                <c:pt idx="171">
                  <c:v>15766</c:v>
                </c:pt>
                <c:pt idx="172">
                  <c:v>16855</c:v>
                </c:pt>
                <c:pt idx="173">
                  <c:v>16855.5</c:v>
                </c:pt>
              </c:numCache>
            </c:numRef>
          </c:xVal>
          <c:yVal>
            <c:numRef>
              <c:f>'Active 1'!$AB$21:$AB$931</c:f>
              <c:numCache>
                <c:formatCode>General</c:formatCode>
                <c:ptCount val="911"/>
                <c:pt idx="0">
                  <c:v>-0.22303587923722373</c:v>
                </c:pt>
                <c:pt idx="1">
                  <c:v>-0.16042559841537446</c:v>
                </c:pt>
                <c:pt idx="2">
                  <c:v>-0.16052367560952979</c:v>
                </c:pt>
                <c:pt idx="3">
                  <c:v>-0.16040198873592865</c:v>
                </c:pt>
                <c:pt idx="5">
                  <c:v>-0.1270864795134016</c:v>
                </c:pt>
                <c:pt idx="6">
                  <c:v>-0.12660907215378192</c:v>
                </c:pt>
                <c:pt idx="7">
                  <c:v>-0.11397969820285972</c:v>
                </c:pt>
                <c:pt idx="8">
                  <c:v>-0.11184021538415778</c:v>
                </c:pt>
                <c:pt idx="9">
                  <c:v>-0.1117259836713895</c:v>
                </c:pt>
                <c:pt idx="15">
                  <c:v>-3.0400391860479655E-2</c:v>
                </c:pt>
                <c:pt idx="16">
                  <c:v>-4.8781280023759935E-2</c:v>
                </c:pt>
                <c:pt idx="17">
                  <c:v>-4.3347242394545835E-2</c:v>
                </c:pt>
                <c:pt idx="18">
                  <c:v>-2.7545447684999409E-2</c:v>
                </c:pt>
                <c:pt idx="19">
                  <c:v>-3.0124440649482446E-2</c:v>
                </c:pt>
                <c:pt idx="20">
                  <c:v>-3.6549362445140621E-2</c:v>
                </c:pt>
                <c:pt idx="21">
                  <c:v>-3.534936244635134E-2</c:v>
                </c:pt>
                <c:pt idx="22">
                  <c:v>-3.5478850211268384E-2</c:v>
                </c:pt>
                <c:pt idx="23">
                  <c:v>-3.714464800807913E-2</c:v>
                </c:pt>
                <c:pt idx="31">
                  <c:v>-5.904361379302947E-3</c:v>
                </c:pt>
                <c:pt idx="32">
                  <c:v>-6.2597354227441554E-3</c:v>
                </c:pt>
                <c:pt idx="33">
                  <c:v>-2.0911937286634302E-3</c:v>
                </c:pt>
                <c:pt idx="34">
                  <c:v>4.231244068714498E-3</c:v>
                </c:pt>
                <c:pt idx="35">
                  <c:v>1.9549144982102889E-3</c:v>
                </c:pt>
                <c:pt idx="36">
                  <c:v>7.7518381708542722E-3</c:v>
                </c:pt>
                <c:pt idx="37">
                  <c:v>7.8518381683280597E-3</c:v>
                </c:pt>
                <c:pt idx="38">
                  <c:v>4.3536981883819763E-3</c:v>
                </c:pt>
                <c:pt idx="39">
                  <c:v>1.9460251707585944E-3</c:v>
                </c:pt>
                <c:pt idx="40">
                  <c:v>6.1074326580461908E-3</c:v>
                </c:pt>
                <c:pt idx="41">
                  <c:v>6.2074326555199783E-3</c:v>
                </c:pt>
                <c:pt idx="42">
                  <c:v>1.0426702424736294E-2</c:v>
                </c:pt>
                <c:pt idx="43">
                  <c:v>9.1653308835359867E-3</c:v>
                </c:pt>
                <c:pt idx="44">
                  <c:v>9.3653308857595194E-3</c:v>
                </c:pt>
                <c:pt idx="45">
                  <c:v>9.1096305653594004E-3</c:v>
                </c:pt>
                <c:pt idx="46">
                  <c:v>9.6096305672802532E-3</c:v>
                </c:pt>
                <c:pt idx="47">
                  <c:v>1.0109630561925148E-2</c:v>
                </c:pt>
                <c:pt idx="48">
                  <c:v>1.3533142872737365E-2</c:v>
                </c:pt>
                <c:pt idx="49">
                  <c:v>1.3633142870211152E-2</c:v>
                </c:pt>
                <c:pt idx="50">
                  <c:v>1.3833142872434685E-2</c:v>
                </c:pt>
                <c:pt idx="51">
                  <c:v>9.0202419837925457E-3</c:v>
                </c:pt>
                <c:pt idx="52">
                  <c:v>1.5600927006912239E-2</c:v>
                </c:pt>
                <c:pt idx="53">
                  <c:v>1.0743457500334504E-2</c:v>
                </c:pt>
                <c:pt idx="54">
                  <c:v>2.3298770008955257E-2</c:v>
                </c:pt>
                <c:pt idx="55">
                  <c:v>1.6134377988594541E-2</c:v>
                </c:pt>
                <c:pt idx="56">
                  <c:v>1.6634377983239437E-2</c:v>
                </c:pt>
                <c:pt idx="57">
                  <c:v>1.7134377985160289E-2</c:v>
                </c:pt>
                <c:pt idx="58">
                  <c:v>1.2002287960520065E-2</c:v>
                </c:pt>
                <c:pt idx="59">
                  <c:v>1.4615503666466738E-2</c:v>
                </c:pt>
                <c:pt idx="60">
                  <c:v>1.5115503668387591E-2</c:v>
                </c:pt>
                <c:pt idx="61">
                  <c:v>1.5615503670308443E-2</c:v>
                </c:pt>
                <c:pt idx="62">
                  <c:v>1.7907444238543332E-2</c:v>
                </c:pt>
                <c:pt idx="63">
                  <c:v>1.4394541528549847E-2</c:v>
                </c:pt>
                <c:pt idx="64">
                  <c:v>1.4894541530470699E-2</c:v>
                </c:pt>
                <c:pt idx="65">
                  <c:v>1.5394541525115595E-2</c:v>
                </c:pt>
                <c:pt idx="66">
                  <c:v>1.8394541529364754E-2</c:v>
                </c:pt>
                <c:pt idx="67">
                  <c:v>1.8052625766118456E-2</c:v>
                </c:pt>
                <c:pt idx="68">
                  <c:v>1.8069004985435223E-2</c:v>
                </c:pt>
                <c:pt idx="69">
                  <c:v>2.2139234916015639E-2</c:v>
                </c:pt>
                <c:pt idx="70">
                  <c:v>2.0050695876073634E-2</c:v>
                </c:pt>
                <c:pt idx="71">
                  <c:v>2.9575826608786247E-2</c:v>
                </c:pt>
                <c:pt idx="72">
                  <c:v>2.9284463080177004E-2</c:v>
                </c:pt>
                <c:pt idx="73">
                  <c:v>2.6379196558222667E-2</c:v>
                </c:pt>
                <c:pt idx="74">
                  <c:v>1.1678238177211999E-2</c:v>
                </c:pt>
                <c:pt idx="75">
                  <c:v>1.2800494115907751E-2</c:v>
                </c:pt>
                <c:pt idx="76">
                  <c:v>1.3022749658976145E-2</c:v>
                </c:pt>
                <c:pt idx="77">
                  <c:v>1.2545004793761218E-2</c:v>
                </c:pt>
                <c:pt idx="78">
                  <c:v>2.7544000520014468E-2</c:v>
                </c:pt>
                <c:pt idx="79">
                  <c:v>3.2355555484506429E-2</c:v>
                </c:pt>
                <c:pt idx="80">
                  <c:v>3.4335595130035437E-2</c:v>
                </c:pt>
                <c:pt idx="81">
                  <c:v>3.6305861560533309E-2</c:v>
                </c:pt>
                <c:pt idx="82">
                  <c:v>4.1497498239946591E-2</c:v>
                </c:pt>
                <c:pt idx="83">
                  <c:v>3.6336940817191077E-2</c:v>
                </c:pt>
                <c:pt idx="84">
                  <c:v>3.612061871494178E-2</c:v>
                </c:pt>
                <c:pt idx="85">
                  <c:v>3.3063790464886444E-2</c:v>
                </c:pt>
                <c:pt idx="86">
                  <c:v>3.7185374984629739E-2</c:v>
                </c:pt>
                <c:pt idx="87">
                  <c:v>4.1597229949110061E-2</c:v>
                </c:pt>
                <c:pt idx="88">
                  <c:v>2.8861319862039443E-2</c:v>
                </c:pt>
                <c:pt idx="89">
                  <c:v>2.9748248357050602E-2</c:v>
                </c:pt>
                <c:pt idx="90">
                  <c:v>3.6338795206698228E-2</c:v>
                </c:pt>
                <c:pt idx="91">
                  <c:v>3.8047263522822533E-2</c:v>
                </c:pt>
                <c:pt idx="92">
                  <c:v>4.1794200768624772E-2</c:v>
                </c:pt>
                <c:pt idx="93">
                  <c:v>3.913465239064557E-2</c:v>
                </c:pt>
                <c:pt idx="94">
                  <c:v>3.913465239064557E-2</c:v>
                </c:pt>
                <c:pt idx="95">
                  <c:v>4.2042079535375733E-2</c:v>
                </c:pt>
                <c:pt idx="96">
                  <c:v>3.6853170324142918E-2</c:v>
                </c:pt>
                <c:pt idx="97">
                  <c:v>3.9828901856961002E-2</c:v>
                </c:pt>
                <c:pt idx="98">
                  <c:v>3.8064196884225319E-2</c:v>
                </c:pt>
                <c:pt idx="99">
                  <c:v>4.3039534336301921E-2</c:v>
                </c:pt>
                <c:pt idx="100">
                  <c:v>3.8418446523913102E-2</c:v>
                </c:pt>
                <c:pt idx="101">
                  <c:v>3.8418446523913102E-2</c:v>
                </c:pt>
                <c:pt idx="102">
                  <c:v>4.3844727348089543E-2</c:v>
                </c:pt>
                <c:pt idx="103">
                  <c:v>3.9631504331347711E-2</c:v>
                </c:pt>
                <c:pt idx="104">
                  <c:v>4.2665388615684079E-2</c:v>
                </c:pt>
                <c:pt idx="105">
                  <c:v>4.225370538256127E-2</c:v>
                </c:pt>
                <c:pt idx="106">
                  <c:v>4.225370538256127E-2</c:v>
                </c:pt>
                <c:pt idx="107">
                  <c:v>4.489055009370909E-2</c:v>
                </c:pt>
                <c:pt idx="108">
                  <c:v>3.9517022969516827E-2</c:v>
                </c:pt>
                <c:pt idx="109">
                  <c:v>4.3452049796579371E-2</c:v>
                </c:pt>
                <c:pt idx="110">
                  <c:v>4.0838727266477817E-2</c:v>
                </c:pt>
                <c:pt idx="111">
                  <c:v>4.5325404683781351E-2</c:v>
                </c:pt>
                <c:pt idx="112">
                  <c:v>4.5145468015551797E-2</c:v>
                </c:pt>
                <c:pt idx="113">
                  <c:v>4.526552936055854E-2</c:v>
                </c:pt>
                <c:pt idx="114">
                  <c:v>3.9972745673663233E-2</c:v>
                </c:pt>
                <c:pt idx="115">
                  <c:v>4.1266127980924341E-2</c:v>
                </c:pt>
                <c:pt idx="116">
                  <c:v>4.1352800515089286E-2</c:v>
                </c:pt>
                <c:pt idx="117">
                  <c:v>4.1152881881449131E-2</c:v>
                </c:pt>
                <c:pt idx="118">
                  <c:v>4.1339553527886777E-2</c:v>
                </c:pt>
                <c:pt idx="119">
                  <c:v>4.177291091318501E-2</c:v>
                </c:pt>
                <c:pt idx="120">
                  <c:v>4.5259582221168604E-2</c:v>
                </c:pt>
                <c:pt idx="121">
                  <c:v>4.3379608903852403E-2</c:v>
                </c:pt>
                <c:pt idx="122">
                  <c:v>4.1739676875782346E-2</c:v>
                </c:pt>
                <c:pt idx="123">
                  <c:v>4.2886356178721934E-2</c:v>
                </c:pt>
                <c:pt idx="124">
                  <c:v>4.0973025861674173E-2</c:v>
                </c:pt>
                <c:pt idx="125">
                  <c:v>4.1032380049331622E-2</c:v>
                </c:pt>
                <c:pt idx="126">
                  <c:v>4.4876781973593405E-2</c:v>
                </c:pt>
                <c:pt idx="127">
                  <c:v>4.4655049989236223E-2</c:v>
                </c:pt>
                <c:pt idx="128">
                  <c:v>4.5674209108504137E-2</c:v>
                </c:pt>
                <c:pt idx="129">
                  <c:v>4.2606257664405602E-2</c:v>
                </c:pt>
                <c:pt idx="130">
                  <c:v>4.4237313178513975E-2</c:v>
                </c:pt>
                <c:pt idx="131">
                  <c:v>5.3726213919589233E-2</c:v>
                </c:pt>
                <c:pt idx="132">
                  <c:v>5.4491384528835583E-2</c:v>
                </c:pt>
                <c:pt idx="133">
                  <c:v>5.2829035569888966E-2</c:v>
                </c:pt>
                <c:pt idx="134">
                  <c:v>6.6201867925325841E-2</c:v>
                </c:pt>
                <c:pt idx="135">
                  <c:v>5.5796536356031906E-2</c:v>
                </c:pt>
                <c:pt idx="136">
                  <c:v>6.5010034203865877E-2</c:v>
                </c:pt>
                <c:pt idx="137">
                  <c:v>6.6739655761168581E-2</c:v>
                </c:pt>
                <c:pt idx="138">
                  <c:v>6.3652568233990695E-2</c:v>
                </c:pt>
                <c:pt idx="139">
                  <c:v>6.551443948128477E-2</c:v>
                </c:pt>
                <c:pt idx="140">
                  <c:v>6.5375727933812716E-2</c:v>
                </c:pt>
                <c:pt idx="141">
                  <c:v>6.8909858050716838E-2</c:v>
                </c:pt>
                <c:pt idx="142">
                  <c:v>6.516229415374461E-2</c:v>
                </c:pt>
                <c:pt idx="143">
                  <c:v>6.7731774519227558E-2</c:v>
                </c:pt>
                <c:pt idx="144">
                  <c:v>6.5204961010546139E-2</c:v>
                </c:pt>
                <c:pt idx="145">
                  <c:v>6.9828467438044481E-2</c:v>
                </c:pt>
                <c:pt idx="146">
                  <c:v>6.982846756173576E-2</c:v>
                </c:pt>
                <c:pt idx="147">
                  <c:v>6.8536183182631161E-2</c:v>
                </c:pt>
                <c:pt idx="148">
                  <c:v>6.6616893483843434E-2</c:v>
                </c:pt>
                <c:pt idx="149">
                  <c:v>7.1666123701183623E-2</c:v>
                </c:pt>
                <c:pt idx="150">
                  <c:v>7.4270295195098215E-2</c:v>
                </c:pt>
                <c:pt idx="151">
                  <c:v>7.4370295192572003E-2</c:v>
                </c:pt>
                <c:pt idx="152">
                  <c:v>7.5970295195808349E-2</c:v>
                </c:pt>
                <c:pt idx="153">
                  <c:v>7.6270295195505669E-2</c:v>
                </c:pt>
                <c:pt idx="154">
                  <c:v>7.2371795442011777E-2</c:v>
                </c:pt>
                <c:pt idx="155">
                  <c:v>7.1743120726151827E-2</c:v>
                </c:pt>
                <c:pt idx="156">
                  <c:v>7.4818460870717182E-2</c:v>
                </c:pt>
                <c:pt idx="157">
                  <c:v>7.6800020369490227E-2</c:v>
                </c:pt>
                <c:pt idx="158">
                  <c:v>8.1245929603934008E-2</c:v>
                </c:pt>
                <c:pt idx="159">
                  <c:v>8.162548988979379E-2</c:v>
                </c:pt>
                <c:pt idx="160">
                  <c:v>8.1725489887267577E-2</c:v>
                </c:pt>
                <c:pt idx="161">
                  <c:v>8.3525489892727456E-2</c:v>
                </c:pt>
                <c:pt idx="162">
                  <c:v>8.4254482948791259E-2</c:v>
                </c:pt>
                <c:pt idx="163">
                  <c:v>8.8254483138781065E-2</c:v>
                </c:pt>
                <c:pt idx="164">
                  <c:v>9.0254483000945324E-2</c:v>
                </c:pt>
                <c:pt idx="165">
                  <c:v>8.6757145963556964E-2</c:v>
                </c:pt>
                <c:pt idx="166">
                  <c:v>8.78571459575965E-2</c:v>
                </c:pt>
                <c:pt idx="167">
                  <c:v>8.6030023938641648E-2</c:v>
                </c:pt>
                <c:pt idx="168">
                  <c:v>8.9113810085912445E-2</c:v>
                </c:pt>
                <c:pt idx="169">
                  <c:v>9.4872458091874529E-2</c:v>
                </c:pt>
                <c:pt idx="170">
                  <c:v>9.296535742120518E-2</c:v>
                </c:pt>
                <c:pt idx="171">
                  <c:v>9.6397807013834075E-2</c:v>
                </c:pt>
                <c:pt idx="172">
                  <c:v>0.10398364120882282</c:v>
                </c:pt>
                <c:pt idx="173">
                  <c:v>0.10806806734626033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23-4DD3-B198-889732E9E066}"/>
            </c:ext>
          </c:extLst>
        </c:ser>
        <c:ser>
          <c:idx val="2"/>
          <c:order val="1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1'!$AW$2:$AW$210</c:f>
              <c:numCache>
                <c:formatCode>General</c:formatCode>
                <c:ptCount val="209"/>
                <c:pt idx="0">
                  <c:v>-75000</c:v>
                </c:pt>
                <c:pt idx="1">
                  <c:v>-74000</c:v>
                </c:pt>
                <c:pt idx="2">
                  <c:v>-73000</c:v>
                </c:pt>
                <c:pt idx="3">
                  <c:v>-72000</c:v>
                </c:pt>
                <c:pt idx="4">
                  <c:v>-71000</c:v>
                </c:pt>
                <c:pt idx="5">
                  <c:v>-70000</c:v>
                </c:pt>
                <c:pt idx="6">
                  <c:v>-69000</c:v>
                </c:pt>
                <c:pt idx="7">
                  <c:v>-68000</c:v>
                </c:pt>
                <c:pt idx="8">
                  <c:v>-67000</c:v>
                </c:pt>
                <c:pt idx="9">
                  <c:v>-66000</c:v>
                </c:pt>
                <c:pt idx="10">
                  <c:v>-65000</c:v>
                </c:pt>
                <c:pt idx="11">
                  <c:v>-64000</c:v>
                </c:pt>
                <c:pt idx="12">
                  <c:v>-63000</c:v>
                </c:pt>
                <c:pt idx="13">
                  <c:v>-62000</c:v>
                </c:pt>
                <c:pt idx="14">
                  <c:v>-61000</c:v>
                </c:pt>
                <c:pt idx="15">
                  <c:v>-60000</c:v>
                </c:pt>
                <c:pt idx="16">
                  <c:v>-59000</c:v>
                </c:pt>
                <c:pt idx="17">
                  <c:v>-58000</c:v>
                </c:pt>
                <c:pt idx="18">
                  <c:v>-57000</c:v>
                </c:pt>
                <c:pt idx="19">
                  <c:v>-56000</c:v>
                </c:pt>
                <c:pt idx="20">
                  <c:v>-55000</c:v>
                </c:pt>
                <c:pt idx="21">
                  <c:v>-54000</c:v>
                </c:pt>
                <c:pt idx="22">
                  <c:v>-53000</c:v>
                </c:pt>
                <c:pt idx="23">
                  <c:v>-52000</c:v>
                </c:pt>
                <c:pt idx="24">
                  <c:v>-51000</c:v>
                </c:pt>
                <c:pt idx="25">
                  <c:v>-50000</c:v>
                </c:pt>
                <c:pt idx="26">
                  <c:v>-49000</c:v>
                </c:pt>
                <c:pt idx="27">
                  <c:v>-48000</c:v>
                </c:pt>
                <c:pt idx="28">
                  <c:v>-47000</c:v>
                </c:pt>
                <c:pt idx="32">
                  <c:v>-46000</c:v>
                </c:pt>
                <c:pt idx="33">
                  <c:v>-45000</c:v>
                </c:pt>
                <c:pt idx="34">
                  <c:v>-44000</c:v>
                </c:pt>
                <c:pt idx="35">
                  <c:v>-43000</c:v>
                </c:pt>
                <c:pt idx="36">
                  <c:v>-42000</c:v>
                </c:pt>
                <c:pt idx="37">
                  <c:v>-41000</c:v>
                </c:pt>
                <c:pt idx="38">
                  <c:v>-40000</c:v>
                </c:pt>
                <c:pt idx="39">
                  <c:v>-39000</c:v>
                </c:pt>
                <c:pt idx="40">
                  <c:v>-38000</c:v>
                </c:pt>
                <c:pt idx="41">
                  <c:v>-37000</c:v>
                </c:pt>
                <c:pt idx="42">
                  <c:v>-36000</c:v>
                </c:pt>
                <c:pt idx="43">
                  <c:v>-35000</c:v>
                </c:pt>
                <c:pt idx="44">
                  <c:v>-34000</c:v>
                </c:pt>
                <c:pt idx="45">
                  <c:v>-33000</c:v>
                </c:pt>
                <c:pt idx="46">
                  <c:v>-32000</c:v>
                </c:pt>
                <c:pt idx="47">
                  <c:v>-31000</c:v>
                </c:pt>
                <c:pt idx="48">
                  <c:v>-30000</c:v>
                </c:pt>
                <c:pt idx="49">
                  <c:v>-29000</c:v>
                </c:pt>
                <c:pt idx="50">
                  <c:v>-28000</c:v>
                </c:pt>
                <c:pt idx="51">
                  <c:v>-27000</c:v>
                </c:pt>
                <c:pt idx="52">
                  <c:v>-26000</c:v>
                </c:pt>
                <c:pt idx="53">
                  <c:v>-25000</c:v>
                </c:pt>
                <c:pt idx="54">
                  <c:v>-24000</c:v>
                </c:pt>
                <c:pt idx="55">
                  <c:v>-23000</c:v>
                </c:pt>
                <c:pt idx="56">
                  <c:v>-22000</c:v>
                </c:pt>
                <c:pt idx="57">
                  <c:v>-21000</c:v>
                </c:pt>
                <c:pt idx="58">
                  <c:v>-20000</c:v>
                </c:pt>
                <c:pt idx="59">
                  <c:v>-19000</c:v>
                </c:pt>
                <c:pt idx="60">
                  <c:v>-18000</c:v>
                </c:pt>
                <c:pt idx="61">
                  <c:v>-17000</c:v>
                </c:pt>
                <c:pt idx="62">
                  <c:v>-16000</c:v>
                </c:pt>
                <c:pt idx="63">
                  <c:v>-15000</c:v>
                </c:pt>
                <c:pt idx="64">
                  <c:v>-14000</c:v>
                </c:pt>
                <c:pt idx="65">
                  <c:v>-13000</c:v>
                </c:pt>
                <c:pt idx="66">
                  <c:v>-12000</c:v>
                </c:pt>
                <c:pt idx="67">
                  <c:v>-11000</c:v>
                </c:pt>
                <c:pt idx="68">
                  <c:v>-10000</c:v>
                </c:pt>
                <c:pt idx="69">
                  <c:v>-9000</c:v>
                </c:pt>
                <c:pt idx="70">
                  <c:v>-8000</c:v>
                </c:pt>
                <c:pt idx="71">
                  <c:v>-7000</c:v>
                </c:pt>
                <c:pt idx="72">
                  <c:v>-6000</c:v>
                </c:pt>
                <c:pt idx="73">
                  <c:v>-5000</c:v>
                </c:pt>
                <c:pt idx="74">
                  <c:v>-4000</c:v>
                </c:pt>
                <c:pt idx="75">
                  <c:v>-3000</c:v>
                </c:pt>
                <c:pt idx="76">
                  <c:v>-2000</c:v>
                </c:pt>
                <c:pt idx="77">
                  <c:v>-1000</c:v>
                </c:pt>
                <c:pt idx="78">
                  <c:v>0</c:v>
                </c:pt>
                <c:pt idx="79">
                  <c:v>1000</c:v>
                </c:pt>
                <c:pt idx="80">
                  <c:v>2000</c:v>
                </c:pt>
                <c:pt idx="81">
                  <c:v>3000</c:v>
                </c:pt>
                <c:pt idx="82">
                  <c:v>4000</c:v>
                </c:pt>
                <c:pt idx="83">
                  <c:v>5000</c:v>
                </c:pt>
                <c:pt idx="84">
                  <c:v>6000</c:v>
                </c:pt>
                <c:pt idx="85">
                  <c:v>7000</c:v>
                </c:pt>
                <c:pt idx="86">
                  <c:v>8000</c:v>
                </c:pt>
                <c:pt idx="87">
                  <c:v>9000</c:v>
                </c:pt>
                <c:pt idx="88">
                  <c:v>10000</c:v>
                </c:pt>
                <c:pt idx="89">
                  <c:v>11000</c:v>
                </c:pt>
                <c:pt idx="90">
                  <c:v>12000</c:v>
                </c:pt>
                <c:pt idx="91">
                  <c:v>13000</c:v>
                </c:pt>
                <c:pt idx="92">
                  <c:v>14000</c:v>
                </c:pt>
                <c:pt idx="93">
                  <c:v>15000</c:v>
                </c:pt>
                <c:pt idx="94">
                  <c:v>16000</c:v>
                </c:pt>
                <c:pt idx="95">
                  <c:v>17000</c:v>
                </c:pt>
                <c:pt idx="96">
                  <c:v>18000</c:v>
                </c:pt>
                <c:pt idx="97">
                  <c:v>19000</c:v>
                </c:pt>
                <c:pt idx="98">
                  <c:v>20000</c:v>
                </c:pt>
              </c:numCache>
            </c:numRef>
          </c:xVal>
          <c:yVal>
            <c:numRef>
              <c:f>'Active 1'!$AY$2:$AY$210</c:f>
              <c:numCache>
                <c:formatCode>General</c:formatCode>
                <c:ptCount val="209"/>
                <c:pt idx="0">
                  <c:v>-0.22651350887558697</c:v>
                </c:pt>
                <c:pt idx="1">
                  <c:v>-0.22152648316674051</c:v>
                </c:pt>
                <c:pt idx="2">
                  <c:v>-0.21657353641417468</c:v>
                </c:pt>
                <c:pt idx="3">
                  <c:v>-0.21165466861788945</c:v>
                </c:pt>
                <c:pt idx="4">
                  <c:v>-0.2067698797778848</c:v>
                </c:pt>
                <c:pt idx="5">
                  <c:v>-0.20191916989416075</c:v>
                </c:pt>
                <c:pt idx="6">
                  <c:v>-0.19710253896671731</c:v>
                </c:pt>
                <c:pt idx="7">
                  <c:v>-0.19231998699555442</c:v>
                </c:pt>
                <c:pt idx="8">
                  <c:v>-0.18757151398067215</c:v>
                </c:pt>
                <c:pt idx="9">
                  <c:v>-0.18285711992207049</c:v>
                </c:pt>
                <c:pt idx="10">
                  <c:v>-0.1781768048197494</c:v>
                </c:pt>
                <c:pt idx="11">
                  <c:v>-0.17353056867370892</c:v>
                </c:pt>
                <c:pt idx="12">
                  <c:v>-0.16891841148394904</c:v>
                </c:pt>
                <c:pt idx="13">
                  <c:v>-0.16434033325046976</c:v>
                </c:pt>
                <c:pt idx="14">
                  <c:v>-0.15979633397327103</c:v>
                </c:pt>
                <c:pt idx="15">
                  <c:v>-0.15528641365235293</c:v>
                </c:pt>
                <c:pt idx="16">
                  <c:v>-0.15081057228771544</c:v>
                </c:pt>
                <c:pt idx="17">
                  <c:v>-0.14636880987935852</c:v>
                </c:pt>
                <c:pt idx="18">
                  <c:v>-0.1419611264272822</c:v>
                </c:pt>
                <c:pt idx="19">
                  <c:v>-0.13758752193148649</c:v>
                </c:pt>
                <c:pt idx="20">
                  <c:v>-0.13324799639197135</c:v>
                </c:pt>
                <c:pt idx="21">
                  <c:v>-0.12894254980873682</c:v>
                </c:pt>
                <c:pt idx="22">
                  <c:v>-0.12467118218178289</c:v>
                </c:pt>
                <c:pt idx="23">
                  <c:v>-0.12043389351110953</c:v>
                </c:pt>
                <c:pt idx="24">
                  <c:v>-0.11623068379671676</c:v>
                </c:pt>
                <c:pt idx="25">
                  <c:v>-0.11206155303860461</c:v>
                </c:pt>
                <c:pt idx="26">
                  <c:v>-0.10792650123677305</c:v>
                </c:pt>
                <c:pt idx="27">
                  <c:v>-0.10382552839122208</c:v>
                </c:pt>
                <c:pt idx="28">
                  <c:v>-9.9758634501951715E-2</c:v>
                </c:pt>
                <c:pt idx="32">
                  <c:v>-9.5725819568961923E-2</c:v>
                </c:pt>
                <c:pt idx="33">
                  <c:v>-9.1727083592252748E-2</c:v>
                </c:pt>
                <c:pt idx="34">
                  <c:v>-8.7762426571824176E-2</c:v>
                </c:pt>
                <c:pt idx="35">
                  <c:v>-8.3831848507676165E-2</c:v>
                </c:pt>
                <c:pt idx="36">
                  <c:v>-7.9935349399808772E-2</c:v>
                </c:pt>
                <c:pt idx="37">
                  <c:v>-7.6072929248221968E-2</c:v>
                </c:pt>
                <c:pt idx="38">
                  <c:v>-7.2244588052915754E-2</c:v>
                </c:pt>
                <c:pt idx="39">
                  <c:v>-6.8450325813890142E-2</c:v>
                </c:pt>
                <c:pt idx="40">
                  <c:v>-6.469014253114512E-2</c:v>
                </c:pt>
                <c:pt idx="41">
                  <c:v>-6.0964038204680701E-2</c:v>
                </c:pt>
                <c:pt idx="42">
                  <c:v>-5.7272012834496872E-2</c:v>
                </c:pt>
                <c:pt idx="43">
                  <c:v>-5.3614066420593631E-2</c:v>
                </c:pt>
                <c:pt idx="44">
                  <c:v>-4.9990198962970994E-2</c:v>
                </c:pt>
                <c:pt idx="45">
                  <c:v>-4.6400410461628946E-2</c:v>
                </c:pt>
                <c:pt idx="46">
                  <c:v>-4.2844700916567488E-2</c:v>
                </c:pt>
                <c:pt idx="47">
                  <c:v>-3.9323070327786633E-2</c:v>
                </c:pt>
                <c:pt idx="48">
                  <c:v>-3.5835518695286367E-2</c:v>
                </c:pt>
                <c:pt idx="49">
                  <c:v>-3.2382046019066704E-2</c:v>
                </c:pt>
                <c:pt idx="50">
                  <c:v>-2.8962652299127638E-2</c:v>
                </c:pt>
                <c:pt idx="51">
                  <c:v>-2.557733753546915E-2</c:v>
                </c:pt>
                <c:pt idx="52">
                  <c:v>-2.2226101728091273E-2</c:v>
                </c:pt>
                <c:pt idx="53">
                  <c:v>-1.8908944876993981E-2</c:v>
                </c:pt>
                <c:pt idx="54">
                  <c:v>-1.5625866982177286E-2</c:v>
                </c:pt>
                <c:pt idx="55">
                  <c:v>-1.2376868043641185E-2</c:v>
                </c:pt>
                <c:pt idx="56">
                  <c:v>-9.1619480613856861E-3</c:v>
                </c:pt>
                <c:pt idx="57">
                  <c:v>-5.9811070354107744E-3</c:v>
                </c:pt>
                <c:pt idx="58">
                  <c:v>-2.8343449657164572E-3</c:v>
                </c:pt>
                <c:pt idx="59">
                  <c:v>2.7833814769726451E-4</c:v>
                </c:pt>
                <c:pt idx="60">
                  <c:v>3.3569423048303848E-3</c:v>
                </c:pt>
                <c:pt idx="61">
                  <c:v>6.4014675056829175E-3</c:v>
                </c:pt>
                <c:pt idx="62">
                  <c:v>9.4119137502548557E-3</c:v>
                </c:pt>
                <c:pt idx="63">
                  <c:v>1.2388281038546198E-2</c:v>
                </c:pt>
                <c:pt idx="64">
                  <c:v>1.533056937055694E-2</c:v>
                </c:pt>
                <c:pt idx="65">
                  <c:v>1.8238778746287095E-2</c:v>
                </c:pt>
                <c:pt idx="66">
                  <c:v>2.1112909165736653E-2</c:v>
                </c:pt>
                <c:pt idx="67">
                  <c:v>2.3952960628905614E-2</c:v>
                </c:pt>
                <c:pt idx="68">
                  <c:v>2.6758933135793982E-2</c:v>
                </c:pt>
                <c:pt idx="69">
                  <c:v>2.9530826686401754E-2</c:v>
                </c:pt>
                <c:pt idx="70">
                  <c:v>3.2268641280728934E-2</c:v>
                </c:pt>
                <c:pt idx="71">
                  <c:v>3.4972376918775513E-2</c:v>
                </c:pt>
                <c:pt idx="72">
                  <c:v>3.7642033600541511E-2</c:v>
                </c:pt>
                <c:pt idx="73">
                  <c:v>4.0277611326026898E-2</c:v>
                </c:pt>
                <c:pt idx="74">
                  <c:v>4.2879110095231703E-2</c:v>
                </c:pt>
                <c:pt idx="75">
                  <c:v>4.5446529908155911E-2</c:v>
                </c:pt>
                <c:pt idx="76">
                  <c:v>4.7979870764799509E-2</c:v>
                </c:pt>
                <c:pt idx="77">
                  <c:v>5.0479132665162532E-2</c:v>
                </c:pt>
                <c:pt idx="78">
                  <c:v>5.2944315609244952E-2</c:v>
                </c:pt>
                <c:pt idx="79">
                  <c:v>5.5375419597046782E-2</c:v>
                </c:pt>
                <c:pt idx="80">
                  <c:v>5.7772444628568009E-2</c:v>
                </c:pt>
                <c:pt idx="81">
                  <c:v>6.0135390703808647E-2</c:v>
                </c:pt>
                <c:pt idx="82">
                  <c:v>6.2464257822768696E-2</c:v>
                </c:pt>
                <c:pt idx="83">
                  <c:v>6.4759045985448141E-2</c:v>
                </c:pt>
                <c:pt idx="84">
                  <c:v>6.7019755191846983E-2</c:v>
                </c:pt>
                <c:pt idx="85">
                  <c:v>6.924638544196525E-2</c:v>
                </c:pt>
                <c:pt idx="86">
                  <c:v>7.1438936735802913E-2</c:v>
                </c:pt>
                <c:pt idx="87">
                  <c:v>7.3597409073359973E-2</c:v>
                </c:pt>
                <c:pt idx="88">
                  <c:v>7.5721802454636458E-2</c:v>
                </c:pt>
                <c:pt idx="89">
                  <c:v>7.7812116879632326E-2</c:v>
                </c:pt>
                <c:pt idx="90">
                  <c:v>7.9868352348347604E-2</c:v>
                </c:pt>
                <c:pt idx="91">
                  <c:v>8.1890508860782307E-2</c:v>
                </c:pt>
                <c:pt idx="92">
                  <c:v>8.3878586416936407E-2</c:v>
                </c:pt>
                <c:pt idx="93">
                  <c:v>8.583258501680989E-2</c:v>
                </c:pt>
                <c:pt idx="94">
                  <c:v>8.7752504660402797E-2</c:v>
                </c:pt>
                <c:pt idx="95">
                  <c:v>8.9638345347715115E-2</c:v>
                </c:pt>
                <c:pt idx="96">
                  <c:v>9.149010707874683E-2</c:v>
                </c:pt>
                <c:pt idx="97">
                  <c:v>9.3307789853497941E-2</c:v>
                </c:pt>
                <c:pt idx="98">
                  <c:v>9.5091393671968477E-2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23-4DD3-B198-889732E9E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4160"/>
        <c:axId val="1"/>
      </c:scatterChart>
      <c:valAx>
        <c:axId val="766484160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329545454545459"/>
              <c:y val="0.93571653543307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100691958962E-2"/>
              <c:y val="0.38622822147231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4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545454545454544E-2"/>
          <c:y val="0.94285714285714284"/>
          <c:w val="0.765625"/>
          <c:h val="4.76190476190476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9173848995371302"/>
          <c:y val="3.5928030735288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5828611651715"/>
          <c:y val="0.14202938753789499"/>
          <c:w val="0.83333449259717296"/>
          <c:h val="0.6753642305373373"/>
        </c:manualLayout>
      </c:layout>
      <c:scatterChart>
        <c:scatterStyle val="lineMarker"/>
        <c:varyColors val="0"/>
        <c:ser>
          <c:idx val="0"/>
          <c:order val="0"/>
          <c:tx>
            <c:strRef>
              <c:f>errors!$H$20:$H$20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errors!$H$21:$H$915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88-4EC9-98F2-319469B199A9}"/>
            </c:ext>
          </c:extLst>
        </c:ser>
        <c:ser>
          <c:idx val="1"/>
          <c:order val="1"/>
          <c:tx>
            <c:strRef>
              <c:f>errors!$I$20:$I$20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errors!$D$21:$D$21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errors!$D$21:$D$21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errors!$I$21:$I$915</c:f>
              <c:numCache>
                <c:formatCode>General</c:formatCode>
                <c:ptCount val="895"/>
                <c:pt idx="0">
                  <c:v>-0.26116556570559624</c:v>
                </c:pt>
                <c:pt idx="1">
                  <c:v>-6.0978461551712826E-3</c:v>
                </c:pt>
                <c:pt idx="2">
                  <c:v>-2.8676248912233859E-3</c:v>
                </c:pt>
                <c:pt idx="3">
                  <c:v>-2.7818768430734053E-3</c:v>
                </c:pt>
                <c:pt idx="4">
                  <c:v>-1.4922667105565779E-3</c:v>
                </c:pt>
                <c:pt idx="5">
                  <c:v>5.963652438367717E-4</c:v>
                </c:pt>
                <c:pt idx="6">
                  <c:v>6.037508646841161E-4</c:v>
                </c:pt>
                <c:pt idx="7">
                  <c:v>1.0771497836685739E-3</c:v>
                </c:pt>
                <c:pt idx="8">
                  <c:v>3.218374760763254E-3</c:v>
                </c:pt>
                <c:pt idx="9">
                  <c:v>3.9226541412062943E-3</c:v>
                </c:pt>
                <c:pt idx="10">
                  <c:v>4.5151621889090165E-3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88-4EC9-98F2-319469B199A9}"/>
            </c:ext>
          </c:extLst>
        </c:ser>
        <c:ser>
          <c:idx val="3"/>
          <c:order val="2"/>
          <c:tx>
            <c:strRef>
              <c:f>errors!$J$20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errors!$D$21:$D$21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errors!$J$21:$J$915</c:f>
              <c:numCache>
                <c:formatCode>General</c:formatCode>
                <c:ptCount val="895"/>
                <c:pt idx="11">
                  <c:v>-7.8838490859197918E-2</c:v>
                </c:pt>
                <c:pt idx="12">
                  <c:v>-7.8319275395188015E-2</c:v>
                </c:pt>
                <c:pt idx="13">
                  <c:v>-6.5019673318602145E-2</c:v>
                </c:pt>
                <c:pt idx="14">
                  <c:v>-6.2839502446877304E-2</c:v>
                </c:pt>
                <c:pt idx="15">
                  <c:v>-6.2725014140596613E-2</c:v>
                </c:pt>
                <c:pt idx="16">
                  <c:v>-2.6458201908098999E-2</c:v>
                </c:pt>
                <c:pt idx="17">
                  <c:v>-2.1029461655416526E-2</c:v>
                </c:pt>
                <c:pt idx="18">
                  <c:v>-1.717020629439503E-2</c:v>
                </c:pt>
                <c:pt idx="19">
                  <c:v>-1.6376351595681626E-2</c:v>
                </c:pt>
                <c:pt idx="20">
                  <c:v>-1.5498946551815607E-2</c:v>
                </c:pt>
                <c:pt idx="21">
                  <c:v>-1.5176351596892346E-2</c:v>
                </c:pt>
                <c:pt idx="22">
                  <c:v>-9.7261981791234575E-3</c:v>
                </c:pt>
                <c:pt idx="23">
                  <c:v>-7.1406864881282672E-3</c:v>
                </c:pt>
                <c:pt idx="24">
                  <c:v>-4.9338397293468006E-3</c:v>
                </c:pt>
                <c:pt idx="25">
                  <c:v>-4.5628163425135426E-3</c:v>
                </c:pt>
                <c:pt idx="26">
                  <c:v>-4.1330807871418074E-3</c:v>
                </c:pt>
                <c:pt idx="27">
                  <c:v>-3.5524198901839554E-3</c:v>
                </c:pt>
                <c:pt idx="28">
                  <c:v>-3.3443913489463739E-3</c:v>
                </c:pt>
                <c:pt idx="29">
                  <c:v>-3.2134533903445117E-3</c:v>
                </c:pt>
                <c:pt idx="30">
                  <c:v>-3.2087262370623648E-3</c:v>
                </c:pt>
                <c:pt idx="31">
                  <c:v>-2.9883137394790538E-3</c:v>
                </c:pt>
                <c:pt idx="32">
                  <c:v>-2.5867210497381166E-3</c:v>
                </c:pt>
                <c:pt idx="33">
                  <c:v>-2.3594607628183439E-3</c:v>
                </c:pt>
                <c:pt idx="34">
                  <c:v>-2.0867210478172638E-3</c:v>
                </c:pt>
                <c:pt idx="35">
                  <c:v>-2.0647853016271256E-3</c:v>
                </c:pt>
                <c:pt idx="36">
                  <c:v>-1.9203088086214848E-3</c:v>
                </c:pt>
                <c:pt idx="37">
                  <c:v>-1.6305925382766873E-3</c:v>
                </c:pt>
                <c:pt idx="38">
                  <c:v>-1.5867210531723686E-3</c:v>
                </c:pt>
                <c:pt idx="39">
                  <c:v>-1.2944742848048918E-3</c:v>
                </c:pt>
                <c:pt idx="40">
                  <c:v>-5.9920144121861085E-4</c:v>
                </c:pt>
                <c:pt idx="41">
                  <c:v>-4.3485131027409807E-4</c:v>
                </c:pt>
                <c:pt idx="42">
                  <c:v>-2.5058755272766575E-4</c:v>
                </c:pt>
                <c:pt idx="43">
                  <c:v>-2.1551983081735671E-4</c:v>
                </c:pt>
                <c:pt idx="44">
                  <c:v>5.6851189583539963E-4</c:v>
                </c:pt>
                <c:pt idx="45">
                  <c:v>7.6484185410663486E-4</c:v>
                </c:pt>
                <c:pt idx="46">
                  <c:v>8.6484185158042237E-4</c:v>
                </c:pt>
                <c:pt idx="47">
                  <c:v>9.2753089847974479E-4</c:v>
                </c:pt>
                <c:pt idx="48">
                  <c:v>1.0146970962523483E-3</c:v>
                </c:pt>
                <c:pt idx="49">
                  <c:v>1.0685118977562524E-3</c:v>
                </c:pt>
                <c:pt idx="50">
                  <c:v>1.1032272450393066E-3</c:v>
                </c:pt>
                <c:pt idx="51">
                  <c:v>1.4132789510767907E-3</c:v>
                </c:pt>
                <c:pt idx="52">
                  <c:v>1.5685118996771052E-3</c:v>
                </c:pt>
                <c:pt idx="53">
                  <c:v>1.6032272469601594E-3</c:v>
                </c:pt>
                <c:pt idx="54">
                  <c:v>1.6341652008122765E-3</c:v>
                </c:pt>
                <c:pt idx="55">
                  <c:v>1.8341652030358091E-3</c:v>
                </c:pt>
                <c:pt idx="56">
                  <c:v>1.9058238904108293E-3</c:v>
                </c:pt>
                <c:pt idx="57">
                  <c:v>2.1032272416050546E-3</c:v>
                </c:pt>
                <c:pt idx="58">
                  <c:v>2.1814075153088197E-3</c:v>
                </c:pt>
                <c:pt idx="59">
                  <c:v>2.2780366925871931E-3</c:v>
                </c:pt>
                <c:pt idx="60">
                  <c:v>2.5832831379375421E-3</c:v>
                </c:pt>
                <c:pt idx="61">
                  <c:v>2.7780366872320883E-3</c:v>
                </c:pt>
                <c:pt idx="62">
                  <c:v>2.8836594065069221E-3</c:v>
                </c:pt>
                <c:pt idx="63">
                  <c:v>2.9836594039807096E-3</c:v>
                </c:pt>
                <c:pt idx="64">
                  <c:v>3.1183747632894665E-3</c:v>
                </c:pt>
                <c:pt idx="65">
                  <c:v>3.1836594062042423E-3</c:v>
                </c:pt>
                <c:pt idx="66">
                  <c:v>3.2780366891529411E-3</c:v>
                </c:pt>
                <c:pt idx="67">
                  <c:v>4.6068896626820788E-3</c:v>
                </c:pt>
                <c:pt idx="68">
                  <c:v>4.9271243260591291E-3</c:v>
                </c:pt>
                <c:pt idx="69">
                  <c:v>9.4911068517831154E-3</c:v>
                </c:pt>
                <c:pt idx="70">
                  <c:v>2.0389964010973927E-2</c:v>
                </c:pt>
                <c:pt idx="71">
                  <c:v>2.3020479115075432E-2</c:v>
                </c:pt>
                <c:pt idx="72">
                  <c:v>2.6753946534881834E-2</c:v>
                </c:pt>
                <c:pt idx="73">
                  <c:v>3.9235373988049105E-2</c:v>
                </c:pt>
                <c:pt idx="74">
                  <c:v>4.1706397380039562E-2</c:v>
                </c:pt>
                <c:pt idx="75">
                  <c:v>5.623643976286985E-2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88-4EC9-98F2-319469B199A9}"/>
            </c:ext>
          </c:extLst>
        </c:ser>
        <c:ser>
          <c:idx val="4"/>
          <c:order val="3"/>
          <c:tx>
            <c:strRef>
              <c:f>errors!$K$20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errors!$K$21:$K$915</c:f>
              <c:numCache>
                <c:formatCode>General</c:formatCode>
                <c:ptCount val="895"/>
                <c:pt idx="76">
                  <c:v>-1.7240481647604611E-2</c:v>
                </c:pt>
                <c:pt idx="77">
                  <c:v>-1.6125993344758172E-2</c:v>
                </c:pt>
                <c:pt idx="78">
                  <c:v>-1.5911505033727735E-2</c:v>
                </c:pt>
                <c:pt idx="79">
                  <c:v>-1.6397016726841684E-2</c:v>
                </c:pt>
                <c:pt idx="80">
                  <c:v>-3.2623425940982997E-3</c:v>
                </c:pt>
                <c:pt idx="81">
                  <c:v>-1.6896148299565539E-3</c:v>
                </c:pt>
                <c:pt idx="82">
                  <c:v>-2.3861794034019113E-5</c:v>
                </c:pt>
                <c:pt idx="83">
                  <c:v>7.0777927103335969E-3</c:v>
                </c:pt>
                <c:pt idx="84">
                  <c:v>1.6007898957468569E-3</c:v>
                </c:pt>
                <c:pt idx="85">
                  <c:v>-7.9523755266563967E-4</c:v>
                </c:pt>
                <c:pt idx="86">
                  <c:v>-3.8662609440507367E-3</c:v>
                </c:pt>
                <c:pt idx="87">
                  <c:v>2.482273630448617E-4</c:v>
                </c:pt>
                <c:pt idx="88">
                  <c:v>-8.1774402424343862E-3</c:v>
                </c:pt>
                <c:pt idx="89">
                  <c:v>-7.291692185390275E-3</c:v>
                </c:pt>
                <c:pt idx="90">
                  <c:v>-9.0027155238203704E-4</c:v>
                </c:pt>
                <c:pt idx="91">
                  <c:v>7.9996481508715078E-4</c:v>
                </c:pt>
                <c:pt idx="92">
                  <c:v>-1.2669376155827194E-4</c:v>
                </c:pt>
                <c:pt idx="93">
                  <c:v>-1.2669376155827194E-4</c:v>
                </c:pt>
                <c:pt idx="94">
                  <c:v>2.5932307762559503E-3</c:v>
                </c:pt>
                <c:pt idx="95">
                  <c:v>-2.6203121014987119E-3</c:v>
                </c:pt>
                <c:pt idx="96">
                  <c:v>1.1551889474503696E-4</c:v>
                </c:pt>
                <c:pt idx="97">
                  <c:v>-1.721411434118636E-3</c:v>
                </c:pt>
                <c:pt idx="98">
                  <c:v>1.2104393681511283E-3</c:v>
                </c:pt>
                <c:pt idx="99">
                  <c:v>-3.459402229054831E-3</c:v>
                </c:pt>
                <c:pt idx="100">
                  <c:v>-3.459402229054831E-3</c:v>
                </c:pt>
                <c:pt idx="101">
                  <c:v>1.7892625619424507E-3</c:v>
                </c:pt>
                <c:pt idx="102">
                  <c:v>-2.4249893904197961E-3</c:v>
                </c:pt>
                <c:pt idx="103">
                  <c:v>-1.7898652004078031E-5</c:v>
                </c:pt>
                <c:pt idx="104">
                  <c:v>-1.7898652004078031E-5</c:v>
                </c:pt>
                <c:pt idx="105">
                  <c:v>-2.8573454910656437E-3</c:v>
                </c:pt>
                <c:pt idx="106">
                  <c:v>1.2722946630674414E-3</c:v>
                </c:pt>
                <c:pt idx="107">
                  <c:v>1.0867829696508124E-3</c:v>
                </c:pt>
                <c:pt idx="108">
                  <c:v>1.2012712759315036E-3</c:v>
                </c:pt>
                <c:pt idx="109">
                  <c:v>-4.1536093049217016E-3</c:v>
                </c:pt>
                <c:pt idx="110">
                  <c:v>-2.9956560756545514E-3</c:v>
                </c:pt>
                <c:pt idx="111">
                  <c:v>-2.8099080227548257E-3</c:v>
                </c:pt>
                <c:pt idx="112">
                  <c:v>-2.3811677674530074E-3</c:v>
                </c:pt>
                <c:pt idx="113">
                  <c:v>1.1045802821172401E-3</c:v>
                </c:pt>
                <c:pt idx="114">
                  <c:v>-7.8093141200952232E-4</c:v>
                </c:pt>
                <c:pt idx="115">
                  <c:v>-2.4374664862989448E-3</c:v>
                </c:pt>
                <c:pt idx="116">
                  <c:v>-1.1501799526740797E-3</c:v>
                </c:pt>
                <c:pt idx="117">
                  <c:v>-1.4195488329278305E-3</c:v>
                </c:pt>
                <c:pt idx="118">
                  <c:v>-4.0506052755517885E-4</c:v>
                </c:pt>
                <c:pt idx="119">
                  <c:v>-3.585845057386905E-3</c:v>
                </c:pt>
                <c:pt idx="120">
                  <c:v>-2.0939516980433837E-3</c:v>
                </c:pt>
                <c:pt idx="121">
                  <c:v>5.0870735212811269E-3</c:v>
                </c:pt>
                <c:pt idx="122">
                  <c:v>5.7932188283302821E-3</c:v>
                </c:pt>
                <c:pt idx="123">
                  <c:v>4.0841667578206398E-3</c:v>
                </c:pt>
                <c:pt idx="124">
                  <c:v>1.7183648495119996E-2</c:v>
                </c:pt>
                <c:pt idx="125">
                  <c:v>6.7816871596733108E-3</c:v>
                </c:pt>
                <c:pt idx="126">
                  <c:v>1.8426574555633124E-2</c:v>
                </c:pt>
                <c:pt idx="127">
                  <c:v>1.7377602925989777E-2</c:v>
                </c:pt>
                <c:pt idx="128">
                  <c:v>2.3181977718195412E-2</c:v>
                </c:pt>
                <c:pt idx="129">
                  <c:v>2.8157682718301658E-2</c:v>
                </c:pt>
                <c:pt idx="130">
                  <c:v>5.1718476570385974E-2</c:v>
                </c:pt>
                <c:pt idx="131">
                  <c:v>5.1718476694077253E-2</c:v>
                </c:pt>
                <c:pt idx="132">
                  <c:v>5.1597772478999104E-2</c:v>
                </c:pt>
                <c:pt idx="133">
                  <c:v>4.9683520534017589E-2</c:v>
                </c:pt>
                <c:pt idx="134">
                  <c:v>6.8516162857122254E-2</c:v>
                </c:pt>
                <c:pt idx="135">
                  <c:v>6.8616162854596041E-2</c:v>
                </c:pt>
                <c:pt idx="136">
                  <c:v>7.0216162857832387E-2</c:v>
                </c:pt>
                <c:pt idx="137">
                  <c:v>7.0516162857529707E-2</c:v>
                </c:pt>
                <c:pt idx="138">
                  <c:v>6.9061920883541461E-2</c:v>
                </c:pt>
                <c:pt idx="139">
                  <c:v>8.0054950485646259E-2</c:v>
                </c:pt>
                <c:pt idx="140">
                  <c:v>8.2040698536729906E-2</c:v>
                </c:pt>
                <c:pt idx="141">
                  <c:v>0.10688027004653122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88-4EC9-98F2-319469B199A9}"/>
            </c:ext>
          </c:extLst>
        </c:ser>
        <c:ser>
          <c:idx val="2"/>
          <c:order val="4"/>
          <c:tx>
            <c:strRef>
              <c:f>errors!$L$20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errors!$L$21:$L$915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88-4EC9-98F2-319469B199A9}"/>
            </c:ext>
          </c:extLst>
        </c:ser>
        <c:ser>
          <c:idx val="5"/>
          <c:order val="5"/>
          <c:tx>
            <c:strRef>
              <c:f>errors!$M$20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errors!$M$21:$M$915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88-4EC9-98F2-319469B199A9}"/>
            </c:ext>
          </c:extLst>
        </c:ser>
        <c:ser>
          <c:idx val="6"/>
          <c:order val="6"/>
          <c:tx>
            <c:strRef>
              <c:f>errors!$N$20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errors!$N$21:$N$915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88-4EC9-98F2-319469B199A9}"/>
            </c:ext>
          </c:extLst>
        </c:ser>
        <c:ser>
          <c:idx val="8"/>
          <c:order val="7"/>
          <c:tx>
            <c:strRef>
              <c:f>errors!$AA$20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errors!$AA$21:$AA$915</c:f>
              <c:numCache>
                <c:formatCode>General</c:formatCode>
                <c:ptCount val="895"/>
                <c:pt idx="0">
                  <c:v>0.56371013051450958</c:v>
                </c:pt>
                <c:pt idx="3">
                  <c:v>1.0483945648502985E-2</c:v>
                </c:pt>
                <c:pt idx="7">
                  <c:v>7.049844368282983E-5</c:v>
                </c:pt>
                <c:pt idx="20">
                  <c:v>4.2210679474554196E-2</c:v>
                </c:pt>
                <c:pt idx="22">
                  <c:v>6.4627547679877356E-2</c:v>
                </c:pt>
                <c:pt idx="29">
                  <c:v>4.9658932935534713E-3</c:v>
                </c:pt>
                <c:pt idx="36">
                  <c:v>1.2022844837540198E-2</c:v>
                </c:pt>
                <c:pt idx="38">
                  <c:v>7.1808913928274078E-3</c:v>
                </c:pt>
                <c:pt idx="41">
                  <c:v>2.0367491083035878E-2</c:v>
                </c:pt>
                <c:pt idx="48">
                  <c:v>4.3919109088112719E-4</c:v>
                </c:pt>
                <c:pt idx="56">
                  <c:v>5.0484999229185633E-3</c:v>
                </c:pt>
                <c:pt idx="68">
                  <c:v>1.6682796767208879E-2</c:v>
                </c:pt>
                <c:pt idx="72">
                  <c:v>3.7817455844799071E-2</c:v>
                </c:pt>
                <c:pt idx="81">
                  <c:v>5.0511998806562876E-3</c:v>
                </c:pt>
                <c:pt idx="85">
                  <c:v>7.1887886876276412E-3</c:v>
                </c:pt>
                <c:pt idx="89">
                  <c:v>5.3362067938361249E-3</c:v>
                </c:pt>
                <c:pt idx="92">
                  <c:v>9.9170451384803498E-3</c:v>
                </c:pt>
                <c:pt idx="97">
                  <c:v>1.1108744998611272E-2</c:v>
                </c:pt>
                <c:pt idx="99">
                  <c:v>1.6820848024321444E-2</c:v>
                </c:pt>
                <c:pt idx="102">
                  <c:v>4.5570132791134749E-3</c:v>
                </c:pt>
                <c:pt idx="107">
                  <c:v>5.1444284792153041E-3</c:v>
                </c:pt>
                <c:pt idx="108">
                  <c:v>5.1451158784060732E-3</c:v>
                </c:pt>
                <c:pt idx="110">
                  <c:v>5.1571188673901524E-3</c:v>
                </c:pt>
                <c:pt idx="116">
                  <c:v>2.0465059610340584E-2</c:v>
                </c:pt>
                <c:pt idx="117">
                  <c:v>2.0039610167366512E-2</c:v>
                </c:pt>
                <c:pt idx="128">
                  <c:v>4.0111223018668221E-2</c:v>
                </c:pt>
                <c:pt idx="133">
                  <c:v>4.8572775535294559E-4</c:v>
                </c:pt>
                <c:pt idx="139">
                  <c:v>2.620679661030444E-2</c:v>
                </c:pt>
                <c:pt idx="140">
                  <c:v>2.6187970836252756E-2</c:v>
                </c:pt>
                <c:pt idx="141">
                  <c:v>0.79375656102835945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88-4EC9-98F2-319469B199A9}"/>
            </c:ext>
          </c:extLst>
        </c:ser>
        <c:ser>
          <c:idx val="9"/>
          <c:order val="8"/>
          <c:tx>
            <c:strRef>
              <c:f>errors!$BD$1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errors!$BC$2:$BC$96</c:f>
              <c:numCache>
                <c:formatCode>General</c:formatCode>
                <c:ptCount val="95"/>
                <c:pt idx="0">
                  <c:v>-75000</c:v>
                </c:pt>
                <c:pt idx="1">
                  <c:v>-74000</c:v>
                </c:pt>
                <c:pt idx="2">
                  <c:v>-73000</c:v>
                </c:pt>
                <c:pt idx="3">
                  <c:v>-72000</c:v>
                </c:pt>
                <c:pt idx="4">
                  <c:v>-71000</c:v>
                </c:pt>
                <c:pt idx="5">
                  <c:v>-70000</c:v>
                </c:pt>
                <c:pt idx="6">
                  <c:v>-69000</c:v>
                </c:pt>
                <c:pt idx="7">
                  <c:v>-68000</c:v>
                </c:pt>
                <c:pt idx="8">
                  <c:v>-67000</c:v>
                </c:pt>
                <c:pt idx="9">
                  <c:v>-66000</c:v>
                </c:pt>
                <c:pt idx="10">
                  <c:v>-65000</c:v>
                </c:pt>
                <c:pt idx="11">
                  <c:v>-64000</c:v>
                </c:pt>
                <c:pt idx="12">
                  <c:v>-63000</c:v>
                </c:pt>
                <c:pt idx="13">
                  <c:v>-62000</c:v>
                </c:pt>
                <c:pt idx="14">
                  <c:v>-61000</c:v>
                </c:pt>
                <c:pt idx="15">
                  <c:v>-60000</c:v>
                </c:pt>
                <c:pt idx="16">
                  <c:v>-59000</c:v>
                </c:pt>
                <c:pt idx="17">
                  <c:v>-58000</c:v>
                </c:pt>
                <c:pt idx="18">
                  <c:v>-57000</c:v>
                </c:pt>
                <c:pt idx="19">
                  <c:v>-56000</c:v>
                </c:pt>
                <c:pt idx="20">
                  <c:v>-55000</c:v>
                </c:pt>
                <c:pt idx="21">
                  <c:v>-54000</c:v>
                </c:pt>
                <c:pt idx="22">
                  <c:v>-53000</c:v>
                </c:pt>
                <c:pt idx="23">
                  <c:v>-52000</c:v>
                </c:pt>
                <c:pt idx="24">
                  <c:v>-51000</c:v>
                </c:pt>
                <c:pt idx="25">
                  <c:v>-50000</c:v>
                </c:pt>
                <c:pt idx="26">
                  <c:v>-49000</c:v>
                </c:pt>
                <c:pt idx="27">
                  <c:v>-48000</c:v>
                </c:pt>
                <c:pt idx="28">
                  <c:v>-47000</c:v>
                </c:pt>
                <c:pt idx="29">
                  <c:v>-46000</c:v>
                </c:pt>
                <c:pt idx="30">
                  <c:v>-45000</c:v>
                </c:pt>
                <c:pt idx="31">
                  <c:v>-44000</c:v>
                </c:pt>
                <c:pt idx="32">
                  <c:v>-43000</c:v>
                </c:pt>
                <c:pt idx="33">
                  <c:v>-42000</c:v>
                </c:pt>
                <c:pt idx="34">
                  <c:v>-41000</c:v>
                </c:pt>
                <c:pt idx="35">
                  <c:v>-40000</c:v>
                </c:pt>
                <c:pt idx="36">
                  <c:v>-39000</c:v>
                </c:pt>
                <c:pt idx="37">
                  <c:v>-38000</c:v>
                </c:pt>
                <c:pt idx="38">
                  <c:v>-37000</c:v>
                </c:pt>
                <c:pt idx="39">
                  <c:v>-36000</c:v>
                </c:pt>
                <c:pt idx="40">
                  <c:v>-35000</c:v>
                </c:pt>
                <c:pt idx="41">
                  <c:v>-34000</c:v>
                </c:pt>
                <c:pt idx="42">
                  <c:v>-33000</c:v>
                </c:pt>
                <c:pt idx="43">
                  <c:v>-32000</c:v>
                </c:pt>
                <c:pt idx="44">
                  <c:v>-31000</c:v>
                </c:pt>
                <c:pt idx="45">
                  <c:v>-30000</c:v>
                </c:pt>
                <c:pt idx="46">
                  <c:v>-29000</c:v>
                </c:pt>
                <c:pt idx="47">
                  <c:v>-28000</c:v>
                </c:pt>
                <c:pt idx="48">
                  <c:v>-27000</c:v>
                </c:pt>
                <c:pt idx="49">
                  <c:v>-26000</c:v>
                </c:pt>
                <c:pt idx="50">
                  <c:v>-25000</c:v>
                </c:pt>
                <c:pt idx="51">
                  <c:v>-24000</c:v>
                </c:pt>
                <c:pt idx="52">
                  <c:v>-23000</c:v>
                </c:pt>
                <c:pt idx="53">
                  <c:v>-22000</c:v>
                </c:pt>
                <c:pt idx="54">
                  <c:v>-21000</c:v>
                </c:pt>
                <c:pt idx="55">
                  <c:v>-20000</c:v>
                </c:pt>
                <c:pt idx="56">
                  <c:v>-19000</c:v>
                </c:pt>
                <c:pt idx="57">
                  <c:v>-18000</c:v>
                </c:pt>
                <c:pt idx="58">
                  <c:v>-17000</c:v>
                </c:pt>
                <c:pt idx="59">
                  <c:v>-16000</c:v>
                </c:pt>
                <c:pt idx="60">
                  <c:v>-15000</c:v>
                </c:pt>
                <c:pt idx="61">
                  <c:v>-14000</c:v>
                </c:pt>
                <c:pt idx="62">
                  <c:v>-13000</c:v>
                </c:pt>
                <c:pt idx="63">
                  <c:v>-12000</c:v>
                </c:pt>
                <c:pt idx="64">
                  <c:v>-11000</c:v>
                </c:pt>
                <c:pt idx="65">
                  <c:v>-10000</c:v>
                </c:pt>
                <c:pt idx="66">
                  <c:v>-9000</c:v>
                </c:pt>
                <c:pt idx="67">
                  <c:v>-8000</c:v>
                </c:pt>
                <c:pt idx="68">
                  <c:v>-7000</c:v>
                </c:pt>
                <c:pt idx="69">
                  <c:v>-6000</c:v>
                </c:pt>
                <c:pt idx="70">
                  <c:v>-5000</c:v>
                </c:pt>
                <c:pt idx="71">
                  <c:v>-4000</c:v>
                </c:pt>
                <c:pt idx="72">
                  <c:v>-3000</c:v>
                </c:pt>
                <c:pt idx="73">
                  <c:v>-2000</c:v>
                </c:pt>
                <c:pt idx="74">
                  <c:v>-1000</c:v>
                </c:pt>
                <c:pt idx="75">
                  <c:v>0</c:v>
                </c:pt>
                <c:pt idx="76">
                  <c:v>1000</c:v>
                </c:pt>
                <c:pt idx="77">
                  <c:v>2000</c:v>
                </c:pt>
                <c:pt idx="78">
                  <c:v>3000</c:v>
                </c:pt>
                <c:pt idx="79">
                  <c:v>4000</c:v>
                </c:pt>
                <c:pt idx="80">
                  <c:v>5000</c:v>
                </c:pt>
                <c:pt idx="81">
                  <c:v>6000</c:v>
                </c:pt>
                <c:pt idx="82">
                  <c:v>7000</c:v>
                </c:pt>
                <c:pt idx="83">
                  <c:v>8000</c:v>
                </c:pt>
                <c:pt idx="84">
                  <c:v>9000</c:v>
                </c:pt>
                <c:pt idx="85">
                  <c:v>10000</c:v>
                </c:pt>
                <c:pt idx="86">
                  <c:v>11000</c:v>
                </c:pt>
                <c:pt idx="87">
                  <c:v>12000</c:v>
                </c:pt>
                <c:pt idx="88">
                  <c:v>13000</c:v>
                </c:pt>
                <c:pt idx="89">
                  <c:v>14000</c:v>
                </c:pt>
                <c:pt idx="90">
                  <c:v>15000</c:v>
                </c:pt>
                <c:pt idx="91">
                  <c:v>16000</c:v>
                </c:pt>
                <c:pt idx="92">
                  <c:v>17000</c:v>
                </c:pt>
                <c:pt idx="93">
                  <c:v>18000</c:v>
                </c:pt>
                <c:pt idx="94">
                  <c:v>19000</c:v>
                </c:pt>
              </c:numCache>
            </c:numRef>
          </c:xVal>
          <c:yVal>
            <c:numRef>
              <c:f>errors!$BD$2:$BD$96</c:f>
              <c:numCache>
                <c:formatCode>General</c:formatCode>
                <c:ptCount val="95"/>
                <c:pt idx="0">
                  <c:v>-0.30097947697741911</c:v>
                </c:pt>
                <c:pt idx="1">
                  <c:v>-0.29235738961874103</c:v>
                </c:pt>
                <c:pt idx="2">
                  <c:v>-0.28228520805217083</c:v>
                </c:pt>
                <c:pt idx="3">
                  <c:v>-0.27043809529191903</c:v>
                </c:pt>
                <c:pt idx="4">
                  <c:v>-0.25670140314180395</c:v>
                </c:pt>
                <c:pt idx="5">
                  <c:v>-0.24139983990996181</c:v>
                </c:pt>
                <c:pt idx="6">
                  <c:v>-0.22532785533135835</c:v>
                </c:pt>
                <c:pt idx="7">
                  <c:v>-0.20944558993061491</c:v>
                </c:pt>
                <c:pt idx="8">
                  <c:v>-0.19447728212736642</c:v>
                </c:pt>
                <c:pt idx="9">
                  <c:v>-0.18074619597269448</c:v>
                </c:pt>
                <c:pt idx="10">
                  <c:v>-0.16826888954781832</c:v>
                </c:pt>
                <c:pt idx="11">
                  <c:v>-0.15692049556108542</c:v>
                </c:pt>
                <c:pt idx="12">
                  <c:v>-0.14654601185830915</c:v>
                </c:pt>
                <c:pt idx="13">
                  <c:v>-0.13700615462598198</c:v>
                </c:pt>
                <c:pt idx="14">
                  <c:v>-0.12818704856201635</c:v>
                </c:pt>
                <c:pt idx="15">
                  <c:v>-0.11999727873363311</c:v>
                </c:pt>
                <c:pt idx="16">
                  <c:v>-0.11236287280531353</c:v>
                </c:pt>
                <c:pt idx="17">
                  <c:v>-0.1052232142637563</c:v>
                </c:pt>
                <c:pt idx="18">
                  <c:v>-9.8528100840529598E-2</c:v>
                </c:pt>
                <c:pt idx="19">
                  <c:v>-9.2235583922040176E-2</c:v>
                </c:pt>
                <c:pt idx="20">
                  <c:v>-8.6310307749184884E-2</c:v>
                </c:pt>
                <c:pt idx="21">
                  <c:v>-8.0722214151142821E-2</c:v>
                </c:pt>
                <c:pt idx="22">
                  <c:v>-7.5445550204183309E-2</c:v>
                </c:pt>
                <c:pt idx="23">
                  <c:v>-7.0458127004587534E-2</c:v>
                </c:pt>
                <c:pt idx="24">
                  <c:v>-6.5740767124463598E-2</c:v>
                </c:pt>
                <c:pt idx="25">
                  <c:v>-6.1276872130765256E-2</c:v>
                </c:pt>
                <c:pt idx="26">
                  <c:v>-5.7052048592052852E-2</c:v>
                </c:pt>
                <c:pt idx="27">
                  <c:v>-5.3053749287407123E-2</c:v>
                </c:pt>
                <c:pt idx="28">
                  <c:v>-4.9270909621759611E-2</c:v>
                </c:pt>
                <c:pt idx="29">
                  <c:v>-4.5693581263407022E-2</c:v>
                </c:pt>
                <c:pt idx="30">
                  <c:v>-4.2312581371610092E-2</c:v>
                </c:pt>
                <c:pt idx="31">
                  <c:v>-3.9119184386619418E-2</c:v>
                </c:pt>
                <c:pt idx="32">
                  <c:v>-3.6104884053786972E-2</c:v>
                </c:pt>
                <c:pt idx="33">
                  <c:v>-3.3261247334752511E-2</c:v>
                </c:pt>
                <c:pt idx="34">
                  <c:v>-3.0579871105042414E-2</c:v>
                </c:pt>
                <c:pt idx="35">
                  <c:v>-2.8052439388739907E-2</c:v>
                </c:pt>
                <c:pt idx="36">
                  <c:v>-2.5670865689590726E-2</c:v>
                </c:pt>
                <c:pt idx="37">
                  <c:v>-2.3427493830718862E-2</c:v>
                </c:pt>
                <c:pt idx="38">
                  <c:v>-2.1315323212167184E-2</c:v>
                </c:pt>
                <c:pt idx="39">
                  <c:v>-1.9328221498376881E-2</c:v>
                </c:pt>
                <c:pt idx="40">
                  <c:v>-1.7461089714060324E-2</c:v>
                </c:pt>
                <c:pt idx="41">
                  <c:v>-1.5709951140121883E-2</c:v>
                </c:pt>
                <c:pt idx="42">
                  <c:v>-1.4071945287669935E-2</c:v>
                </c:pt>
                <c:pt idx="43">
                  <c:v>-1.2545220236368084E-2</c:v>
                </c:pt>
                <c:pt idx="44">
                  <c:v>-1.1128729230441215E-2</c:v>
                </c:pt>
                <c:pt idx="45">
                  <c:v>-9.8219491339633057E-3</c:v>
                </c:pt>
                <c:pt idx="46">
                  <c:v>-8.6245478446829553E-3</c:v>
                </c:pt>
                <c:pt idx="47">
                  <c:v>-7.5360340373057475E-3</c:v>
                </c:pt>
                <c:pt idx="48">
                  <c:v>-6.5554249980380817E-3</c:v>
                </c:pt>
                <c:pt idx="49">
                  <c:v>-5.6809665568891554E-3</c:v>
                </c:pt>
                <c:pt idx="50">
                  <c:v>-4.9099333552478771E-3</c:v>
                </c:pt>
                <c:pt idx="51">
                  <c:v>-4.2385284305797421E-3</c:v>
                </c:pt>
                <c:pt idx="52">
                  <c:v>-3.6618892618099823E-3</c:v>
                </c:pt>
                <c:pt idx="53">
                  <c:v>-3.1741942363618506E-3</c:v>
                </c:pt>
                <c:pt idx="54">
                  <c:v>-2.7688504622075142E-3</c:v>
                </c:pt>
                <c:pt idx="55">
                  <c:v>-2.4387325626220148E-3</c:v>
                </c:pt>
                <c:pt idx="56">
                  <c:v>-2.1764341014666871E-3</c:v>
                </c:pt>
                <c:pt idx="57">
                  <c:v>-1.9744898620924125E-3</c:v>
                </c:pt>
                <c:pt idx="58">
                  <c:v>-1.8255291237096617E-3</c:v>
                </c:pt>
                <c:pt idx="59">
                  <c:v>-1.7223274496445395E-3</c:v>
                </c:pt>
                <c:pt idx="60">
                  <c:v>-1.6577366151297804E-3</c:v>
                </c:pt>
                <c:pt idx="61">
                  <c:v>-1.6244875714974891E-3</c:v>
                </c:pt>
                <c:pt idx="62">
                  <c:v>-1.6148773128319416E-3</c:v>
                </c:pt>
                <c:pt idx="63">
                  <c:v>-1.6203639668414364E-3</c:v>
                </c:pt>
                <c:pt idx="64">
                  <c:v>-1.6311016698079168E-3</c:v>
                </c:pt>
                <c:pt idx="65">
                  <c:v>-1.6354441240510817E-3</c:v>
                </c:pt>
                <c:pt idx="66">
                  <c:v>-1.6194303682926514E-3</c:v>
                </c:pt>
                <c:pt idx="67">
                  <c:v>-1.5662374767549461E-3</c:v>
                </c:pt>
                <c:pt idx="68">
                  <c:v>-1.4555452408062455E-3</c:v>
                </c:pt>
                <c:pt idx="69">
                  <c:v>-1.2627139404339724E-3</c:v>
                </c:pt>
                <c:pt idx="70">
                  <c:v>-9.5763721647654232E-4</c:v>
                </c:pt>
                <c:pt idx="71">
                  <c:v>-5.0310405887537407E-4</c:v>
                </c:pt>
                <c:pt idx="72">
                  <c:v>1.4752132683579222E-4</c:v>
                </c:pt>
                <c:pt idx="73">
                  <c:v>1.0535564178249385E-3</c:v>
                </c:pt>
                <c:pt idx="74">
                  <c:v>2.2916373570035162E-3</c:v>
                </c:pt>
                <c:pt idx="75">
                  <c:v>3.9625935358014522E-3</c:v>
                </c:pt>
                <c:pt idx="76">
                  <c:v>6.2019704771316408E-3</c:v>
                </c:pt>
                <c:pt idx="77">
                  <c:v>9.1954166824291458E-3</c:v>
                </c:pt>
                <c:pt idx="78">
                  <c:v>1.3196282200828469E-2</c:v>
                </c:pt>
                <c:pt idx="79">
                  <c:v>1.8529559001760829E-2</c:v>
                </c:pt>
                <c:pt idx="80">
                  <c:v>2.5541523460336613E-2</c:v>
                </c:pt>
                <c:pt idx="81">
                  <c:v>3.4443856979433168E-2</c:v>
                </c:pt>
                <c:pt idx="82">
                  <c:v>4.507633659789563E-2</c:v>
                </c:pt>
                <c:pt idx="83">
                  <c:v>5.6781993681100623E-2</c:v>
                </c:pt>
                <c:pt idx="84">
                  <c:v>6.8607582403352199E-2</c:v>
                </c:pt>
                <c:pt idx="85">
                  <c:v>7.9716505489658585E-2</c:v>
                </c:pt>
                <c:pt idx="86">
                  <c:v>8.9653446843940304E-2</c:v>
                </c:pt>
                <c:pt idx="87">
                  <c:v>9.8318803858011117E-2</c:v>
                </c:pt>
                <c:pt idx="88">
                  <c:v>0.10580656044787999</c:v>
                </c:pt>
                <c:pt idx="89">
                  <c:v>0.11226950504951222</c:v>
                </c:pt>
                <c:pt idx="90">
                  <c:v>0.1178543703416251</c:v>
                </c:pt>
                <c:pt idx="91">
                  <c:v>0.12268343386155425</c:v>
                </c:pt>
                <c:pt idx="92">
                  <c:v>0.12685500067711603</c:v>
                </c:pt>
                <c:pt idx="93">
                  <c:v>0.13044831462277828</c:v>
                </c:pt>
                <c:pt idx="94">
                  <c:v>0.13352804803034582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88-4EC9-98F2-319469B19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376"/>
        <c:axId val="1"/>
      </c:scatterChart>
      <c:valAx>
        <c:axId val="76649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3078269062521"/>
              <c:y val="0.9188433184982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8622815626307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347578347578342E-2"/>
          <c:y val="0.93043478260869561"/>
          <c:w val="0.84615384615384615"/>
          <c:h val="0.98840579710144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9173844378983214"/>
          <c:y val="3.5928049754650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3315217391304349"/>
          <c:w val="0.82645861101599383"/>
          <c:h val="0.69565217391304346"/>
        </c:manualLayout>
      </c:layout>
      <c:scatterChart>
        <c:scatterStyle val="lineMarker"/>
        <c:varyColors val="0"/>
        <c:ser>
          <c:idx val="0"/>
          <c:order val="0"/>
          <c:tx>
            <c:strRef>
              <c:f>errors!$H$20:$H$20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errors!$H$21:$H$915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B-4902-9DCD-D908374F8646}"/>
            </c:ext>
          </c:extLst>
        </c:ser>
        <c:ser>
          <c:idx val="1"/>
          <c:order val="1"/>
          <c:tx>
            <c:strRef>
              <c:f>errors!$I$20:$I$20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errors!$D$21:$D$21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errors!$D$21:$D$21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errors!$I$21:$I$915</c:f>
              <c:numCache>
                <c:formatCode>General</c:formatCode>
                <c:ptCount val="895"/>
                <c:pt idx="0">
                  <c:v>-0.26116556570559624</c:v>
                </c:pt>
                <c:pt idx="1">
                  <c:v>-6.0978461551712826E-3</c:v>
                </c:pt>
                <c:pt idx="2">
                  <c:v>-2.8676248912233859E-3</c:v>
                </c:pt>
                <c:pt idx="3">
                  <c:v>-2.7818768430734053E-3</c:v>
                </c:pt>
                <c:pt idx="4">
                  <c:v>-1.4922667105565779E-3</c:v>
                </c:pt>
                <c:pt idx="5">
                  <c:v>5.963652438367717E-4</c:v>
                </c:pt>
                <c:pt idx="6">
                  <c:v>6.037508646841161E-4</c:v>
                </c:pt>
                <c:pt idx="7">
                  <c:v>1.0771497836685739E-3</c:v>
                </c:pt>
                <c:pt idx="8">
                  <c:v>3.218374760763254E-3</c:v>
                </c:pt>
                <c:pt idx="9">
                  <c:v>3.9226541412062943E-3</c:v>
                </c:pt>
                <c:pt idx="10">
                  <c:v>4.5151621889090165E-3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5B-4902-9DCD-D908374F8646}"/>
            </c:ext>
          </c:extLst>
        </c:ser>
        <c:ser>
          <c:idx val="3"/>
          <c:order val="2"/>
          <c:tx>
            <c:strRef>
              <c:f>errors!$J$20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errors!$D$21:$D$21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errors!$J$21:$J$915</c:f>
              <c:numCache>
                <c:formatCode>General</c:formatCode>
                <c:ptCount val="895"/>
                <c:pt idx="11">
                  <c:v>-7.8838490859197918E-2</c:v>
                </c:pt>
                <c:pt idx="12">
                  <c:v>-7.8319275395188015E-2</c:v>
                </c:pt>
                <c:pt idx="13">
                  <c:v>-6.5019673318602145E-2</c:v>
                </c:pt>
                <c:pt idx="14">
                  <c:v>-6.2839502446877304E-2</c:v>
                </c:pt>
                <c:pt idx="15">
                  <c:v>-6.2725014140596613E-2</c:v>
                </c:pt>
                <c:pt idx="16">
                  <c:v>-2.6458201908098999E-2</c:v>
                </c:pt>
                <c:pt idx="17">
                  <c:v>-2.1029461655416526E-2</c:v>
                </c:pt>
                <c:pt idx="18">
                  <c:v>-1.717020629439503E-2</c:v>
                </c:pt>
                <c:pt idx="19">
                  <c:v>-1.6376351595681626E-2</c:v>
                </c:pt>
                <c:pt idx="20">
                  <c:v>-1.5498946551815607E-2</c:v>
                </c:pt>
                <c:pt idx="21">
                  <c:v>-1.5176351596892346E-2</c:v>
                </c:pt>
                <c:pt idx="22">
                  <c:v>-9.7261981791234575E-3</c:v>
                </c:pt>
                <c:pt idx="23">
                  <c:v>-7.1406864881282672E-3</c:v>
                </c:pt>
                <c:pt idx="24">
                  <c:v>-4.9338397293468006E-3</c:v>
                </c:pt>
                <c:pt idx="25">
                  <c:v>-4.5628163425135426E-3</c:v>
                </c:pt>
                <c:pt idx="26">
                  <c:v>-4.1330807871418074E-3</c:v>
                </c:pt>
                <c:pt idx="27">
                  <c:v>-3.5524198901839554E-3</c:v>
                </c:pt>
                <c:pt idx="28">
                  <c:v>-3.3443913489463739E-3</c:v>
                </c:pt>
                <c:pt idx="29">
                  <c:v>-3.2134533903445117E-3</c:v>
                </c:pt>
                <c:pt idx="30">
                  <c:v>-3.2087262370623648E-3</c:v>
                </c:pt>
                <c:pt idx="31">
                  <c:v>-2.9883137394790538E-3</c:v>
                </c:pt>
                <c:pt idx="32">
                  <c:v>-2.5867210497381166E-3</c:v>
                </c:pt>
                <c:pt idx="33">
                  <c:v>-2.3594607628183439E-3</c:v>
                </c:pt>
                <c:pt idx="34">
                  <c:v>-2.0867210478172638E-3</c:v>
                </c:pt>
                <c:pt idx="35">
                  <c:v>-2.0647853016271256E-3</c:v>
                </c:pt>
                <c:pt idx="36">
                  <c:v>-1.9203088086214848E-3</c:v>
                </c:pt>
                <c:pt idx="37">
                  <c:v>-1.6305925382766873E-3</c:v>
                </c:pt>
                <c:pt idx="38">
                  <c:v>-1.5867210531723686E-3</c:v>
                </c:pt>
                <c:pt idx="39">
                  <c:v>-1.2944742848048918E-3</c:v>
                </c:pt>
                <c:pt idx="40">
                  <c:v>-5.9920144121861085E-4</c:v>
                </c:pt>
                <c:pt idx="41">
                  <c:v>-4.3485131027409807E-4</c:v>
                </c:pt>
                <c:pt idx="42">
                  <c:v>-2.5058755272766575E-4</c:v>
                </c:pt>
                <c:pt idx="43">
                  <c:v>-2.1551983081735671E-4</c:v>
                </c:pt>
                <c:pt idx="44">
                  <c:v>5.6851189583539963E-4</c:v>
                </c:pt>
                <c:pt idx="45">
                  <c:v>7.6484185410663486E-4</c:v>
                </c:pt>
                <c:pt idx="46">
                  <c:v>8.6484185158042237E-4</c:v>
                </c:pt>
                <c:pt idx="47">
                  <c:v>9.2753089847974479E-4</c:v>
                </c:pt>
                <c:pt idx="48">
                  <c:v>1.0146970962523483E-3</c:v>
                </c:pt>
                <c:pt idx="49">
                  <c:v>1.0685118977562524E-3</c:v>
                </c:pt>
                <c:pt idx="50">
                  <c:v>1.1032272450393066E-3</c:v>
                </c:pt>
                <c:pt idx="51">
                  <c:v>1.4132789510767907E-3</c:v>
                </c:pt>
                <c:pt idx="52">
                  <c:v>1.5685118996771052E-3</c:v>
                </c:pt>
                <c:pt idx="53">
                  <c:v>1.6032272469601594E-3</c:v>
                </c:pt>
                <c:pt idx="54">
                  <c:v>1.6341652008122765E-3</c:v>
                </c:pt>
                <c:pt idx="55">
                  <c:v>1.8341652030358091E-3</c:v>
                </c:pt>
                <c:pt idx="56">
                  <c:v>1.9058238904108293E-3</c:v>
                </c:pt>
                <c:pt idx="57">
                  <c:v>2.1032272416050546E-3</c:v>
                </c:pt>
                <c:pt idx="58">
                  <c:v>2.1814075153088197E-3</c:v>
                </c:pt>
                <c:pt idx="59">
                  <c:v>2.2780366925871931E-3</c:v>
                </c:pt>
                <c:pt idx="60">
                  <c:v>2.5832831379375421E-3</c:v>
                </c:pt>
                <c:pt idx="61">
                  <c:v>2.7780366872320883E-3</c:v>
                </c:pt>
                <c:pt idx="62">
                  <c:v>2.8836594065069221E-3</c:v>
                </c:pt>
                <c:pt idx="63">
                  <c:v>2.9836594039807096E-3</c:v>
                </c:pt>
                <c:pt idx="64">
                  <c:v>3.1183747632894665E-3</c:v>
                </c:pt>
                <c:pt idx="65">
                  <c:v>3.1836594062042423E-3</c:v>
                </c:pt>
                <c:pt idx="66">
                  <c:v>3.2780366891529411E-3</c:v>
                </c:pt>
                <c:pt idx="67">
                  <c:v>4.6068896626820788E-3</c:v>
                </c:pt>
                <c:pt idx="68">
                  <c:v>4.9271243260591291E-3</c:v>
                </c:pt>
                <c:pt idx="69">
                  <c:v>9.4911068517831154E-3</c:v>
                </c:pt>
                <c:pt idx="70">
                  <c:v>2.0389964010973927E-2</c:v>
                </c:pt>
                <c:pt idx="71">
                  <c:v>2.3020479115075432E-2</c:v>
                </c:pt>
                <c:pt idx="72">
                  <c:v>2.6753946534881834E-2</c:v>
                </c:pt>
                <c:pt idx="73">
                  <c:v>3.9235373988049105E-2</c:v>
                </c:pt>
                <c:pt idx="74">
                  <c:v>4.1706397380039562E-2</c:v>
                </c:pt>
                <c:pt idx="75">
                  <c:v>5.623643976286985E-2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5B-4902-9DCD-D908374F8646}"/>
            </c:ext>
          </c:extLst>
        </c:ser>
        <c:ser>
          <c:idx val="4"/>
          <c:order val="3"/>
          <c:tx>
            <c:strRef>
              <c:f>errors!$K$20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errors!$K$21:$K$915</c:f>
              <c:numCache>
                <c:formatCode>General</c:formatCode>
                <c:ptCount val="895"/>
                <c:pt idx="76">
                  <c:v>-1.7240481647604611E-2</c:v>
                </c:pt>
                <c:pt idx="77">
                  <c:v>-1.6125993344758172E-2</c:v>
                </c:pt>
                <c:pt idx="78">
                  <c:v>-1.5911505033727735E-2</c:v>
                </c:pt>
                <c:pt idx="79">
                  <c:v>-1.6397016726841684E-2</c:v>
                </c:pt>
                <c:pt idx="80">
                  <c:v>-3.2623425940982997E-3</c:v>
                </c:pt>
                <c:pt idx="81">
                  <c:v>-1.6896148299565539E-3</c:v>
                </c:pt>
                <c:pt idx="82">
                  <c:v>-2.3861794034019113E-5</c:v>
                </c:pt>
                <c:pt idx="83">
                  <c:v>7.0777927103335969E-3</c:v>
                </c:pt>
                <c:pt idx="84">
                  <c:v>1.6007898957468569E-3</c:v>
                </c:pt>
                <c:pt idx="85">
                  <c:v>-7.9523755266563967E-4</c:v>
                </c:pt>
                <c:pt idx="86">
                  <c:v>-3.8662609440507367E-3</c:v>
                </c:pt>
                <c:pt idx="87">
                  <c:v>2.482273630448617E-4</c:v>
                </c:pt>
                <c:pt idx="88">
                  <c:v>-8.1774402424343862E-3</c:v>
                </c:pt>
                <c:pt idx="89">
                  <c:v>-7.291692185390275E-3</c:v>
                </c:pt>
                <c:pt idx="90">
                  <c:v>-9.0027155238203704E-4</c:v>
                </c:pt>
                <c:pt idx="91">
                  <c:v>7.9996481508715078E-4</c:v>
                </c:pt>
                <c:pt idx="92">
                  <c:v>-1.2669376155827194E-4</c:v>
                </c:pt>
                <c:pt idx="93">
                  <c:v>-1.2669376155827194E-4</c:v>
                </c:pt>
                <c:pt idx="94">
                  <c:v>2.5932307762559503E-3</c:v>
                </c:pt>
                <c:pt idx="95">
                  <c:v>-2.6203121014987119E-3</c:v>
                </c:pt>
                <c:pt idx="96">
                  <c:v>1.1551889474503696E-4</c:v>
                </c:pt>
                <c:pt idx="97">
                  <c:v>-1.721411434118636E-3</c:v>
                </c:pt>
                <c:pt idx="98">
                  <c:v>1.2104393681511283E-3</c:v>
                </c:pt>
                <c:pt idx="99">
                  <c:v>-3.459402229054831E-3</c:v>
                </c:pt>
                <c:pt idx="100">
                  <c:v>-3.459402229054831E-3</c:v>
                </c:pt>
                <c:pt idx="101">
                  <c:v>1.7892625619424507E-3</c:v>
                </c:pt>
                <c:pt idx="102">
                  <c:v>-2.4249893904197961E-3</c:v>
                </c:pt>
                <c:pt idx="103">
                  <c:v>-1.7898652004078031E-5</c:v>
                </c:pt>
                <c:pt idx="104">
                  <c:v>-1.7898652004078031E-5</c:v>
                </c:pt>
                <c:pt idx="105">
                  <c:v>-2.8573454910656437E-3</c:v>
                </c:pt>
                <c:pt idx="106">
                  <c:v>1.2722946630674414E-3</c:v>
                </c:pt>
                <c:pt idx="107">
                  <c:v>1.0867829696508124E-3</c:v>
                </c:pt>
                <c:pt idx="108">
                  <c:v>1.2012712759315036E-3</c:v>
                </c:pt>
                <c:pt idx="109">
                  <c:v>-4.1536093049217016E-3</c:v>
                </c:pt>
                <c:pt idx="110">
                  <c:v>-2.9956560756545514E-3</c:v>
                </c:pt>
                <c:pt idx="111">
                  <c:v>-2.8099080227548257E-3</c:v>
                </c:pt>
                <c:pt idx="112">
                  <c:v>-2.3811677674530074E-3</c:v>
                </c:pt>
                <c:pt idx="113">
                  <c:v>1.1045802821172401E-3</c:v>
                </c:pt>
                <c:pt idx="114">
                  <c:v>-7.8093141200952232E-4</c:v>
                </c:pt>
                <c:pt idx="115">
                  <c:v>-2.4374664862989448E-3</c:v>
                </c:pt>
                <c:pt idx="116">
                  <c:v>-1.1501799526740797E-3</c:v>
                </c:pt>
                <c:pt idx="117">
                  <c:v>-1.4195488329278305E-3</c:v>
                </c:pt>
                <c:pt idx="118">
                  <c:v>-4.0506052755517885E-4</c:v>
                </c:pt>
                <c:pt idx="119">
                  <c:v>-3.585845057386905E-3</c:v>
                </c:pt>
                <c:pt idx="120">
                  <c:v>-2.0939516980433837E-3</c:v>
                </c:pt>
                <c:pt idx="121">
                  <c:v>5.0870735212811269E-3</c:v>
                </c:pt>
                <c:pt idx="122">
                  <c:v>5.7932188283302821E-3</c:v>
                </c:pt>
                <c:pt idx="123">
                  <c:v>4.0841667578206398E-3</c:v>
                </c:pt>
                <c:pt idx="124">
                  <c:v>1.7183648495119996E-2</c:v>
                </c:pt>
                <c:pt idx="125">
                  <c:v>6.7816871596733108E-3</c:v>
                </c:pt>
                <c:pt idx="126">
                  <c:v>1.8426574555633124E-2</c:v>
                </c:pt>
                <c:pt idx="127">
                  <c:v>1.7377602925989777E-2</c:v>
                </c:pt>
                <c:pt idx="128">
                  <c:v>2.3181977718195412E-2</c:v>
                </c:pt>
                <c:pt idx="129">
                  <c:v>2.8157682718301658E-2</c:v>
                </c:pt>
                <c:pt idx="130">
                  <c:v>5.1718476570385974E-2</c:v>
                </c:pt>
                <c:pt idx="131">
                  <c:v>5.1718476694077253E-2</c:v>
                </c:pt>
                <c:pt idx="132">
                  <c:v>5.1597772478999104E-2</c:v>
                </c:pt>
                <c:pt idx="133">
                  <c:v>4.9683520534017589E-2</c:v>
                </c:pt>
                <c:pt idx="134">
                  <c:v>6.8516162857122254E-2</c:v>
                </c:pt>
                <c:pt idx="135">
                  <c:v>6.8616162854596041E-2</c:v>
                </c:pt>
                <c:pt idx="136">
                  <c:v>7.0216162857832387E-2</c:v>
                </c:pt>
                <c:pt idx="137">
                  <c:v>7.0516162857529707E-2</c:v>
                </c:pt>
                <c:pt idx="138">
                  <c:v>6.9061920883541461E-2</c:v>
                </c:pt>
                <c:pt idx="139">
                  <c:v>8.0054950485646259E-2</c:v>
                </c:pt>
                <c:pt idx="140">
                  <c:v>8.2040698536729906E-2</c:v>
                </c:pt>
                <c:pt idx="141">
                  <c:v>0.10688027004653122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5B-4902-9DCD-D908374F8646}"/>
            </c:ext>
          </c:extLst>
        </c:ser>
        <c:ser>
          <c:idx val="2"/>
          <c:order val="4"/>
          <c:tx>
            <c:strRef>
              <c:f>errors!$BD$1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errors!$BC$2:$BC$194</c:f>
              <c:numCache>
                <c:formatCode>General</c:formatCode>
                <c:ptCount val="193"/>
                <c:pt idx="0">
                  <c:v>-75000</c:v>
                </c:pt>
                <c:pt idx="1">
                  <c:v>-74000</c:v>
                </c:pt>
                <c:pt idx="2">
                  <c:v>-73000</c:v>
                </c:pt>
                <c:pt idx="3">
                  <c:v>-72000</c:v>
                </c:pt>
                <c:pt idx="4">
                  <c:v>-71000</c:v>
                </c:pt>
                <c:pt idx="5">
                  <c:v>-70000</c:v>
                </c:pt>
                <c:pt idx="6">
                  <c:v>-69000</c:v>
                </c:pt>
                <c:pt idx="7">
                  <c:v>-68000</c:v>
                </c:pt>
                <c:pt idx="8">
                  <c:v>-67000</c:v>
                </c:pt>
                <c:pt idx="9">
                  <c:v>-66000</c:v>
                </c:pt>
                <c:pt idx="10">
                  <c:v>-65000</c:v>
                </c:pt>
                <c:pt idx="11">
                  <c:v>-64000</c:v>
                </c:pt>
                <c:pt idx="12">
                  <c:v>-63000</c:v>
                </c:pt>
                <c:pt idx="13">
                  <c:v>-62000</c:v>
                </c:pt>
                <c:pt idx="14">
                  <c:v>-61000</c:v>
                </c:pt>
                <c:pt idx="15">
                  <c:v>-60000</c:v>
                </c:pt>
                <c:pt idx="16">
                  <c:v>-59000</c:v>
                </c:pt>
                <c:pt idx="17">
                  <c:v>-58000</c:v>
                </c:pt>
                <c:pt idx="18">
                  <c:v>-57000</c:v>
                </c:pt>
                <c:pt idx="19">
                  <c:v>-56000</c:v>
                </c:pt>
                <c:pt idx="20">
                  <c:v>-55000</c:v>
                </c:pt>
                <c:pt idx="21">
                  <c:v>-54000</c:v>
                </c:pt>
                <c:pt idx="22">
                  <c:v>-53000</c:v>
                </c:pt>
                <c:pt idx="23">
                  <c:v>-52000</c:v>
                </c:pt>
                <c:pt idx="24">
                  <c:v>-51000</c:v>
                </c:pt>
                <c:pt idx="25">
                  <c:v>-50000</c:v>
                </c:pt>
                <c:pt idx="26">
                  <c:v>-49000</c:v>
                </c:pt>
                <c:pt idx="27">
                  <c:v>-48000</c:v>
                </c:pt>
                <c:pt idx="28">
                  <c:v>-47000</c:v>
                </c:pt>
                <c:pt idx="29">
                  <c:v>-46000</c:v>
                </c:pt>
                <c:pt idx="30">
                  <c:v>-45000</c:v>
                </c:pt>
                <c:pt idx="31">
                  <c:v>-44000</c:v>
                </c:pt>
                <c:pt idx="32">
                  <c:v>-43000</c:v>
                </c:pt>
                <c:pt idx="33">
                  <c:v>-42000</c:v>
                </c:pt>
                <c:pt idx="34">
                  <c:v>-41000</c:v>
                </c:pt>
                <c:pt idx="35">
                  <c:v>-40000</c:v>
                </c:pt>
                <c:pt idx="36">
                  <c:v>-39000</c:v>
                </c:pt>
                <c:pt idx="37">
                  <c:v>-38000</c:v>
                </c:pt>
                <c:pt idx="38">
                  <c:v>-37000</c:v>
                </c:pt>
                <c:pt idx="39">
                  <c:v>-36000</c:v>
                </c:pt>
                <c:pt idx="40">
                  <c:v>-35000</c:v>
                </c:pt>
                <c:pt idx="41">
                  <c:v>-34000</c:v>
                </c:pt>
                <c:pt idx="42">
                  <c:v>-33000</c:v>
                </c:pt>
                <c:pt idx="43">
                  <c:v>-32000</c:v>
                </c:pt>
                <c:pt idx="44">
                  <c:v>-31000</c:v>
                </c:pt>
                <c:pt idx="45">
                  <c:v>-30000</c:v>
                </c:pt>
                <c:pt idx="46">
                  <c:v>-29000</c:v>
                </c:pt>
                <c:pt idx="47">
                  <c:v>-28000</c:v>
                </c:pt>
                <c:pt idx="48">
                  <c:v>-27000</c:v>
                </c:pt>
                <c:pt idx="49">
                  <c:v>-26000</c:v>
                </c:pt>
                <c:pt idx="50">
                  <c:v>-25000</c:v>
                </c:pt>
                <c:pt idx="51">
                  <c:v>-24000</c:v>
                </c:pt>
                <c:pt idx="52">
                  <c:v>-23000</c:v>
                </c:pt>
                <c:pt idx="53">
                  <c:v>-22000</c:v>
                </c:pt>
                <c:pt idx="54">
                  <c:v>-21000</c:v>
                </c:pt>
                <c:pt idx="55">
                  <c:v>-20000</c:v>
                </c:pt>
                <c:pt idx="56">
                  <c:v>-19000</c:v>
                </c:pt>
                <c:pt idx="57">
                  <c:v>-18000</c:v>
                </c:pt>
                <c:pt idx="58">
                  <c:v>-17000</c:v>
                </c:pt>
                <c:pt idx="59">
                  <c:v>-16000</c:v>
                </c:pt>
                <c:pt idx="60">
                  <c:v>-15000</c:v>
                </c:pt>
                <c:pt idx="61">
                  <c:v>-14000</c:v>
                </c:pt>
                <c:pt idx="62">
                  <c:v>-13000</c:v>
                </c:pt>
                <c:pt idx="63">
                  <c:v>-12000</c:v>
                </c:pt>
                <c:pt idx="64">
                  <c:v>-11000</c:v>
                </c:pt>
                <c:pt idx="65">
                  <c:v>-10000</c:v>
                </c:pt>
                <c:pt idx="66">
                  <c:v>-9000</c:v>
                </c:pt>
                <c:pt idx="67">
                  <c:v>-8000</c:v>
                </c:pt>
                <c:pt idx="68">
                  <c:v>-7000</c:v>
                </c:pt>
                <c:pt idx="69">
                  <c:v>-6000</c:v>
                </c:pt>
                <c:pt idx="70">
                  <c:v>-5000</c:v>
                </c:pt>
                <c:pt idx="71">
                  <c:v>-4000</c:v>
                </c:pt>
                <c:pt idx="72">
                  <c:v>-3000</c:v>
                </c:pt>
                <c:pt idx="73">
                  <c:v>-2000</c:v>
                </c:pt>
                <c:pt idx="74">
                  <c:v>-1000</c:v>
                </c:pt>
                <c:pt idx="75">
                  <c:v>0</c:v>
                </c:pt>
                <c:pt idx="76">
                  <c:v>1000</c:v>
                </c:pt>
                <c:pt idx="77">
                  <c:v>2000</c:v>
                </c:pt>
                <c:pt idx="78">
                  <c:v>3000</c:v>
                </c:pt>
                <c:pt idx="79">
                  <c:v>4000</c:v>
                </c:pt>
                <c:pt idx="80">
                  <c:v>5000</c:v>
                </c:pt>
                <c:pt idx="81">
                  <c:v>6000</c:v>
                </c:pt>
                <c:pt idx="82">
                  <c:v>7000</c:v>
                </c:pt>
                <c:pt idx="83">
                  <c:v>8000</c:v>
                </c:pt>
                <c:pt idx="84">
                  <c:v>9000</c:v>
                </c:pt>
                <c:pt idx="85">
                  <c:v>10000</c:v>
                </c:pt>
                <c:pt idx="86">
                  <c:v>11000</c:v>
                </c:pt>
                <c:pt idx="87">
                  <c:v>12000</c:v>
                </c:pt>
                <c:pt idx="88">
                  <c:v>13000</c:v>
                </c:pt>
                <c:pt idx="89">
                  <c:v>14000</c:v>
                </c:pt>
                <c:pt idx="90">
                  <c:v>15000</c:v>
                </c:pt>
                <c:pt idx="91">
                  <c:v>16000</c:v>
                </c:pt>
                <c:pt idx="92">
                  <c:v>17000</c:v>
                </c:pt>
                <c:pt idx="93">
                  <c:v>18000</c:v>
                </c:pt>
                <c:pt idx="94">
                  <c:v>19000</c:v>
                </c:pt>
              </c:numCache>
            </c:numRef>
          </c:xVal>
          <c:yVal>
            <c:numRef>
              <c:f>errors!$BD$2:$BD$194</c:f>
              <c:numCache>
                <c:formatCode>General</c:formatCode>
                <c:ptCount val="193"/>
                <c:pt idx="0">
                  <c:v>-0.30097947697741911</c:v>
                </c:pt>
                <c:pt idx="1">
                  <c:v>-0.29235738961874103</c:v>
                </c:pt>
                <c:pt idx="2">
                  <c:v>-0.28228520805217083</c:v>
                </c:pt>
                <c:pt idx="3">
                  <c:v>-0.27043809529191903</c:v>
                </c:pt>
                <c:pt idx="4">
                  <c:v>-0.25670140314180395</c:v>
                </c:pt>
                <c:pt idx="5">
                  <c:v>-0.24139983990996181</c:v>
                </c:pt>
                <c:pt idx="6">
                  <c:v>-0.22532785533135835</c:v>
                </c:pt>
                <c:pt idx="7">
                  <c:v>-0.20944558993061491</c:v>
                </c:pt>
                <c:pt idx="8">
                  <c:v>-0.19447728212736642</c:v>
                </c:pt>
                <c:pt idx="9">
                  <c:v>-0.18074619597269448</c:v>
                </c:pt>
                <c:pt idx="10">
                  <c:v>-0.16826888954781832</c:v>
                </c:pt>
                <c:pt idx="11">
                  <c:v>-0.15692049556108542</c:v>
                </c:pt>
                <c:pt idx="12">
                  <c:v>-0.14654601185830915</c:v>
                </c:pt>
                <c:pt idx="13">
                  <c:v>-0.13700615462598198</c:v>
                </c:pt>
                <c:pt idx="14">
                  <c:v>-0.12818704856201635</c:v>
                </c:pt>
                <c:pt idx="15">
                  <c:v>-0.11999727873363311</c:v>
                </c:pt>
                <c:pt idx="16">
                  <c:v>-0.11236287280531353</c:v>
                </c:pt>
                <c:pt idx="17">
                  <c:v>-0.1052232142637563</c:v>
                </c:pt>
                <c:pt idx="18">
                  <c:v>-9.8528100840529598E-2</c:v>
                </c:pt>
                <c:pt idx="19">
                  <c:v>-9.2235583922040176E-2</c:v>
                </c:pt>
                <c:pt idx="20">
                  <c:v>-8.6310307749184884E-2</c:v>
                </c:pt>
                <c:pt idx="21">
                  <c:v>-8.0722214151142821E-2</c:v>
                </c:pt>
                <c:pt idx="22">
                  <c:v>-7.5445550204183309E-2</c:v>
                </c:pt>
                <c:pt idx="23">
                  <c:v>-7.0458127004587534E-2</c:v>
                </c:pt>
                <c:pt idx="24">
                  <c:v>-6.5740767124463598E-2</c:v>
                </c:pt>
                <c:pt idx="25">
                  <c:v>-6.1276872130765256E-2</c:v>
                </c:pt>
                <c:pt idx="26">
                  <c:v>-5.7052048592052852E-2</c:v>
                </c:pt>
                <c:pt idx="27">
                  <c:v>-5.3053749287407123E-2</c:v>
                </c:pt>
                <c:pt idx="28">
                  <c:v>-4.9270909621759611E-2</c:v>
                </c:pt>
                <c:pt idx="29">
                  <c:v>-4.5693581263407022E-2</c:v>
                </c:pt>
                <c:pt idx="30">
                  <c:v>-4.2312581371610092E-2</c:v>
                </c:pt>
                <c:pt idx="31">
                  <c:v>-3.9119184386619418E-2</c:v>
                </c:pt>
                <c:pt idx="32">
                  <c:v>-3.6104884053786972E-2</c:v>
                </c:pt>
                <c:pt idx="33">
                  <c:v>-3.3261247334752511E-2</c:v>
                </c:pt>
                <c:pt idx="34">
                  <c:v>-3.0579871105042414E-2</c:v>
                </c:pt>
                <c:pt idx="35">
                  <c:v>-2.8052439388739907E-2</c:v>
                </c:pt>
                <c:pt idx="36">
                  <c:v>-2.5670865689590726E-2</c:v>
                </c:pt>
                <c:pt idx="37">
                  <c:v>-2.3427493830718862E-2</c:v>
                </c:pt>
                <c:pt idx="38">
                  <c:v>-2.1315323212167184E-2</c:v>
                </c:pt>
                <c:pt idx="39">
                  <c:v>-1.9328221498376881E-2</c:v>
                </c:pt>
                <c:pt idx="40">
                  <c:v>-1.7461089714060324E-2</c:v>
                </c:pt>
                <c:pt idx="41">
                  <c:v>-1.5709951140121883E-2</c:v>
                </c:pt>
                <c:pt idx="42">
                  <c:v>-1.4071945287669935E-2</c:v>
                </c:pt>
                <c:pt idx="43">
                  <c:v>-1.2545220236368084E-2</c:v>
                </c:pt>
                <c:pt idx="44">
                  <c:v>-1.1128729230441215E-2</c:v>
                </c:pt>
                <c:pt idx="45">
                  <c:v>-9.8219491339633057E-3</c:v>
                </c:pt>
                <c:pt idx="46">
                  <c:v>-8.6245478446829553E-3</c:v>
                </c:pt>
                <c:pt idx="47">
                  <c:v>-7.5360340373057475E-3</c:v>
                </c:pt>
                <c:pt idx="48">
                  <c:v>-6.5554249980380817E-3</c:v>
                </c:pt>
                <c:pt idx="49">
                  <c:v>-5.6809665568891554E-3</c:v>
                </c:pt>
                <c:pt idx="50">
                  <c:v>-4.9099333552478771E-3</c:v>
                </c:pt>
                <c:pt idx="51">
                  <c:v>-4.2385284305797421E-3</c:v>
                </c:pt>
                <c:pt idx="52">
                  <c:v>-3.6618892618099823E-3</c:v>
                </c:pt>
                <c:pt idx="53">
                  <c:v>-3.1741942363618506E-3</c:v>
                </c:pt>
                <c:pt idx="54">
                  <c:v>-2.7688504622075142E-3</c:v>
                </c:pt>
                <c:pt idx="55">
                  <c:v>-2.4387325626220148E-3</c:v>
                </c:pt>
                <c:pt idx="56">
                  <c:v>-2.1764341014666871E-3</c:v>
                </c:pt>
                <c:pt idx="57">
                  <c:v>-1.9744898620924125E-3</c:v>
                </c:pt>
                <c:pt idx="58">
                  <c:v>-1.8255291237096617E-3</c:v>
                </c:pt>
                <c:pt idx="59">
                  <c:v>-1.7223274496445395E-3</c:v>
                </c:pt>
                <c:pt idx="60">
                  <c:v>-1.6577366151297804E-3</c:v>
                </c:pt>
                <c:pt idx="61">
                  <c:v>-1.6244875714974891E-3</c:v>
                </c:pt>
                <c:pt idx="62">
                  <c:v>-1.6148773128319416E-3</c:v>
                </c:pt>
                <c:pt idx="63">
                  <c:v>-1.6203639668414364E-3</c:v>
                </c:pt>
                <c:pt idx="64">
                  <c:v>-1.6311016698079168E-3</c:v>
                </c:pt>
                <c:pt idx="65">
                  <c:v>-1.6354441240510817E-3</c:v>
                </c:pt>
                <c:pt idx="66">
                  <c:v>-1.6194303682926514E-3</c:v>
                </c:pt>
                <c:pt idx="67">
                  <c:v>-1.5662374767549461E-3</c:v>
                </c:pt>
                <c:pt idx="68">
                  <c:v>-1.4555452408062455E-3</c:v>
                </c:pt>
                <c:pt idx="69">
                  <c:v>-1.2627139404339724E-3</c:v>
                </c:pt>
                <c:pt idx="70">
                  <c:v>-9.5763721647654232E-4</c:v>
                </c:pt>
                <c:pt idx="71">
                  <c:v>-5.0310405887537407E-4</c:v>
                </c:pt>
                <c:pt idx="72">
                  <c:v>1.4752132683579222E-4</c:v>
                </c:pt>
                <c:pt idx="73">
                  <c:v>1.0535564178249385E-3</c:v>
                </c:pt>
                <c:pt idx="74">
                  <c:v>2.2916373570035162E-3</c:v>
                </c:pt>
                <c:pt idx="75">
                  <c:v>3.9625935358014522E-3</c:v>
                </c:pt>
                <c:pt idx="76">
                  <c:v>6.2019704771316408E-3</c:v>
                </c:pt>
                <c:pt idx="77">
                  <c:v>9.1954166824291458E-3</c:v>
                </c:pt>
                <c:pt idx="78">
                  <c:v>1.3196282200828469E-2</c:v>
                </c:pt>
                <c:pt idx="79">
                  <c:v>1.8529559001760829E-2</c:v>
                </c:pt>
                <c:pt idx="80">
                  <c:v>2.5541523460336613E-2</c:v>
                </c:pt>
                <c:pt idx="81">
                  <c:v>3.4443856979433168E-2</c:v>
                </c:pt>
                <c:pt idx="82">
                  <c:v>4.507633659789563E-2</c:v>
                </c:pt>
                <c:pt idx="83">
                  <c:v>5.6781993681100623E-2</c:v>
                </c:pt>
                <c:pt idx="84">
                  <c:v>6.8607582403352199E-2</c:v>
                </c:pt>
                <c:pt idx="85">
                  <c:v>7.9716505489658585E-2</c:v>
                </c:pt>
                <c:pt idx="86">
                  <c:v>8.9653446843940304E-2</c:v>
                </c:pt>
                <c:pt idx="87">
                  <c:v>9.8318803858011117E-2</c:v>
                </c:pt>
                <c:pt idx="88">
                  <c:v>0.10580656044787999</c:v>
                </c:pt>
                <c:pt idx="89">
                  <c:v>0.11226950504951222</c:v>
                </c:pt>
                <c:pt idx="90">
                  <c:v>0.1178543703416251</c:v>
                </c:pt>
                <c:pt idx="91">
                  <c:v>0.12268343386155425</c:v>
                </c:pt>
                <c:pt idx="92">
                  <c:v>0.12685500067711603</c:v>
                </c:pt>
                <c:pt idx="93">
                  <c:v>0.13044831462277828</c:v>
                </c:pt>
                <c:pt idx="94">
                  <c:v>0.13352804803034582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5B-4902-9DCD-D908374F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5472"/>
        <c:axId val="1"/>
      </c:scatterChart>
      <c:valAx>
        <c:axId val="766485472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318694160384995"/>
              <c:y val="0.92663043478260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2999929062921E-2"/>
              <c:y val="0.38622817528243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236130867709822E-2"/>
          <c:y val="0.93478260869565222"/>
          <c:w val="0.8449508107361402"/>
          <c:h val="0.989130434782608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LiTE Residuals</a:t>
            </a:r>
          </a:p>
        </c:rich>
      </c:tx>
      <c:layout>
        <c:manualLayout>
          <c:xMode val="edge"/>
          <c:yMode val="edge"/>
          <c:x val="0.3917385468861847"/>
          <c:y val="3.592811521789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3881019830028329"/>
          <c:w val="0.82528409090909094"/>
          <c:h val="0.68271954674220958"/>
        </c:manualLayout>
      </c:layout>
      <c:scatterChart>
        <c:scatterStyle val="lineMarker"/>
        <c:varyColors val="0"/>
        <c:ser>
          <c:idx val="4"/>
          <c:order val="0"/>
          <c:tx>
            <c:strRef>
              <c:f>errors!$AH$20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errors!$D$21:$D$37</c:f>
                <c:numCache>
                  <c:formatCode>General</c:formatCode>
                  <c:ptCount val="17"/>
                  <c:pt idx="1">
                    <c:v>3.0000000000000001E-3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errors!$F$21:$F$915</c:f>
              <c:numCache>
                <c:formatCode>General</c:formatCode>
                <c:ptCount val="895"/>
                <c:pt idx="0">
                  <c:v>-71223.5</c:v>
                </c:pt>
                <c:pt idx="1">
                  <c:v>-10988.5</c:v>
                </c:pt>
                <c:pt idx="2">
                  <c:v>-3348.5</c:v>
                </c:pt>
                <c:pt idx="3">
                  <c:v>-3348</c:v>
                </c:pt>
                <c:pt idx="4">
                  <c:v>-33329.5</c:v>
                </c:pt>
                <c:pt idx="5">
                  <c:v>-10016.5</c:v>
                </c:pt>
                <c:pt idx="6">
                  <c:v>-4407</c:v>
                </c:pt>
                <c:pt idx="7">
                  <c:v>-10089.5</c:v>
                </c:pt>
                <c:pt idx="8">
                  <c:v>-18998.5</c:v>
                </c:pt>
                <c:pt idx="9">
                  <c:v>-18300.5</c:v>
                </c:pt>
                <c:pt idx="10">
                  <c:v>-6565</c:v>
                </c:pt>
                <c:pt idx="11">
                  <c:v>-53476</c:v>
                </c:pt>
                <c:pt idx="12">
                  <c:v>-53403</c:v>
                </c:pt>
                <c:pt idx="13">
                  <c:v>-51505</c:v>
                </c:pt>
                <c:pt idx="14">
                  <c:v>-51164</c:v>
                </c:pt>
                <c:pt idx="15">
                  <c:v>-51161</c:v>
                </c:pt>
                <c:pt idx="16">
                  <c:v>-30075</c:v>
                </c:pt>
                <c:pt idx="17">
                  <c:v>-30072.5</c:v>
                </c:pt>
                <c:pt idx="18">
                  <c:v>-28983.5</c:v>
                </c:pt>
                <c:pt idx="19">
                  <c:v>-29074.5</c:v>
                </c:pt>
                <c:pt idx="20">
                  <c:v>-28986</c:v>
                </c:pt>
                <c:pt idx="21">
                  <c:v>-29074.5</c:v>
                </c:pt>
                <c:pt idx="22">
                  <c:v>-29178</c:v>
                </c:pt>
                <c:pt idx="23">
                  <c:v>-29181</c:v>
                </c:pt>
                <c:pt idx="24">
                  <c:v>-21252.5</c:v>
                </c:pt>
                <c:pt idx="25">
                  <c:v>-21258.5</c:v>
                </c:pt>
                <c:pt idx="26">
                  <c:v>-19972</c:v>
                </c:pt>
                <c:pt idx="27">
                  <c:v>-11162</c:v>
                </c:pt>
                <c:pt idx="28">
                  <c:v>-3216</c:v>
                </c:pt>
                <c:pt idx="29">
                  <c:v>-3392.5</c:v>
                </c:pt>
                <c:pt idx="30">
                  <c:v>-3322.5</c:v>
                </c:pt>
                <c:pt idx="31">
                  <c:v>-18886</c:v>
                </c:pt>
                <c:pt idx="32">
                  <c:v>-14420</c:v>
                </c:pt>
                <c:pt idx="33">
                  <c:v>-9997</c:v>
                </c:pt>
                <c:pt idx="34">
                  <c:v>-14420</c:v>
                </c:pt>
                <c:pt idx="35">
                  <c:v>-13249</c:v>
                </c:pt>
                <c:pt idx="36">
                  <c:v>-15552</c:v>
                </c:pt>
                <c:pt idx="37">
                  <c:v>-16762</c:v>
                </c:pt>
                <c:pt idx="38">
                  <c:v>-14420</c:v>
                </c:pt>
                <c:pt idx="39">
                  <c:v>-3323</c:v>
                </c:pt>
                <c:pt idx="40">
                  <c:v>-3393</c:v>
                </c:pt>
                <c:pt idx="41">
                  <c:v>-18940.5</c:v>
                </c:pt>
                <c:pt idx="42">
                  <c:v>-16635</c:v>
                </c:pt>
                <c:pt idx="43">
                  <c:v>-19923.5</c:v>
                </c:pt>
                <c:pt idx="44">
                  <c:v>-15506</c:v>
                </c:pt>
                <c:pt idx="45">
                  <c:v>-18733.5</c:v>
                </c:pt>
                <c:pt idx="46">
                  <c:v>-18733.5</c:v>
                </c:pt>
                <c:pt idx="47">
                  <c:v>-14420.5</c:v>
                </c:pt>
                <c:pt idx="48">
                  <c:v>-14399</c:v>
                </c:pt>
                <c:pt idx="49">
                  <c:v>-15506</c:v>
                </c:pt>
                <c:pt idx="50">
                  <c:v>-17742</c:v>
                </c:pt>
                <c:pt idx="51">
                  <c:v>-14420</c:v>
                </c:pt>
                <c:pt idx="52">
                  <c:v>-15506</c:v>
                </c:pt>
                <c:pt idx="53">
                  <c:v>-17742</c:v>
                </c:pt>
                <c:pt idx="54">
                  <c:v>-17918.5</c:v>
                </c:pt>
                <c:pt idx="55">
                  <c:v>-17918.5</c:v>
                </c:pt>
                <c:pt idx="56">
                  <c:v>-7761</c:v>
                </c:pt>
                <c:pt idx="57">
                  <c:v>-17742</c:v>
                </c:pt>
                <c:pt idx="58">
                  <c:v>-19969</c:v>
                </c:pt>
                <c:pt idx="59">
                  <c:v>-15576.5</c:v>
                </c:pt>
                <c:pt idx="60">
                  <c:v>-4287</c:v>
                </c:pt>
                <c:pt idx="61">
                  <c:v>-15576.5</c:v>
                </c:pt>
                <c:pt idx="62">
                  <c:v>-16762.5</c:v>
                </c:pt>
                <c:pt idx="63">
                  <c:v>-16762.5</c:v>
                </c:pt>
                <c:pt idx="64">
                  <c:v>-18998.5</c:v>
                </c:pt>
                <c:pt idx="65">
                  <c:v>-16762.5</c:v>
                </c:pt>
                <c:pt idx="66">
                  <c:v>-15576.5</c:v>
                </c:pt>
                <c:pt idx="67">
                  <c:v>-6687.5</c:v>
                </c:pt>
                <c:pt idx="68">
                  <c:v>-16753.5</c:v>
                </c:pt>
                <c:pt idx="69">
                  <c:v>-15594.5</c:v>
                </c:pt>
                <c:pt idx="70">
                  <c:v>3427.5</c:v>
                </c:pt>
                <c:pt idx="71">
                  <c:v>4514</c:v>
                </c:pt>
                <c:pt idx="72">
                  <c:v>4586.5</c:v>
                </c:pt>
                <c:pt idx="73">
                  <c:v>6850</c:v>
                </c:pt>
                <c:pt idx="74">
                  <c:v>6844</c:v>
                </c:pt>
                <c:pt idx="75">
                  <c:v>7923.5</c:v>
                </c:pt>
                <c:pt idx="76">
                  <c:v>-9927.5</c:v>
                </c:pt>
                <c:pt idx="77">
                  <c:v>-9924.5</c:v>
                </c:pt>
                <c:pt idx="78">
                  <c:v>-9921.5</c:v>
                </c:pt>
                <c:pt idx="79">
                  <c:v>-9918.5</c:v>
                </c:pt>
                <c:pt idx="80">
                  <c:v>-9193.5</c:v>
                </c:pt>
                <c:pt idx="81">
                  <c:v>-7905</c:v>
                </c:pt>
                <c:pt idx="82">
                  <c:v>-7777.5</c:v>
                </c:pt>
                <c:pt idx="83">
                  <c:v>-7753</c:v>
                </c:pt>
                <c:pt idx="84">
                  <c:v>-7624</c:v>
                </c:pt>
                <c:pt idx="85">
                  <c:v>-6719</c:v>
                </c:pt>
                <c:pt idx="86">
                  <c:v>-6713</c:v>
                </c:pt>
                <c:pt idx="87">
                  <c:v>-6710</c:v>
                </c:pt>
                <c:pt idx="88">
                  <c:v>-6667</c:v>
                </c:pt>
                <c:pt idx="89">
                  <c:v>-6666.5</c:v>
                </c:pt>
                <c:pt idx="90">
                  <c:v>-6582</c:v>
                </c:pt>
                <c:pt idx="91">
                  <c:v>-6578.5</c:v>
                </c:pt>
                <c:pt idx="92">
                  <c:v>-5704</c:v>
                </c:pt>
                <c:pt idx="93">
                  <c:v>-5704</c:v>
                </c:pt>
                <c:pt idx="94">
                  <c:v>-5620.5</c:v>
                </c:pt>
                <c:pt idx="95">
                  <c:v>-5609.5</c:v>
                </c:pt>
                <c:pt idx="96">
                  <c:v>-5502</c:v>
                </c:pt>
                <c:pt idx="97">
                  <c:v>-5469.5</c:v>
                </c:pt>
                <c:pt idx="98">
                  <c:v>-4519.5</c:v>
                </c:pt>
                <c:pt idx="99">
                  <c:v>-4496</c:v>
                </c:pt>
                <c:pt idx="100">
                  <c:v>-4496</c:v>
                </c:pt>
                <c:pt idx="101">
                  <c:v>-4410</c:v>
                </c:pt>
                <c:pt idx="102">
                  <c:v>-4409.5</c:v>
                </c:pt>
                <c:pt idx="103">
                  <c:v>-4304.5</c:v>
                </c:pt>
                <c:pt idx="104">
                  <c:v>-4304.5</c:v>
                </c:pt>
                <c:pt idx="105">
                  <c:v>-4254</c:v>
                </c:pt>
                <c:pt idx="106">
                  <c:v>-3392</c:v>
                </c:pt>
                <c:pt idx="107">
                  <c:v>-3389</c:v>
                </c:pt>
                <c:pt idx="108">
                  <c:v>-3386</c:v>
                </c:pt>
                <c:pt idx="109">
                  <c:v>-3352.5</c:v>
                </c:pt>
                <c:pt idx="110">
                  <c:v>-3340.5</c:v>
                </c:pt>
                <c:pt idx="111">
                  <c:v>-3340</c:v>
                </c:pt>
                <c:pt idx="112">
                  <c:v>-3337.5</c:v>
                </c:pt>
                <c:pt idx="113">
                  <c:v>-3337</c:v>
                </c:pt>
                <c:pt idx="114">
                  <c:v>-3334</c:v>
                </c:pt>
                <c:pt idx="115">
                  <c:v>-3325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3456</c:v>
                </c:pt>
                <c:pt idx="128">
                  <c:v>4578.5</c:v>
                </c:pt>
                <c:pt idx="129">
                  <c:v>5488</c:v>
                </c:pt>
                <c:pt idx="130">
                  <c:v>7657.5</c:v>
                </c:pt>
                <c:pt idx="131">
                  <c:v>7657.5</c:v>
                </c:pt>
                <c:pt idx="132">
                  <c:v>7774</c:v>
                </c:pt>
                <c:pt idx="133">
                  <c:v>7774.5</c:v>
                </c:pt>
                <c:pt idx="134">
                  <c:v>8892.5</c:v>
                </c:pt>
                <c:pt idx="135">
                  <c:v>8892.5</c:v>
                </c:pt>
                <c:pt idx="136">
                  <c:v>8892.5</c:v>
                </c:pt>
                <c:pt idx="137">
                  <c:v>8892.5</c:v>
                </c:pt>
                <c:pt idx="138">
                  <c:v>9147</c:v>
                </c:pt>
                <c:pt idx="139">
                  <c:v>10101.5</c:v>
                </c:pt>
                <c:pt idx="140">
                  <c:v>10102</c:v>
                </c:pt>
                <c:pt idx="141">
                  <c:v>13226.5</c:v>
                </c:pt>
              </c:numCache>
            </c:numRef>
          </c:xVal>
          <c:yVal>
            <c:numRef>
              <c:f>errors!$AH$21:$AH$915</c:f>
              <c:numCache>
                <c:formatCode>General</c:formatCode>
                <c:ptCount val="895"/>
                <c:pt idx="0">
                  <c:v>-0.22843178896906102</c:v>
                </c:pt>
                <c:pt idx="1">
                  <c:v>2.6554043872579348E-2</c:v>
                </c:pt>
                <c:pt idx="2">
                  <c:v>4.6866367142900649E-2</c:v>
                </c:pt>
                <c:pt idx="3">
                  <c:v>4.6952887505516613E-2</c:v>
                </c:pt>
                <c:pt idx="4">
                  <c:v>-2.8554588474828741E-2</c:v>
                </c:pt>
                <c:pt idx="5">
                  <c:v>3.5796760209308373E-2</c:v>
                </c:pt>
                <c:pt idx="6">
                  <c:v>4.8553591249697096E-2</c:v>
                </c:pt>
                <c:pt idx="7">
                  <c:v>3.6088420286292194E-2</c:v>
                </c:pt>
                <c:pt idx="8">
                  <c:v>1.3486730745389291E-2</c:v>
                </c:pt>
                <c:pt idx="9">
                  <c:v>1.6181393578090095E-2</c:v>
                </c:pt>
                <c:pt idx="10">
                  <c:v>4.8081401736859618E-2</c:v>
                </c:pt>
                <c:pt idx="11">
                  <c:v>-0.13146766032849333</c:v>
                </c:pt>
                <c:pt idx="12">
                  <c:v>-0.13097020989561795</c:v>
                </c:pt>
                <c:pt idx="13">
                  <c:v>-0.11780519592513226</c:v>
                </c:pt>
                <c:pt idx="14">
                  <c:v>-0.11556672896250489</c:v>
                </c:pt>
                <c:pt idx="15">
                  <c:v>-0.11545162299200512</c:v>
                </c:pt>
                <c:pt idx="16">
                  <c:v>-4.5921671865456579E-2</c:v>
                </c:pt>
                <c:pt idx="17">
                  <c:v>-4.0486869308355891E-2</c:v>
                </c:pt>
                <c:pt idx="18">
                  <c:v>-3.3954343381329612E-2</c:v>
                </c:pt>
                <c:pt idx="19">
                  <c:v>-3.3386353744114292E-2</c:v>
                </c:pt>
                <c:pt idx="20">
                  <c:v>-3.2289294740149729E-2</c:v>
                </c:pt>
                <c:pt idx="21">
                  <c:v>-3.2186353745325011E-2</c:v>
                </c:pt>
                <c:pt idx="22">
                  <c:v>-2.6992542910739374E-2</c:v>
                </c:pt>
                <c:pt idx="23">
                  <c:v>-2.4414452737312728E-2</c:v>
                </c:pt>
                <c:pt idx="24">
                  <c:v>-1.0607227133453902E-3</c:v>
                </c:pt>
                <c:pt idx="25">
                  <c:v>-7.0660766976328752E-4</c:v>
                </c:pt>
                <c:pt idx="26">
                  <c:v>3.3645604025893984E-3</c:v>
                </c:pt>
                <c:pt idx="27">
                  <c:v>2.8638164100895626E-2</c:v>
                </c:pt>
                <c:pt idx="28">
                  <c:v>4.659173632810417E-2</c:v>
                </c:pt>
                <c:pt idx="29">
                  <c:v>4.6452295530006717E-2</c:v>
                </c:pt>
                <c:pt idx="30">
                  <c:v>4.6565331056270476E-2</c:v>
                </c:pt>
                <c:pt idx="31">
                  <c:v>7.6007172538368646E-3</c:v>
                </c:pt>
                <c:pt idx="32">
                  <c:v>2.067497570709869E-2</c:v>
                </c:pt>
                <c:pt idx="33">
                  <c:v>3.2891386883932068E-2</c:v>
                </c:pt>
                <c:pt idx="34">
                  <c:v>2.1174975709019543E-2</c:v>
                </c:pt>
                <c:pt idx="35">
                  <c:v>2.4455232813725893E-2</c:v>
                </c:pt>
                <c:pt idx="36">
                  <c:v>1.8155461475624114E-2</c:v>
                </c:pt>
                <c:pt idx="37">
                  <c:v>1.5012835957096998E-2</c:v>
                </c:pt>
                <c:pt idx="38">
                  <c:v>2.1674975703664438E-2</c:v>
                </c:pt>
                <c:pt idx="39">
                  <c:v>4.8478814354737346E-2</c:v>
                </c:pt>
                <c:pt idx="40">
                  <c:v>4.9065768823864715E-2</c:v>
                </c:pt>
                <c:pt idx="41">
                  <c:v>9.9988219753205359E-3</c:v>
                </c:pt>
                <c:pt idx="42">
                  <c:v>1.6754035132403099E-2</c:v>
                </c:pt>
                <c:pt idx="43">
                  <c:v>7.4199230857380522E-3</c:v>
                </c:pt>
                <c:pt idx="44">
                  <c:v>2.0774295335236958E-2</c:v>
                </c:pt>
                <c:pt idx="45">
                  <c:v>1.178866370581029E-2</c:v>
                </c:pt>
                <c:pt idx="46">
                  <c:v>1.1888663703284078E-2</c:v>
                </c:pt>
                <c:pt idx="47">
                  <c:v>2.4187827428570008E-2</c:v>
                </c:pt>
                <c:pt idx="48">
                  <c:v>2.4335197147482616E-2</c:v>
                </c:pt>
                <c:pt idx="49">
                  <c:v>2.1274295337157811E-2</c:v>
                </c:pt>
                <c:pt idx="50">
                  <c:v>1.4954899661095162E-2</c:v>
                </c:pt>
                <c:pt idx="51">
                  <c:v>2.4674975707913598E-2</c:v>
                </c:pt>
                <c:pt idx="52">
                  <c:v>2.1774295339078664E-2</c:v>
                </c:pt>
                <c:pt idx="53">
                  <c:v>1.5454899663016015E-2</c:v>
                </c:pt>
                <c:pt idx="54">
                  <c:v>1.498248711908756E-2</c:v>
                </c:pt>
                <c:pt idx="55">
                  <c:v>1.5182487121311093E-2</c:v>
                </c:pt>
                <c:pt idx="56">
                  <c:v>4.2721845843546498E-2</c:v>
                </c:pt>
                <c:pt idx="57">
                  <c:v>1.595489965766091E-2</c:v>
                </c:pt>
                <c:pt idx="58">
                  <c:v>9.6875716400031536E-3</c:v>
                </c:pt>
                <c:pt idx="59">
                  <c:v>2.2284544265379291E-2</c:v>
                </c:pt>
                <c:pt idx="60">
                  <c:v>5.0749422276816655E-2</c:v>
                </c:pt>
                <c:pt idx="61">
                  <c:v>2.2784544260024187E-2</c:v>
                </c:pt>
                <c:pt idx="62">
                  <c:v>1.9525665533444266E-2</c:v>
                </c:pt>
                <c:pt idx="63">
                  <c:v>1.9625665530918053E-2</c:v>
                </c:pt>
                <c:pt idx="64">
                  <c:v>1.3386730747915503E-2</c:v>
                </c:pt>
                <c:pt idx="65">
                  <c:v>1.9825665533141586E-2</c:v>
                </c:pt>
                <c:pt idx="66">
                  <c:v>2.3284544261945039E-2</c:v>
                </c:pt>
                <c:pt idx="67">
                  <c:v>4.7900401122733513E-2</c:v>
                </c:pt>
                <c:pt idx="68">
                  <c:v>2.159473268274598E-2</c:v>
                </c:pt>
                <c:pt idx="69">
                  <c:v>2.9446720275108446E-2</c:v>
                </c:pt>
                <c:pt idx="70">
                  <c:v>6.8566660360853959E-2</c:v>
                </c:pt>
                <c:pt idx="71">
                  <c:v>6.6570901086940276E-2</c:v>
                </c:pt>
                <c:pt idx="72">
                  <c:v>6.9920260392352621E-2</c:v>
                </c:pt>
                <c:pt idx="73">
                  <c:v>6.535115162983178E-2</c:v>
                </c:pt>
                <c:pt idx="74">
                  <c:v>6.7878970544535261E-2</c:v>
                </c:pt>
                <c:pt idx="75">
                  <c:v>7.1636616785777943E-2</c:v>
                </c:pt>
                <c:pt idx="76">
                  <c:v>1.8189952683448189E-2</c:v>
                </c:pt>
                <c:pt idx="77">
                  <c:v>1.9312184725939326E-2</c:v>
                </c:pt>
                <c:pt idx="78">
                  <c:v>1.9534416094207911E-2</c:v>
                </c:pt>
                <c:pt idx="79">
                  <c:v>1.9056646775507821E-2</c:v>
                </c:pt>
                <c:pt idx="80">
                  <c:v>3.4041342913523662E-2</c:v>
                </c:pt>
                <c:pt idx="81">
                  <c:v>3.8783139863354743E-2</c:v>
                </c:pt>
                <c:pt idx="82">
                  <c:v>4.0752949354680996E-2</c:v>
                </c:pt>
                <c:pt idx="83">
                  <c:v>4.7912814490506918E-2</c:v>
                </c:pt>
                <c:pt idx="84">
                  <c:v>4.2741138872718014E-2</c:v>
                </c:pt>
                <c:pt idx="85">
                  <c:v>4.242779011361171E-2</c:v>
                </c:pt>
                <c:pt idx="86">
                  <c:v>3.9370203253855422E-2</c:v>
                </c:pt>
                <c:pt idx="87">
                  <c:v>4.3491407880179973E-2</c:v>
                </c:pt>
                <c:pt idx="88">
                  <c:v>3.5161864419579317E-2</c:v>
                </c:pt>
                <c:pt idx="89">
                  <c:v>3.6048728620894969E-2</c:v>
                </c:pt>
                <c:pt idx="90">
                  <c:v>4.2628251980967112E-2</c:v>
                </c:pt>
                <c:pt idx="91">
                  <c:v>4.4336256912035632E-2</c:v>
                </c:pt>
                <c:pt idx="92">
                  <c:v>4.5290330181742902E-2</c:v>
                </c:pt>
                <c:pt idx="93">
                  <c:v>4.5290330181742902E-2</c:v>
                </c:pt>
                <c:pt idx="94">
                  <c:v>4.8183135634613058E-2</c:v>
                </c:pt>
                <c:pt idx="95">
                  <c:v>4.2992274737654705E-2</c:v>
                </c:pt>
                <c:pt idx="96">
                  <c:v>4.594861845043989E-2</c:v>
                </c:pt>
                <c:pt idx="97">
                  <c:v>4.4177939071290626E-2</c:v>
                </c:pt>
                <c:pt idx="98">
                  <c:v>4.8954497676876423E-2</c:v>
                </c:pt>
                <c:pt idx="99">
                  <c:v>4.4327878287611137E-2</c:v>
                </c:pt>
                <c:pt idx="100">
                  <c:v>4.4327878287611137E-2</c:v>
                </c:pt>
                <c:pt idx="101">
                  <c:v>4.9733652809106937E-2</c:v>
                </c:pt>
                <c:pt idx="102">
                  <c:v>4.5520309356381516E-2</c:v>
                </c:pt>
                <c:pt idx="103">
                  <c:v>4.8116905846882239E-2</c:v>
                </c:pt>
                <c:pt idx="104">
                  <c:v>4.8116905846882239E-2</c:v>
                </c:pt>
                <c:pt idx="105">
                  <c:v>4.5367685666777409E-2</c:v>
                </c:pt>
                <c:pt idx="106">
                  <c:v>5.0938822167774726E-2</c:v>
                </c:pt>
                <c:pt idx="107">
                  <c:v>5.0757980490922582E-2</c:v>
                </c:pt>
                <c:pt idx="108">
                  <c:v>5.0877136259038606E-2</c:v>
                </c:pt>
                <c:pt idx="109">
                  <c:v>4.5574201637261072E-2</c:v>
                </c:pt>
                <c:pt idx="110">
                  <c:v>4.6750684395226845E-2</c:v>
                </c:pt>
                <c:pt idx="111">
                  <c:v>4.6937203616286644E-2</c:v>
                </c:pt>
                <c:pt idx="112">
                  <c:v>4.7369798636600603E-2</c:v>
                </c:pt>
                <c:pt idx="113">
                  <c:v>5.0856317423962058E-2</c:v>
                </c:pt>
                <c:pt idx="114">
                  <c:v>4.8975428649462166E-2</c:v>
                </c:pt>
                <c:pt idx="115">
                  <c:v>4.7332746818463597E-2</c:v>
                </c:pt>
                <c:pt idx="116">
                  <c:v>5.0100579762801085E-2</c:v>
                </c:pt>
                <c:pt idx="117">
                  <c:v>4.9867260445961528E-2</c:v>
                </c:pt>
                <c:pt idx="118">
                  <c:v>5.0885276224043319E-2</c:v>
                </c:pt>
                <c:pt idx="119">
                  <c:v>4.778930380219714E-2</c:v>
                </c:pt>
                <c:pt idx="120">
                  <c:v>4.9384692232308909E-2</c:v>
                </c:pt>
                <c:pt idx="121">
                  <c:v>5.7905908640155407E-2</c:v>
                </c:pt>
                <c:pt idx="122">
                  <c:v>5.8619996780239887E-2</c:v>
                </c:pt>
                <c:pt idx="123">
                  <c:v>5.6913579010332643E-2</c:v>
                </c:pt>
                <c:pt idx="124">
                  <c:v>6.9776336637004527E-2</c:v>
                </c:pt>
                <c:pt idx="125">
                  <c:v>5.9252007979178234E-2</c:v>
                </c:pt>
                <c:pt idx="126">
                  <c:v>6.6906771942605886E-2</c:v>
                </c:pt>
                <c:pt idx="127">
                  <c:v>6.5458146782218951E-2</c:v>
                </c:pt>
                <c:pt idx="128">
                  <c:v>6.6391167372213011E-2</c:v>
                </c:pt>
                <c:pt idx="129">
                  <c:v>6.5690555074860033E-2</c:v>
                </c:pt>
                <c:pt idx="130">
                  <c:v>6.9848090688850839E-2</c:v>
                </c:pt>
                <c:pt idx="131">
                  <c:v>6.9848090812542118E-2</c:v>
                </c:pt>
                <c:pt idx="132">
                  <c:v>6.8535286922748323E-2</c:v>
                </c:pt>
                <c:pt idx="133">
                  <c:v>6.6615906063102776E-2</c:v>
                </c:pt>
                <c:pt idx="134">
                  <c:v>7.396437217426427E-2</c:v>
                </c:pt>
                <c:pt idx="135">
                  <c:v>7.4064372171738058E-2</c:v>
                </c:pt>
                <c:pt idx="136">
                  <c:v>7.5664372174974404E-2</c:v>
                </c:pt>
                <c:pt idx="137">
                  <c:v>7.5964372174671724E-2</c:v>
                </c:pt>
                <c:pt idx="138">
                  <c:v>7.1962838334704307E-2</c:v>
                </c:pt>
                <c:pt idx="139">
                  <c:v>7.3925000046413808E-2</c:v>
                </c:pt>
                <c:pt idx="140">
                  <c:v>7.5906274487977959E-2</c:v>
                </c:pt>
                <c:pt idx="141">
                  <c:v>7.8579655730677184E-2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A-4158-902C-D4347E2E7091}"/>
            </c:ext>
          </c:extLst>
        </c:ser>
        <c:ser>
          <c:idx val="2"/>
          <c:order val="1"/>
          <c:tx>
            <c:strRef>
              <c:f>errors!$BD$1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errors!$BC$2:$BC$194</c:f>
              <c:numCache>
                <c:formatCode>General</c:formatCode>
                <c:ptCount val="193"/>
                <c:pt idx="0">
                  <c:v>-75000</c:v>
                </c:pt>
                <c:pt idx="1">
                  <c:v>-74000</c:v>
                </c:pt>
                <c:pt idx="2">
                  <c:v>-73000</c:v>
                </c:pt>
                <c:pt idx="3">
                  <c:v>-72000</c:v>
                </c:pt>
                <c:pt idx="4">
                  <c:v>-71000</c:v>
                </c:pt>
                <c:pt idx="5">
                  <c:v>-70000</c:v>
                </c:pt>
                <c:pt idx="6">
                  <c:v>-69000</c:v>
                </c:pt>
                <c:pt idx="7">
                  <c:v>-68000</c:v>
                </c:pt>
                <c:pt idx="8">
                  <c:v>-67000</c:v>
                </c:pt>
                <c:pt idx="9">
                  <c:v>-66000</c:v>
                </c:pt>
                <c:pt idx="10">
                  <c:v>-65000</c:v>
                </c:pt>
                <c:pt idx="11">
                  <c:v>-64000</c:v>
                </c:pt>
                <c:pt idx="12">
                  <c:v>-63000</c:v>
                </c:pt>
                <c:pt idx="13">
                  <c:v>-62000</c:v>
                </c:pt>
                <c:pt idx="14">
                  <c:v>-61000</c:v>
                </c:pt>
                <c:pt idx="15">
                  <c:v>-60000</c:v>
                </c:pt>
                <c:pt idx="16">
                  <c:v>-59000</c:v>
                </c:pt>
                <c:pt idx="17">
                  <c:v>-58000</c:v>
                </c:pt>
                <c:pt idx="18">
                  <c:v>-57000</c:v>
                </c:pt>
                <c:pt idx="19">
                  <c:v>-56000</c:v>
                </c:pt>
                <c:pt idx="20">
                  <c:v>-55000</c:v>
                </c:pt>
                <c:pt idx="21">
                  <c:v>-54000</c:v>
                </c:pt>
                <c:pt idx="22">
                  <c:v>-53000</c:v>
                </c:pt>
                <c:pt idx="23">
                  <c:v>-52000</c:v>
                </c:pt>
                <c:pt idx="24">
                  <c:v>-51000</c:v>
                </c:pt>
                <c:pt idx="25">
                  <c:v>-50000</c:v>
                </c:pt>
                <c:pt idx="26">
                  <c:v>-49000</c:v>
                </c:pt>
                <c:pt idx="27">
                  <c:v>-48000</c:v>
                </c:pt>
                <c:pt idx="28">
                  <c:v>-47000</c:v>
                </c:pt>
                <c:pt idx="29">
                  <c:v>-46000</c:v>
                </c:pt>
                <c:pt idx="30">
                  <c:v>-45000</c:v>
                </c:pt>
                <c:pt idx="31">
                  <c:v>-44000</c:v>
                </c:pt>
                <c:pt idx="32">
                  <c:v>-43000</c:v>
                </c:pt>
                <c:pt idx="33">
                  <c:v>-42000</c:v>
                </c:pt>
                <c:pt idx="34">
                  <c:v>-41000</c:v>
                </c:pt>
                <c:pt idx="35">
                  <c:v>-40000</c:v>
                </c:pt>
                <c:pt idx="36">
                  <c:v>-39000</c:v>
                </c:pt>
                <c:pt idx="37">
                  <c:v>-38000</c:v>
                </c:pt>
                <c:pt idx="38">
                  <c:v>-37000</c:v>
                </c:pt>
                <c:pt idx="39">
                  <c:v>-36000</c:v>
                </c:pt>
                <c:pt idx="40">
                  <c:v>-35000</c:v>
                </c:pt>
                <c:pt idx="41">
                  <c:v>-34000</c:v>
                </c:pt>
                <c:pt idx="42">
                  <c:v>-33000</c:v>
                </c:pt>
                <c:pt idx="43">
                  <c:v>-32000</c:v>
                </c:pt>
                <c:pt idx="44">
                  <c:v>-31000</c:v>
                </c:pt>
                <c:pt idx="45">
                  <c:v>-30000</c:v>
                </c:pt>
                <c:pt idx="46">
                  <c:v>-29000</c:v>
                </c:pt>
                <c:pt idx="47">
                  <c:v>-28000</c:v>
                </c:pt>
                <c:pt idx="48">
                  <c:v>-27000</c:v>
                </c:pt>
                <c:pt idx="49">
                  <c:v>-26000</c:v>
                </c:pt>
                <c:pt idx="50">
                  <c:v>-25000</c:v>
                </c:pt>
                <c:pt idx="51">
                  <c:v>-24000</c:v>
                </c:pt>
                <c:pt idx="52">
                  <c:v>-23000</c:v>
                </c:pt>
                <c:pt idx="53">
                  <c:v>-22000</c:v>
                </c:pt>
                <c:pt idx="54">
                  <c:v>-21000</c:v>
                </c:pt>
                <c:pt idx="55">
                  <c:v>-20000</c:v>
                </c:pt>
                <c:pt idx="56">
                  <c:v>-19000</c:v>
                </c:pt>
                <c:pt idx="57">
                  <c:v>-18000</c:v>
                </c:pt>
                <c:pt idx="58">
                  <c:v>-17000</c:v>
                </c:pt>
                <c:pt idx="59">
                  <c:v>-16000</c:v>
                </c:pt>
                <c:pt idx="60">
                  <c:v>-15000</c:v>
                </c:pt>
                <c:pt idx="61">
                  <c:v>-14000</c:v>
                </c:pt>
                <c:pt idx="62">
                  <c:v>-13000</c:v>
                </c:pt>
                <c:pt idx="63">
                  <c:v>-12000</c:v>
                </c:pt>
                <c:pt idx="64">
                  <c:v>-11000</c:v>
                </c:pt>
                <c:pt idx="65">
                  <c:v>-10000</c:v>
                </c:pt>
                <c:pt idx="66">
                  <c:v>-9000</c:v>
                </c:pt>
                <c:pt idx="67">
                  <c:v>-8000</c:v>
                </c:pt>
                <c:pt idx="68">
                  <c:v>-7000</c:v>
                </c:pt>
                <c:pt idx="69">
                  <c:v>-6000</c:v>
                </c:pt>
                <c:pt idx="70">
                  <c:v>-5000</c:v>
                </c:pt>
                <c:pt idx="71">
                  <c:v>-4000</c:v>
                </c:pt>
                <c:pt idx="72">
                  <c:v>-3000</c:v>
                </c:pt>
                <c:pt idx="73">
                  <c:v>-2000</c:v>
                </c:pt>
                <c:pt idx="74">
                  <c:v>-1000</c:v>
                </c:pt>
                <c:pt idx="75">
                  <c:v>0</c:v>
                </c:pt>
                <c:pt idx="76">
                  <c:v>1000</c:v>
                </c:pt>
                <c:pt idx="77">
                  <c:v>2000</c:v>
                </c:pt>
                <c:pt idx="78">
                  <c:v>3000</c:v>
                </c:pt>
                <c:pt idx="79">
                  <c:v>4000</c:v>
                </c:pt>
                <c:pt idx="80">
                  <c:v>5000</c:v>
                </c:pt>
                <c:pt idx="81">
                  <c:v>6000</c:v>
                </c:pt>
                <c:pt idx="82">
                  <c:v>7000</c:v>
                </c:pt>
                <c:pt idx="83">
                  <c:v>8000</c:v>
                </c:pt>
                <c:pt idx="84">
                  <c:v>9000</c:v>
                </c:pt>
                <c:pt idx="85">
                  <c:v>10000</c:v>
                </c:pt>
                <c:pt idx="86">
                  <c:v>11000</c:v>
                </c:pt>
                <c:pt idx="87">
                  <c:v>12000</c:v>
                </c:pt>
                <c:pt idx="88">
                  <c:v>13000</c:v>
                </c:pt>
                <c:pt idx="89">
                  <c:v>14000</c:v>
                </c:pt>
                <c:pt idx="90">
                  <c:v>15000</c:v>
                </c:pt>
                <c:pt idx="91">
                  <c:v>16000</c:v>
                </c:pt>
                <c:pt idx="92">
                  <c:v>17000</c:v>
                </c:pt>
                <c:pt idx="93">
                  <c:v>18000</c:v>
                </c:pt>
                <c:pt idx="94">
                  <c:v>19000</c:v>
                </c:pt>
              </c:numCache>
            </c:numRef>
          </c:xVal>
          <c:yVal>
            <c:numRef>
              <c:f>errors!$BE$2:$BE$194</c:f>
              <c:numCache>
                <c:formatCode>General</c:formatCode>
                <c:ptCount val="193"/>
                <c:pt idx="0">
                  <c:v>-0.24997518479266867</c:v>
                </c:pt>
                <c:pt idx="1">
                  <c:v>-0.2438669348515809</c:v>
                </c:pt>
                <c:pt idx="2">
                  <c:v>-0.23781322982297395</c:v>
                </c:pt>
                <c:pt idx="3">
                  <c:v>-0.23181406970684779</c:v>
                </c:pt>
                <c:pt idx="4">
                  <c:v>-0.22586945450320245</c:v>
                </c:pt>
                <c:pt idx="5">
                  <c:v>-0.21997938421203792</c:v>
                </c:pt>
                <c:pt idx="6">
                  <c:v>-0.21414385883335418</c:v>
                </c:pt>
                <c:pt idx="7">
                  <c:v>-0.20836287836715128</c:v>
                </c:pt>
                <c:pt idx="8">
                  <c:v>-0.20263644281342916</c:v>
                </c:pt>
                <c:pt idx="9">
                  <c:v>-0.19696455217218783</c:v>
                </c:pt>
                <c:pt idx="10">
                  <c:v>-0.19134720644342734</c:v>
                </c:pt>
                <c:pt idx="11">
                  <c:v>-0.18578440562714765</c:v>
                </c:pt>
                <c:pt idx="12">
                  <c:v>-0.18027614972334877</c:v>
                </c:pt>
                <c:pt idx="13">
                  <c:v>-0.17482243873203065</c:v>
                </c:pt>
                <c:pt idx="14">
                  <c:v>-0.1694232726531934</c:v>
                </c:pt>
                <c:pt idx="15">
                  <c:v>-0.16407865148683692</c:v>
                </c:pt>
                <c:pt idx="16">
                  <c:v>-0.15878857523296125</c:v>
                </c:pt>
                <c:pt idx="17">
                  <c:v>-0.1535530438915664</c:v>
                </c:pt>
                <c:pt idx="18">
                  <c:v>-0.14837205746265233</c:v>
                </c:pt>
                <c:pt idx="19">
                  <c:v>-0.1432456159462191</c:v>
                </c:pt>
                <c:pt idx="20">
                  <c:v>-0.13817371934226666</c:v>
                </c:pt>
                <c:pt idx="21">
                  <c:v>-0.13315636765079503</c:v>
                </c:pt>
                <c:pt idx="22">
                  <c:v>-0.1281935608718042</c:v>
                </c:pt>
                <c:pt idx="23">
                  <c:v>-0.12328529900529417</c:v>
                </c:pt>
                <c:pt idx="24">
                  <c:v>-0.11843158205126497</c:v>
                </c:pt>
                <c:pt idx="25">
                  <c:v>-0.11363241000971655</c:v>
                </c:pt>
                <c:pt idx="26">
                  <c:v>-0.10888778288064896</c:v>
                </c:pt>
                <c:pt idx="27">
                  <c:v>-0.10419770066406217</c:v>
                </c:pt>
                <c:pt idx="28">
                  <c:v>-9.9562163359956171E-2</c:v>
                </c:pt>
                <c:pt idx="29">
                  <c:v>-9.4981170968331002E-2</c:v>
                </c:pt>
                <c:pt idx="30">
                  <c:v>-9.0454723489186595E-2</c:v>
                </c:pt>
                <c:pt idx="31">
                  <c:v>-8.5982820922523046E-2</c:v>
                </c:pt>
                <c:pt idx="32">
                  <c:v>-8.1565463268340271E-2</c:v>
                </c:pt>
                <c:pt idx="33">
                  <c:v>-7.7202650526638328E-2</c:v>
                </c:pt>
                <c:pt idx="34">
                  <c:v>-7.2894382697417159E-2</c:v>
                </c:pt>
                <c:pt idx="35">
                  <c:v>-6.8640659780676821E-2</c:v>
                </c:pt>
                <c:pt idx="36">
                  <c:v>-6.4441481776417286E-2</c:v>
                </c:pt>
                <c:pt idx="37">
                  <c:v>-6.0296848684638554E-2</c:v>
                </c:pt>
                <c:pt idx="38">
                  <c:v>-5.6206760505340632E-2</c:v>
                </c:pt>
                <c:pt idx="39">
                  <c:v>-5.2171217238523505E-2</c:v>
                </c:pt>
                <c:pt idx="40">
                  <c:v>-4.8190218884187196E-2</c:v>
                </c:pt>
                <c:pt idx="41">
                  <c:v>-4.4263765442331696E-2</c:v>
                </c:pt>
                <c:pt idx="42">
                  <c:v>-4.0391856912956992E-2</c:v>
                </c:pt>
                <c:pt idx="43">
                  <c:v>-3.6574493296063104E-2</c:v>
                </c:pt>
                <c:pt idx="44">
                  <c:v>-3.2811674591650006E-2</c:v>
                </c:pt>
                <c:pt idx="45">
                  <c:v>-2.9103400799717731E-2</c:v>
                </c:pt>
                <c:pt idx="46">
                  <c:v>-2.5449671920266259E-2</c:v>
                </c:pt>
                <c:pt idx="47">
                  <c:v>-2.1850487953295594E-2</c:v>
                </c:pt>
                <c:pt idx="48">
                  <c:v>-1.8305848898805727E-2</c:v>
                </c:pt>
                <c:pt idx="49">
                  <c:v>-1.4815754756796674E-2</c:v>
                </c:pt>
                <c:pt idx="50">
                  <c:v>-1.1380205527268421E-2</c:v>
                </c:pt>
                <c:pt idx="51">
                  <c:v>-7.9992012102209839E-3</c:v>
                </c:pt>
                <c:pt idx="52">
                  <c:v>-4.6727418056543499E-3</c:v>
                </c:pt>
                <c:pt idx="53">
                  <c:v>-1.4008273135685152E-3</c:v>
                </c:pt>
                <c:pt idx="54">
                  <c:v>1.8165422660365062E-3</c:v>
                </c:pt>
                <c:pt idx="55">
                  <c:v>4.9793669331607265E-3</c:v>
                </c:pt>
                <c:pt idx="56">
                  <c:v>8.0876466878041352E-3</c:v>
                </c:pt>
                <c:pt idx="57">
                  <c:v>1.1141381529966743E-2</c:v>
                </c:pt>
                <c:pt idx="58">
                  <c:v>1.4140571459648537E-2</c:v>
                </c:pt>
                <c:pt idx="59">
                  <c:v>1.7085216476849525E-2</c:v>
                </c:pt>
                <c:pt idx="60">
                  <c:v>1.9975316581569716E-2</c:v>
                </c:pt>
                <c:pt idx="61">
                  <c:v>2.2810871773809093E-2</c:v>
                </c:pt>
                <c:pt idx="62">
                  <c:v>2.5591882053567667E-2</c:v>
                </c:pt>
                <c:pt idx="63">
                  <c:v>2.8318347420845432E-2</c:v>
                </c:pt>
                <c:pt idx="64">
                  <c:v>3.099026787564239E-2</c:v>
                </c:pt>
                <c:pt idx="65">
                  <c:v>3.3607643417958549E-2</c:v>
                </c:pt>
                <c:pt idx="66">
                  <c:v>3.6170474047793902E-2</c:v>
                </c:pt>
                <c:pt idx="67">
                  <c:v>3.8678759765148438E-2</c:v>
                </c:pt>
                <c:pt idx="68">
                  <c:v>4.1132500570022171E-2</c:v>
                </c:pt>
                <c:pt idx="69">
                  <c:v>4.3531696462415094E-2</c:v>
                </c:pt>
                <c:pt idx="70">
                  <c:v>4.5876347442327221E-2</c:v>
                </c:pt>
                <c:pt idx="71">
                  <c:v>4.8166453509758532E-2</c:v>
                </c:pt>
                <c:pt idx="72">
                  <c:v>5.0402014664709047E-2</c:v>
                </c:pt>
                <c:pt idx="73">
                  <c:v>5.2583030907178745E-2</c:v>
                </c:pt>
                <c:pt idx="74">
                  <c:v>5.4709502237167647E-2</c:v>
                </c:pt>
                <c:pt idx="75">
                  <c:v>5.6781428654675732E-2</c:v>
                </c:pt>
                <c:pt idx="76">
                  <c:v>5.8798810159703015E-2</c:v>
                </c:pt>
                <c:pt idx="77">
                  <c:v>6.0761646752249494E-2</c:v>
                </c:pt>
                <c:pt idx="78">
                  <c:v>6.2669938432315164E-2</c:v>
                </c:pt>
                <c:pt idx="79">
                  <c:v>6.4523685199900024E-2</c:v>
                </c:pt>
                <c:pt idx="80">
                  <c:v>6.6322887055004096E-2</c:v>
                </c:pt>
                <c:pt idx="81">
                  <c:v>6.8067543997627336E-2</c:v>
                </c:pt>
                <c:pt idx="82">
                  <c:v>6.9757656027769788E-2</c:v>
                </c:pt>
                <c:pt idx="83">
                  <c:v>7.1393223145431423E-2</c:v>
                </c:pt>
                <c:pt idx="84">
                  <c:v>7.2974245350612255E-2</c:v>
                </c:pt>
                <c:pt idx="85">
                  <c:v>7.450072264331227E-2</c:v>
                </c:pt>
                <c:pt idx="86">
                  <c:v>7.597265502353151E-2</c:v>
                </c:pt>
                <c:pt idx="87">
                  <c:v>7.739004249126992E-2</c:v>
                </c:pt>
                <c:pt idx="88">
                  <c:v>7.8752885046527527E-2</c:v>
                </c:pt>
                <c:pt idx="89">
                  <c:v>8.006118268930433E-2</c:v>
                </c:pt>
                <c:pt idx="90">
                  <c:v>8.1314935419600332E-2</c:v>
                </c:pt>
                <c:pt idx="91">
                  <c:v>8.2514143237415516E-2</c:v>
                </c:pt>
                <c:pt idx="92">
                  <c:v>8.3658806142749884E-2</c:v>
                </c:pt>
                <c:pt idx="93">
                  <c:v>8.4748924135603462E-2</c:v>
                </c:pt>
                <c:pt idx="94">
                  <c:v>8.5784497215976224E-2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A-4158-902C-D4347E2E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549616"/>
        <c:axId val="1"/>
      </c:scatterChart>
      <c:valAx>
        <c:axId val="556549616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329545454545459"/>
              <c:y val="0.923512747875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100691958962E-2"/>
              <c:y val="0.386228279538712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54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9545454545454544E-2"/>
          <c:y val="0.93201133144475923"/>
          <c:w val="0.84517045454545459"/>
          <c:h val="0.988668555240793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944058880751794"/>
          <c:y val="3.7036916777155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6161669302626863"/>
          <c:w val="0.8279725934034865"/>
          <c:h val="0.62626468547679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Inactive!$H$21:$H$948</c:f>
              <c:numCache>
                <c:formatCode>General</c:formatCode>
                <c:ptCount val="928"/>
                <c:pt idx="4">
                  <c:v>8.0382304993690923E-2</c:v>
                </c:pt>
                <c:pt idx="17">
                  <c:v>8.4213670001190621E-2</c:v>
                </c:pt>
                <c:pt idx="52">
                  <c:v>6.3242549949791282E-3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7-4C93-B396-777BFF277BD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Inactive!$D$21:$D$21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Inactive!$D$21:$D$21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Inactive!$I$21:$I$948</c:f>
              <c:numCache>
                <c:formatCode>General</c:formatCode>
                <c:ptCount val="928"/>
                <c:pt idx="11">
                  <c:v>1.25440650008386E-2</c:v>
                </c:pt>
                <c:pt idx="12">
                  <c:v>-4.0029345000220928E-2</c:v>
                </c:pt>
                <c:pt idx="32">
                  <c:v>4.5104589997208677E-2</c:v>
                </c:pt>
                <c:pt idx="33">
                  <c:v>4.111344999546418E-2</c:v>
                </c:pt>
                <c:pt idx="35">
                  <c:v>4.1207139991456643E-2</c:v>
                </c:pt>
                <c:pt idx="36">
                  <c:v>4.1742250003153458E-2</c:v>
                </c:pt>
                <c:pt idx="37">
                  <c:v>3.7228189998131711E-2</c:v>
                </c:pt>
                <c:pt idx="38">
                  <c:v>3.5668944998178631E-2</c:v>
                </c:pt>
                <c:pt idx="39">
                  <c:v>3.1742709994432516E-2</c:v>
                </c:pt>
                <c:pt idx="40">
                  <c:v>2.7225544996326789E-2</c:v>
                </c:pt>
                <c:pt idx="44">
                  <c:v>2.422732999548316E-2</c:v>
                </c:pt>
                <c:pt idx="46">
                  <c:v>2.2107064993178938E-2</c:v>
                </c:pt>
                <c:pt idx="54">
                  <c:v>-1.0878710003453307E-2</c:v>
                </c:pt>
                <c:pt idx="63">
                  <c:v>-2.603746500244597E-2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47-4C93-B396-777BFF277BDA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Inactive!$D$21:$D$21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Inactive!$J$21:$J$948</c:f>
              <c:numCache>
                <c:formatCode>General</c:formatCode>
                <c:ptCount val="928"/>
                <c:pt idx="0">
                  <c:v>8.4988839997095056E-2</c:v>
                </c:pt>
                <c:pt idx="1">
                  <c:v>1.3622499682242051E-4</c:v>
                </c:pt>
                <c:pt idx="2">
                  <c:v>3.3235002774745226E-5</c:v>
                </c:pt>
                <c:pt idx="3">
                  <c:v>1.8174992874264717E-5</c:v>
                </c:pt>
                <c:pt idx="5">
                  <c:v>0</c:v>
                </c:pt>
                <c:pt idx="6">
                  <c:v>9.3909999122843146E-5</c:v>
                </c:pt>
                <c:pt idx="7">
                  <c:v>2.3355699959211051E-3</c:v>
                </c:pt>
                <c:pt idx="8">
                  <c:v>2.5290399935329333E-3</c:v>
                </c:pt>
                <c:pt idx="9">
                  <c:v>2.626049994432833E-3</c:v>
                </c:pt>
                <c:pt idx="10">
                  <c:v>7.1377134991053026E-2</c:v>
                </c:pt>
                <c:pt idx="21">
                  <c:v>-3.1294930005969945E-2</c:v>
                </c:pt>
                <c:pt idx="22">
                  <c:v>-1.2979200037079863E-3</c:v>
                </c:pt>
                <c:pt idx="23">
                  <c:v>-1.4150850038276985E-3</c:v>
                </c:pt>
                <c:pt idx="24">
                  <c:v>-1.2890600046375766E-3</c:v>
                </c:pt>
                <c:pt idx="25">
                  <c:v>-1.5920500009087846E-3</c:v>
                </c:pt>
                <c:pt idx="26">
                  <c:v>-1.3950400025350973E-3</c:v>
                </c:pt>
                <c:pt idx="34">
                  <c:v>3.8242464994254988E-2</c:v>
                </c:pt>
                <c:pt idx="43">
                  <c:v>3.1545270001515746E-2</c:v>
                </c:pt>
                <c:pt idx="45">
                  <c:v>1.9886244997906033E-2</c:v>
                </c:pt>
                <c:pt idx="48">
                  <c:v>1.262468499771785E-2</c:v>
                </c:pt>
                <c:pt idx="49">
                  <c:v>1.3624684994283598E-2</c:v>
                </c:pt>
                <c:pt idx="50">
                  <c:v>1.6624684998532757E-2</c:v>
                </c:pt>
                <c:pt idx="62">
                  <c:v>-2.5232040003174916E-2</c:v>
                </c:pt>
                <c:pt idx="71">
                  <c:v>-4.1241204999096226E-2</c:v>
                </c:pt>
                <c:pt idx="76">
                  <c:v>-4.7969545004889369E-2</c:v>
                </c:pt>
                <c:pt idx="77">
                  <c:v>-4.7872535003989469E-2</c:v>
                </c:pt>
                <c:pt idx="79">
                  <c:v>-5.2334550004161429E-2</c:v>
                </c:pt>
                <c:pt idx="80">
                  <c:v>-5.2151715004583821E-2</c:v>
                </c:pt>
                <c:pt idx="84">
                  <c:v>-5.1866664995031897E-2</c:v>
                </c:pt>
                <c:pt idx="92">
                  <c:v>-6.8379989999812096E-2</c:v>
                </c:pt>
                <c:pt idx="94">
                  <c:v>-7.207953499892028E-2</c:v>
                </c:pt>
                <c:pt idx="96">
                  <c:v>-6.8768459997954778E-2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47-4C93-B396-777BFF277BDA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plus>
            <c:min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Inactive!$K$21:$K$948</c:f>
              <c:numCache>
                <c:formatCode>General</c:formatCode>
                <c:ptCount val="928"/>
                <c:pt idx="13">
                  <c:v>7.9960834998928476E-2</c:v>
                </c:pt>
                <c:pt idx="14">
                  <c:v>8.5375009992276318E-2</c:v>
                </c:pt>
                <c:pt idx="15">
                  <c:v>9.4069814993417822E-2</c:v>
                </c:pt>
                <c:pt idx="16">
                  <c:v>9.146682499704184E-2</c:v>
                </c:pt>
                <c:pt idx="18">
                  <c:v>8.5413669999979902E-2</c:v>
                </c:pt>
                <c:pt idx="19">
                  <c:v>8.4575464992667548E-2</c:v>
                </c:pt>
                <c:pt idx="20">
                  <c:v>8.2889639998029452E-2</c:v>
                </c:pt>
                <c:pt idx="27">
                  <c:v>5.0490390000049956E-2</c:v>
                </c:pt>
                <c:pt idx="28">
                  <c:v>5.0084410002455115E-2</c:v>
                </c:pt>
                <c:pt idx="29">
                  <c:v>4.3424844996479806E-2</c:v>
                </c:pt>
                <c:pt idx="30">
                  <c:v>4.9721854993549641E-2</c:v>
                </c:pt>
                <c:pt idx="31">
                  <c:v>4.705983999883756E-2</c:v>
                </c:pt>
                <c:pt idx="41">
                  <c:v>3.3733739997842349E-2</c:v>
                </c:pt>
                <c:pt idx="42">
                  <c:v>2.7865634998306632E-2</c:v>
                </c:pt>
                <c:pt idx="47">
                  <c:v>1.6141849999257829E-2</c:v>
                </c:pt>
                <c:pt idx="51">
                  <c:v>1.6103754998766817E-2</c:v>
                </c:pt>
                <c:pt idx="53">
                  <c:v>-7.3224550069426186E-3</c:v>
                </c:pt>
                <c:pt idx="55">
                  <c:v>-1.2916905005113222E-2</c:v>
                </c:pt>
                <c:pt idx="56">
                  <c:v>-2.8202840003359597E-2</c:v>
                </c:pt>
                <c:pt idx="57">
                  <c:v>-2.7105830005893949E-2</c:v>
                </c:pt>
                <c:pt idx="58">
                  <c:v>-2.6908820000244305E-2</c:v>
                </c:pt>
                <c:pt idx="59">
                  <c:v>-2.7411809998739045E-2</c:v>
                </c:pt>
                <c:pt idx="60">
                  <c:v>-2.1678785007679835E-2</c:v>
                </c:pt>
                <c:pt idx="61">
                  <c:v>-2.2781995001423638E-2</c:v>
                </c:pt>
                <c:pt idx="64">
                  <c:v>-3.5695595004654024E-2</c:v>
                </c:pt>
                <c:pt idx="65">
                  <c:v>-3.5695595004654024E-2</c:v>
                </c:pt>
                <c:pt idx="66">
                  <c:v>-3.8656533659377601E-2</c:v>
                </c:pt>
                <c:pt idx="67">
                  <c:v>-4.6066235001489986E-2</c:v>
                </c:pt>
                <c:pt idx="68">
                  <c:v>-4.6066235001489986E-2</c:v>
                </c:pt>
                <c:pt idx="69">
                  <c:v>-4.3740430002799258E-2</c:v>
                </c:pt>
                <c:pt idx="70">
                  <c:v>-4.3740430002799258E-2</c:v>
                </c:pt>
                <c:pt idx="72">
                  <c:v>-4.6874095001840033E-2</c:v>
                </c:pt>
                <c:pt idx="73">
                  <c:v>-4.9632225003733765E-2</c:v>
                </c:pt>
                <c:pt idx="74">
                  <c:v>-5.2249390006181784E-2</c:v>
                </c:pt>
                <c:pt idx="75">
                  <c:v>-4.7766554998815991E-2</c:v>
                </c:pt>
                <c:pt idx="78">
                  <c:v>-5.3422590004629456E-2</c:v>
                </c:pt>
                <c:pt idx="81">
                  <c:v>-5.1737540001340676E-2</c:v>
                </c:pt>
                <c:pt idx="82">
                  <c:v>-4.8254705005092546E-2</c:v>
                </c:pt>
                <c:pt idx="83">
                  <c:v>-5.01576950046001E-2</c:v>
                </c:pt>
                <c:pt idx="85">
                  <c:v>-5.0735325006826315E-2</c:v>
                </c:pt>
                <c:pt idx="86">
                  <c:v>-5.2652490005129948E-2</c:v>
                </c:pt>
                <c:pt idx="87">
                  <c:v>-5.3408635001687799E-2</c:v>
                </c:pt>
                <c:pt idx="89">
                  <c:v>-6.3537945003190544E-2</c:v>
                </c:pt>
                <c:pt idx="90">
                  <c:v>-5.7484224998916034E-2</c:v>
                </c:pt>
                <c:pt idx="91">
                  <c:v>-6.8949450003856327E-2</c:v>
                </c:pt>
                <c:pt idx="93">
                  <c:v>-7.1558395007741638E-2</c:v>
                </c:pt>
                <c:pt idx="95">
                  <c:v>-7.2293820005143061E-2</c:v>
                </c:pt>
                <c:pt idx="97">
                  <c:v>-7.2616954996192362E-2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47-4C93-B396-777BFF277BDA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plus>
            <c:min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Inactive!$L$21:$L$948</c:f>
              <c:numCache>
                <c:formatCode>General</c:formatCode>
                <c:ptCount val="928"/>
                <c:pt idx="88">
                  <c:v>-6.3713914998515975E-2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47-4C93-B396-777BFF277BD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plus>
            <c:min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47-4C93-B396-777BFF277BD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plus>
            <c:min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47-4C93-B396-777BFF277BD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Inactive!$O$21:$O$948</c:f>
              <c:numCache>
                <c:formatCode>General</c:formatCode>
                <c:ptCount val="928"/>
                <c:pt idx="53">
                  <c:v>-4.1486306375264348E-2</c:v>
                </c:pt>
                <c:pt idx="54">
                  <c:v>-4.1814220143364014E-2</c:v>
                </c:pt>
                <c:pt idx="55">
                  <c:v>-4.3688148103426389E-2</c:v>
                </c:pt>
                <c:pt idx="56">
                  <c:v>-4.3819502609956235E-2</c:v>
                </c:pt>
                <c:pt idx="57">
                  <c:v>-4.3825172588655356E-2</c:v>
                </c:pt>
                <c:pt idx="58">
                  <c:v>-4.3830842567354492E-2</c:v>
                </c:pt>
                <c:pt idx="59">
                  <c:v>-4.3836512546053613E-2</c:v>
                </c:pt>
                <c:pt idx="60">
                  <c:v>-4.7914172227177754E-2</c:v>
                </c:pt>
                <c:pt idx="61">
                  <c:v>-4.8173101254438008E-2</c:v>
                </c:pt>
                <c:pt idx="62">
                  <c:v>-4.9943079605016344E-2</c:v>
                </c:pt>
                <c:pt idx="63">
                  <c:v>-5.0174603735230805E-2</c:v>
                </c:pt>
                <c:pt idx="64">
                  <c:v>-5.1801887621881038E-2</c:v>
                </c:pt>
                <c:pt idx="65">
                  <c:v>-5.1801887621881038E-2</c:v>
                </c:pt>
                <c:pt idx="66">
                  <c:v>-5.2245090956863013E-2</c:v>
                </c:pt>
                <c:pt idx="67">
                  <c:v>-5.4084999044730603E-2</c:v>
                </c:pt>
                <c:pt idx="68">
                  <c:v>-5.4084999044730603E-2</c:v>
                </c:pt>
                <c:pt idx="69">
                  <c:v>-5.4446932685025054E-2</c:v>
                </c:pt>
                <c:pt idx="70">
                  <c:v>-5.4446932685025054E-2</c:v>
                </c:pt>
                <c:pt idx="71">
                  <c:v>-5.4480007560769983E-2</c:v>
                </c:pt>
                <c:pt idx="72">
                  <c:v>-5.4542377326460403E-2</c:v>
                </c:pt>
                <c:pt idx="73">
                  <c:v>-5.6169661213110636E-2</c:v>
                </c:pt>
                <c:pt idx="74">
                  <c:v>-5.6170606209560492E-2</c:v>
                </c:pt>
                <c:pt idx="75">
                  <c:v>-5.6171551206010348E-2</c:v>
                </c:pt>
                <c:pt idx="76">
                  <c:v>-5.6177221184709483E-2</c:v>
                </c:pt>
                <c:pt idx="77">
                  <c:v>-5.6182891163408605E-2</c:v>
                </c:pt>
                <c:pt idx="78">
                  <c:v>-5.6246205925548895E-2</c:v>
                </c:pt>
                <c:pt idx="79">
                  <c:v>-5.6268885840345409E-2</c:v>
                </c:pt>
                <c:pt idx="80">
                  <c:v>-5.6269830836795265E-2</c:v>
                </c:pt>
                <c:pt idx="81">
                  <c:v>-5.6274555819044544E-2</c:v>
                </c:pt>
                <c:pt idx="82">
                  <c:v>-5.62755008154944E-2</c:v>
                </c:pt>
                <c:pt idx="83">
                  <c:v>-5.6281170794193522E-2</c:v>
                </c:pt>
                <c:pt idx="84">
                  <c:v>-5.6298180730290914E-2</c:v>
                </c:pt>
                <c:pt idx="85">
                  <c:v>-5.6301960716090338E-2</c:v>
                </c:pt>
                <c:pt idx="86">
                  <c:v>-5.6302905712540194E-2</c:v>
                </c:pt>
                <c:pt idx="87">
                  <c:v>-5.6504189956359294E-2</c:v>
                </c:pt>
                <c:pt idx="88">
                  <c:v>-6.2582407121826361E-2</c:v>
                </c:pt>
                <c:pt idx="89">
                  <c:v>-6.2754396475699969E-2</c:v>
                </c:pt>
                <c:pt idx="90">
                  <c:v>-6.4485629971834241E-2</c:v>
                </c:pt>
                <c:pt idx="91">
                  <c:v>-6.4830553676031299E-2</c:v>
                </c:pt>
                <c:pt idx="92">
                  <c:v>-6.9060357785582088E-2</c:v>
                </c:pt>
                <c:pt idx="93">
                  <c:v>-6.9114222583223819E-2</c:v>
                </c:pt>
                <c:pt idx="94">
                  <c:v>-7.1113835071116904E-2</c:v>
                </c:pt>
                <c:pt idx="95">
                  <c:v>-7.1235739613148191E-2</c:v>
                </c:pt>
                <c:pt idx="96">
                  <c:v>-7.1250859556345872E-2</c:v>
                </c:pt>
                <c:pt idx="97">
                  <c:v>-7.295468815543435E-2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47-4C93-B396-777BFF27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528"/>
        <c:axId val="1"/>
      </c:scatterChart>
      <c:valAx>
        <c:axId val="76650252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7721674650809"/>
              <c:y val="0.85858881041931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7373848887445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16797900262467"/>
          <c:y val="0.91065580719935779"/>
          <c:w val="0.61398645449039158"/>
          <c:h val="6.87288831164145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9260342812767179"/>
          <c:y val="3.582094791342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893617021276595"/>
          <c:w val="0.82645861101599383"/>
          <c:h val="0.65957446808510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Inactive!$H$21:$H$948</c:f>
              <c:numCache>
                <c:formatCode>General</c:formatCode>
                <c:ptCount val="928"/>
                <c:pt idx="4">
                  <c:v>8.0382304993690923E-2</c:v>
                </c:pt>
                <c:pt idx="17">
                  <c:v>8.4213670001190621E-2</c:v>
                </c:pt>
                <c:pt idx="52">
                  <c:v>6.3242549949791282E-3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D-453F-B0D1-431261A08B2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Inactive!$D$21:$D$21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Inactive!$D$21:$D$21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Inactive!$I$21:$I$948</c:f>
              <c:numCache>
                <c:formatCode>General</c:formatCode>
                <c:ptCount val="928"/>
                <c:pt idx="11">
                  <c:v>1.25440650008386E-2</c:v>
                </c:pt>
                <c:pt idx="12">
                  <c:v>-4.0029345000220928E-2</c:v>
                </c:pt>
                <c:pt idx="32">
                  <c:v>4.5104589997208677E-2</c:v>
                </c:pt>
                <c:pt idx="33">
                  <c:v>4.111344999546418E-2</c:v>
                </c:pt>
                <c:pt idx="35">
                  <c:v>4.1207139991456643E-2</c:v>
                </c:pt>
                <c:pt idx="36">
                  <c:v>4.1742250003153458E-2</c:v>
                </c:pt>
                <c:pt idx="37">
                  <c:v>3.7228189998131711E-2</c:v>
                </c:pt>
                <c:pt idx="38">
                  <c:v>3.5668944998178631E-2</c:v>
                </c:pt>
                <c:pt idx="39">
                  <c:v>3.1742709994432516E-2</c:v>
                </c:pt>
                <c:pt idx="40">
                  <c:v>2.7225544996326789E-2</c:v>
                </c:pt>
                <c:pt idx="44">
                  <c:v>2.422732999548316E-2</c:v>
                </c:pt>
                <c:pt idx="46">
                  <c:v>2.2107064993178938E-2</c:v>
                </c:pt>
                <c:pt idx="54">
                  <c:v>-1.0878710003453307E-2</c:v>
                </c:pt>
                <c:pt idx="63">
                  <c:v>-2.603746500244597E-2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D-453F-B0D1-431261A08B2A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Inactive!$D$21:$D$21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Inactive!$J$21:$J$948</c:f>
              <c:numCache>
                <c:formatCode>General</c:formatCode>
                <c:ptCount val="928"/>
                <c:pt idx="0">
                  <c:v>8.4988839997095056E-2</c:v>
                </c:pt>
                <c:pt idx="1">
                  <c:v>1.3622499682242051E-4</c:v>
                </c:pt>
                <c:pt idx="2">
                  <c:v>3.3235002774745226E-5</c:v>
                </c:pt>
                <c:pt idx="3">
                  <c:v>1.8174992874264717E-5</c:v>
                </c:pt>
                <c:pt idx="5">
                  <c:v>0</c:v>
                </c:pt>
                <c:pt idx="6">
                  <c:v>9.3909999122843146E-5</c:v>
                </c:pt>
                <c:pt idx="7">
                  <c:v>2.3355699959211051E-3</c:v>
                </c:pt>
                <c:pt idx="8">
                  <c:v>2.5290399935329333E-3</c:v>
                </c:pt>
                <c:pt idx="9">
                  <c:v>2.626049994432833E-3</c:v>
                </c:pt>
                <c:pt idx="10">
                  <c:v>7.1377134991053026E-2</c:v>
                </c:pt>
                <c:pt idx="21">
                  <c:v>-3.1294930005969945E-2</c:v>
                </c:pt>
                <c:pt idx="22">
                  <c:v>-1.2979200037079863E-3</c:v>
                </c:pt>
                <c:pt idx="23">
                  <c:v>-1.4150850038276985E-3</c:v>
                </c:pt>
                <c:pt idx="24">
                  <c:v>-1.2890600046375766E-3</c:v>
                </c:pt>
                <c:pt idx="25">
                  <c:v>-1.5920500009087846E-3</c:v>
                </c:pt>
                <c:pt idx="26">
                  <c:v>-1.3950400025350973E-3</c:v>
                </c:pt>
                <c:pt idx="34">
                  <c:v>3.8242464994254988E-2</c:v>
                </c:pt>
                <c:pt idx="43">
                  <c:v>3.1545270001515746E-2</c:v>
                </c:pt>
                <c:pt idx="45">
                  <c:v>1.9886244997906033E-2</c:v>
                </c:pt>
                <c:pt idx="48">
                  <c:v>1.262468499771785E-2</c:v>
                </c:pt>
                <c:pt idx="49">
                  <c:v>1.3624684994283598E-2</c:v>
                </c:pt>
                <c:pt idx="50">
                  <c:v>1.6624684998532757E-2</c:v>
                </c:pt>
                <c:pt idx="62">
                  <c:v>-2.5232040003174916E-2</c:v>
                </c:pt>
                <c:pt idx="71">
                  <c:v>-4.1241204999096226E-2</c:v>
                </c:pt>
                <c:pt idx="76">
                  <c:v>-4.7969545004889369E-2</c:v>
                </c:pt>
                <c:pt idx="77">
                  <c:v>-4.7872535003989469E-2</c:v>
                </c:pt>
                <c:pt idx="79">
                  <c:v>-5.2334550004161429E-2</c:v>
                </c:pt>
                <c:pt idx="80">
                  <c:v>-5.2151715004583821E-2</c:v>
                </c:pt>
                <c:pt idx="84">
                  <c:v>-5.1866664995031897E-2</c:v>
                </c:pt>
                <c:pt idx="92">
                  <c:v>-6.8379989999812096E-2</c:v>
                </c:pt>
                <c:pt idx="94">
                  <c:v>-7.207953499892028E-2</c:v>
                </c:pt>
                <c:pt idx="96">
                  <c:v>-6.8768459997954778E-2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DD-453F-B0D1-431261A08B2A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plus>
            <c:min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Inactive!$K$21:$K$948</c:f>
              <c:numCache>
                <c:formatCode>General</c:formatCode>
                <c:ptCount val="928"/>
                <c:pt idx="13">
                  <c:v>7.9960834998928476E-2</c:v>
                </c:pt>
                <c:pt idx="14">
                  <c:v>8.5375009992276318E-2</c:v>
                </c:pt>
                <c:pt idx="15">
                  <c:v>9.4069814993417822E-2</c:v>
                </c:pt>
                <c:pt idx="16">
                  <c:v>9.146682499704184E-2</c:v>
                </c:pt>
                <c:pt idx="18">
                  <c:v>8.5413669999979902E-2</c:v>
                </c:pt>
                <c:pt idx="19">
                  <c:v>8.4575464992667548E-2</c:v>
                </c:pt>
                <c:pt idx="20">
                  <c:v>8.2889639998029452E-2</c:v>
                </c:pt>
                <c:pt idx="27">
                  <c:v>5.0490390000049956E-2</c:v>
                </c:pt>
                <c:pt idx="28">
                  <c:v>5.0084410002455115E-2</c:v>
                </c:pt>
                <c:pt idx="29">
                  <c:v>4.3424844996479806E-2</c:v>
                </c:pt>
                <c:pt idx="30">
                  <c:v>4.9721854993549641E-2</c:v>
                </c:pt>
                <c:pt idx="31">
                  <c:v>4.705983999883756E-2</c:v>
                </c:pt>
                <c:pt idx="41">
                  <c:v>3.3733739997842349E-2</c:v>
                </c:pt>
                <c:pt idx="42">
                  <c:v>2.7865634998306632E-2</c:v>
                </c:pt>
                <c:pt idx="47">
                  <c:v>1.6141849999257829E-2</c:v>
                </c:pt>
                <c:pt idx="51">
                  <c:v>1.6103754998766817E-2</c:v>
                </c:pt>
                <c:pt idx="53">
                  <c:v>-7.3224550069426186E-3</c:v>
                </c:pt>
                <c:pt idx="55">
                  <c:v>-1.2916905005113222E-2</c:v>
                </c:pt>
                <c:pt idx="56">
                  <c:v>-2.8202840003359597E-2</c:v>
                </c:pt>
                <c:pt idx="57">
                  <c:v>-2.7105830005893949E-2</c:v>
                </c:pt>
                <c:pt idx="58">
                  <c:v>-2.6908820000244305E-2</c:v>
                </c:pt>
                <c:pt idx="59">
                  <c:v>-2.7411809998739045E-2</c:v>
                </c:pt>
                <c:pt idx="60">
                  <c:v>-2.1678785007679835E-2</c:v>
                </c:pt>
                <c:pt idx="61">
                  <c:v>-2.2781995001423638E-2</c:v>
                </c:pt>
                <c:pt idx="64">
                  <c:v>-3.5695595004654024E-2</c:v>
                </c:pt>
                <c:pt idx="65">
                  <c:v>-3.5695595004654024E-2</c:v>
                </c:pt>
                <c:pt idx="66">
                  <c:v>-3.8656533659377601E-2</c:v>
                </c:pt>
                <c:pt idx="67">
                  <c:v>-4.6066235001489986E-2</c:v>
                </c:pt>
                <c:pt idx="68">
                  <c:v>-4.6066235001489986E-2</c:v>
                </c:pt>
                <c:pt idx="69">
                  <c:v>-4.3740430002799258E-2</c:v>
                </c:pt>
                <c:pt idx="70">
                  <c:v>-4.3740430002799258E-2</c:v>
                </c:pt>
                <c:pt idx="72">
                  <c:v>-4.6874095001840033E-2</c:v>
                </c:pt>
                <c:pt idx="73">
                  <c:v>-4.9632225003733765E-2</c:v>
                </c:pt>
                <c:pt idx="74">
                  <c:v>-5.2249390006181784E-2</c:v>
                </c:pt>
                <c:pt idx="75">
                  <c:v>-4.7766554998815991E-2</c:v>
                </c:pt>
                <c:pt idx="78">
                  <c:v>-5.3422590004629456E-2</c:v>
                </c:pt>
                <c:pt idx="81">
                  <c:v>-5.1737540001340676E-2</c:v>
                </c:pt>
                <c:pt idx="82">
                  <c:v>-4.8254705005092546E-2</c:v>
                </c:pt>
                <c:pt idx="83">
                  <c:v>-5.01576950046001E-2</c:v>
                </c:pt>
                <c:pt idx="85">
                  <c:v>-5.0735325006826315E-2</c:v>
                </c:pt>
                <c:pt idx="86">
                  <c:v>-5.2652490005129948E-2</c:v>
                </c:pt>
                <c:pt idx="87">
                  <c:v>-5.3408635001687799E-2</c:v>
                </c:pt>
                <c:pt idx="89">
                  <c:v>-6.3537945003190544E-2</c:v>
                </c:pt>
                <c:pt idx="90">
                  <c:v>-5.7484224998916034E-2</c:v>
                </c:pt>
                <c:pt idx="91">
                  <c:v>-6.8949450003856327E-2</c:v>
                </c:pt>
                <c:pt idx="93">
                  <c:v>-7.1558395007741638E-2</c:v>
                </c:pt>
                <c:pt idx="95">
                  <c:v>-7.2293820005143061E-2</c:v>
                </c:pt>
                <c:pt idx="97">
                  <c:v>-7.2616954996192362E-2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DD-453F-B0D1-431261A08B2A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plus>
            <c:min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Inactive!$L$21:$L$948</c:f>
              <c:numCache>
                <c:formatCode>General</c:formatCode>
                <c:ptCount val="928"/>
                <c:pt idx="88">
                  <c:v>-6.3713914998515975E-2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DD-453F-B0D1-431261A08B2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plus>
            <c:min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DD-453F-B0D1-431261A08B2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plus>
            <c:minus>
              <c:numRef>
                <c:f>Inactive!$D$21:$D$50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7">
                    <c:v>6.9999999999999999E-4</c:v>
                  </c:pt>
                  <c:pt idx="28">
                    <c:v>1E-3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DD-453F-B0D1-431261A08B2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Inactive!$F$21:$F$948</c:f>
              <c:numCache>
                <c:formatCode>General</c:formatCode>
                <c:ptCount val="928"/>
                <c:pt idx="0">
                  <c:v>-17748</c:v>
                </c:pt>
                <c:pt idx="1">
                  <c:v>-8882.5</c:v>
                </c:pt>
                <c:pt idx="2">
                  <c:v>-8879.5</c:v>
                </c:pt>
                <c:pt idx="3">
                  <c:v>-8797.5</c:v>
                </c:pt>
                <c:pt idx="4">
                  <c:v>-7858.5</c:v>
                </c:pt>
                <c:pt idx="5">
                  <c:v>0</c:v>
                </c:pt>
                <c:pt idx="6">
                  <c:v>73</c:v>
                </c:pt>
                <c:pt idx="7">
                  <c:v>1971</c:v>
                </c:pt>
                <c:pt idx="8">
                  <c:v>2312</c:v>
                </c:pt>
                <c:pt idx="9">
                  <c:v>2315</c:v>
                </c:pt>
                <c:pt idx="10">
                  <c:v>15290.5</c:v>
                </c:pt>
                <c:pt idx="11">
                  <c:v>19069.5</c:v>
                </c:pt>
                <c:pt idx="12">
                  <c:v>20146.5</c:v>
                </c:pt>
                <c:pt idx="13">
                  <c:v>23400.5</c:v>
                </c:pt>
                <c:pt idx="14">
                  <c:v>23403</c:v>
                </c:pt>
                <c:pt idx="15">
                  <c:v>24294.5</c:v>
                </c:pt>
                <c:pt idx="16">
                  <c:v>24297.5</c:v>
                </c:pt>
                <c:pt idx="17">
                  <c:v>24401</c:v>
                </c:pt>
                <c:pt idx="18">
                  <c:v>24401</c:v>
                </c:pt>
                <c:pt idx="19">
                  <c:v>24489.5</c:v>
                </c:pt>
                <c:pt idx="20">
                  <c:v>24492</c:v>
                </c:pt>
                <c:pt idx="21">
                  <c:v>27821</c:v>
                </c:pt>
                <c:pt idx="22">
                  <c:v>27824</c:v>
                </c:pt>
                <c:pt idx="23">
                  <c:v>27824.5</c:v>
                </c:pt>
                <c:pt idx="24">
                  <c:v>27882</c:v>
                </c:pt>
                <c:pt idx="25">
                  <c:v>27885</c:v>
                </c:pt>
                <c:pt idx="26">
                  <c:v>27888</c:v>
                </c:pt>
                <c:pt idx="27">
                  <c:v>32217</c:v>
                </c:pt>
                <c:pt idx="28">
                  <c:v>32223</c:v>
                </c:pt>
                <c:pt idx="29">
                  <c:v>33503.5</c:v>
                </c:pt>
                <c:pt idx="30">
                  <c:v>33506.5</c:v>
                </c:pt>
                <c:pt idx="31">
                  <c:v>33552</c:v>
                </c:pt>
                <c:pt idx="32">
                  <c:v>34477</c:v>
                </c:pt>
                <c:pt idx="33">
                  <c:v>34535</c:v>
                </c:pt>
                <c:pt idx="34">
                  <c:v>34589.5</c:v>
                </c:pt>
                <c:pt idx="35">
                  <c:v>34742</c:v>
                </c:pt>
                <c:pt idx="36">
                  <c:v>35175</c:v>
                </c:pt>
                <c:pt idx="37">
                  <c:v>35557</c:v>
                </c:pt>
                <c:pt idx="38">
                  <c:v>35733.5</c:v>
                </c:pt>
                <c:pt idx="39">
                  <c:v>36713</c:v>
                </c:pt>
                <c:pt idx="40">
                  <c:v>36713.5</c:v>
                </c:pt>
                <c:pt idx="41">
                  <c:v>36722</c:v>
                </c:pt>
                <c:pt idx="42">
                  <c:v>36840.5</c:v>
                </c:pt>
                <c:pt idx="43">
                  <c:v>37881</c:v>
                </c:pt>
                <c:pt idx="44">
                  <c:v>37899</c:v>
                </c:pt>
                <c:pt idx="45">
                  <c:v>37923.5</c:v>
                </c:pt>
                <c:pt idx="46">
                  <c:v>37969.5</c:v>
                </c:pt>
                <c:pt idx="47">
                  <c:v>39055</c:v>
                </c:pt>
                <c:pt idx="48">
                  <c:v>39055.5</c:v>
                </c:pt>
                <c:pt idx="49">
                  <c:v>39055.5</c:v>
                </c:pt>
                <c:pt idx="50">
                  <c:v>39055.5</c:v>
                </c:pt>
                <c:pt idx="51">
                  <c:v>39076.5</c:v>
                </c:pt>
                <c:pt idx="52">
                  <c:v>40226.5</c:v>
                </c:pt>
                <c:pt idx="53">
                  <c:v>42313.5</c:v>
                </c:pt>
                <c:pt idx="54">
                  <c:v>42487</c:v>
                </c:pt>
                <c:pt idx="55">
                  <c:v>43478.5</c:v>
                </c:pt>
                <c:pt idx="56">
                  <c:v>43548</c:v>
                </c:pt>
                <c:pt idx="57">
                  <c:v>43551</c:v>
                </c:pt>
                <c:pt idx="58">
                  <c:v>43554</c:v>
                </c:pt>
                <c:pt idx="59">
                  <c:v>43557</c:v>
                </c:pt>
                <c:pt idx="60">
                  <c:v>45714.5</c:v>
                </c:pt>
                <c:pt idx="61">
                  <c:v>45851.5</c:v>
                </c:pt>
                <c:pt idx="62">
                  <c:v>46788</c:v>
                </c:pt>
                <c:pt idx="63">
                  <c:v>46910.5</c:v>
                </c:pt>
                <c:pt idx="64">
                  <c:v>47771.5</c:v>
                </c:pt>
                <c:pt idx="65">
                  <c:v>47771.5</c:v>
                </c:pt>
                <c:pt idx="66">
                  <c:v>48006</c:v>
                </c:pt>
                <c:pt idx="67">
                  <c:v>48979.5</c:v>
                </c:pt>
                <c:pt idx="68">
                  <c:v>48979.5</c:v>
                </c:pt>
                <c:pt idx="69">
                  <c:v>49171</c:v>
                </c:pt>
                <c:pt idx="70">
                  <c:v>49171</c:v>
                </c:pt>
                <c:pt idx="71">
                  <c:v>49188.5</c:v>
                </c:pt>
                <c:pt idx="72">
                  <c:v>49221.5</c:v>
                </c:pt>
                <c:pt idx="73">
                  <c:v>50082.5</c:v>
                </c:pt>
                <c:pt idx="74">
                  <c:v>50083</c:v>
                </c:pt>
                <c:pt idx="75">
                  <c:v>50083.5</c:v>
                </c:pt>
                <c:pt idx="76">
                  <c:v>50086.5</c:v>
                </c:pt>
                <c:pt idx="77">
                  <c:v>50089.5</c:v>
                </c:pt>
                <c:pt idx="78">
                  <c:v>50123</c:v>
                </c:pt>
                <c:pt idx="79">
                  <c:v>50135</c:v>
                </c:pt>
                <c:pt idx="80">
                  <c:v>50135.5</c:v>
                </c:pt>
                <c:pt idx="81">
                  <c:v>50138</c:v>
                </c:pt>
                <c:pt idx="82">
                  <c:v>50138.5</c:v>
                </c:pt>
                <c:pt idx="83">
                  <c:v>50141.5</c:v>
                </c:pt>
                <c:pt idx="84">
                  <c:v>50150.5</c:v>
                </c:pt>
                <c:pt idx="85">
                  <c:v>50152.5</c:v>
                </c:pt>
                <c:pt idx="86">
                  <c:v>50153</c:v>
                </c:pt>
                <c:pt idx="87">
                  <c:v>50259.5</c:v>
                </c:pt>
                <c:pt idx="88">
                  <c:v>53475.5</c:v>
                </c:pt>
                <c:pt idx="89">
                  <c:v>53566.5</c:v>
                </c:pt>
                <c:pt idx="90">
                  <c:v>54482.5</c:v>
                </c:pt>
                <c:pt idx="91">
                  <c:v>54665</c:v>
                </c:pt>
                <c:pt idx="92">
                  <c:v>56903</c:v>
                </c:pt>
                <c:pt idx="93">
                  <c:v>56931.5</c:v>
                </c:pt>
                <c:pt idx="94">
                  <c:v>57989.5</c:v>
                </c:pt>
                <c:pt idx="95">
                  <c:v>58054</c:v>
                </c:pt>
                <c:pt idx="96">
                  <c:v>58062</c:v>
                </c:pt>
                <c:pt idx="97">
                  <c:v>58963.5</c:v>
                </c:pt>
              </c:numCache>
            </c:numRef>
          </c:xVal>
          <c:yVal>
            <c:numRef>
              <c:f>Inactive!$O$21:$O$948</c:f>
              <c:numCache>
                <c:formatCode>General</c:formatCode>
                <c:ptCount val="928"/>
                <c:pt idx="53">
                  <c:v>-4.1486306375264348E-2</c:v>
                </c:pt>
                <c:pt idx="54">
                  <c:v>-4.1814220143364014E-2</c:v>
                </c:pt>
                <c:pt idx="55">
                  <c:v>-4.3688148103426389E-2</c:v>
                </c:pt>
                <c:pt idx="56">
                  <c:v>-4.3819502609956235E-2</c:v>
                </c:pt>
                <c:pt idx="57">
                  <c:v>-4.3825172588655356E-2</c:v>
                </c:pt>
                <c:pt idx="58">
                  <c:v>-4.3830842567354492E-2</c:v>
                </c:pt>
                <c:pt idx="59">
                  <c:v>-4.3836512546053613E-2</c:v>
                </c:pt>
                <c:pt idx="60">
                  <c:v>-4.7914172227177754E-2</c:v>
                </c:pt>
                <c:pt idx="61">
                  <c:v>-4.8173101254438008E-2</c:v>
                </c:pt>
                <c:pt idx="62">
                  <c:v>-4.9943079605016344E-2</c:v>
                </c:pt>
                <c:pt idx="63">
                  <c:v>-5.0174603735230805E-2</c:v>
                </c:pt>
                <c:pt idx="64">
                  <c:v>-5.1801887621881038E-2</c:v>
                </c:pt>
                <c:pt idx="65">
                  <c:v>-5.1801887621881038E-2</c:v>
                </c:pt>
                <c:pt idx="66">
                  <c:v>-5.2245090956863013E-2</c:v>
                </c:pt>
                <c:pt idx="67">
                  <c:v>-5.4084999044730603E-2</c:v>
                </c:pt>
                <c:pt idx="68">
                  <c:v>-5.4084999044730603E-2</c:v>
                </c:pt>
                <c:pt idx="69">
                  <c:v>-5.4446932685025054E-2</c:v>
                </c:pt>
                <c:pt idx="70">
                  <c:v>-5.4446932685025054E-2</c:v>
                </c:pt>
                <c:pt idx="71">
                  <c:v>-5.4480007560769983E-2</c:v>
                </c:pt>
                <c:pt idx="72">
                  <c:v>-5.4542377326460403E-2</c:v>
                </c:pt>
                <c:pt idx="73">
                  <c:v>-5.6169661213110636E-2</c:v>
                </c:pt>
                <c:pt idx="74">
                  <c:v>-5.6170606209560492E-2</c:v>
                </c:pt>
                <c:pt idx="75">
                  <c:v>-5.6171551206010348E-2</c:v>
                </c:pt>
                <c:pt idx="76">
                  <c:v>-5.6177221184709483E-2</c:v>
                </c:pt>
                <c:pt idx="77">
                  <c:v>-5.6182891163408605E-2</c:v>
                </c:pt>
                <c:pt idx="78">
                  <c:v>-5.6246205925548895E-2</c:v>
                </c:pt>
                <c:pt idx="79">
                  <c:v>-5.6268885840345409E-2</c:v>
                </c:pt>
                <c:pt idx="80">
                  <c:v>-5.6269830836795265E-2</c:v>
                </c:pt>
                <c:pt idx="81">
                  <c:v>-5.6274555819044544E-2</c:v>
                </c:pt>
                <c:pt idx="82">
                  <c:v>-5.62755008154944E-2</c:v>
                </c:pt>
                <c:pt idx="83">
                  <c:v>-5.6281170794193522E-2</c:v>
                </c:pt>
                <c:pt idx="84">
                  <c:v>-5.6298180730290914E-2</c:v>
                </c:pt>
                <c:pt idx="85">
                  <c:v>-5.6301960716090338E-2</c:v>
                </c:pt>
                <c:pt idx="86">
                  <c:v>-5.6302905712540194E-2</c:v>
                </c:pt>
                <c:pt idx="87">
                  <c:v>-5.6504189956359294E-2</c:v>
                </c:pt>
                <c:pt idx="88">
                  <c:v>-6.2582407121826361E-2</c:v>
                </c:pt>
                <c:pt idx="89">
                  <c:v>-6.2754396475699969E-2</c:v>
                </c:pt>
                <c:pt idx="90">
                  <c:v>-6.4485629971834241E-2</c:v>
                </c:pt>
                <c:pt idx="91">
                  <c:v>-6.4830553676031299E-2</c:v>
                </c:pt>
                <c:pt idx="92">
                  <c:v>-6.9060357785582088E-2</c:v>
                </c:pt>
                <c:pt idx="93">
                  <c:v>-6.9114222583223819E-2</c:v>
                </c:pt>
                <c:pt idx="94">
                  <c:v>-7.1113835071116904E-2</c:v>
                </c:pt>
                <c:pt idx="95">
                  <c:v>-7.1235739613148191E-2</c:v>
                </c:pt>
                <c:pt idx="96">
                  <c:v>-7.1250859556345872E-2</c:v>
                </c:pt>
                <c:pt idx="97">
                  <c:v>-7.295468815543435E-2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DD-453F-B0D1-431261A08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3344"/>
        <c:axId val="1"/>
      </c:scatterChart>
      <c:valAx>
        <c:axId val="766493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866283606444"/>
              <c:y val="0.86865663068712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8805957765917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3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59616641091981"/>
          <c:y val="0.92097264437689974"/>
          <c:w val="0.624467019858648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5977859778597787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2656826568267"/>
          <c:y val="0.14678942920199375"/>
          <c:w val="0.785977859778597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(old)'!$H$21:$H$952</c:f>
              <c:numCache>
                <c:formatCode>General</c:formatCode>
                <c:ptCount val="932"/>
                <c:pt idx="21">
                  <c:v>-7.9703495001012925E-2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3E-428B-9799-C49879D5A0F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2811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(old)'!$I$21:$I$952</c:f>
              <c:numCache>
                <c:formatCode>General</c:formatCode>
                <c:ptCount val="932"/>
                <c:pt idx="3">
                  <c:v>1.3622499682242051E-4</c:v>
                </c:pt>
                <c:pt idx="4">
                  <c:v>3.3235002774745226E-5</c:v>
                </c:pt>
                <c:pt idx="5">
                  <c:v>1.8174992874264717E-5</c:v>
                </c:pt>
                <c:pt idx="26">
                  <c:v>-3.1294930005969945E-2</c:v>
                </c:pt>
                <c:pt idx="27">
                  <c:v>-1.2979200037079863E-3</c:v>
                </c:pt>
                <c:pt idx="28">
                  <c:v>-1.4150850038276985E-3</c:v>
                </c:pt>
                <c:pt idx="29">
                  <c:v>-1.2890600046375766E-3</c:v>
                </c:pt>
                <c:pt idx="30">
                  <c:v>-1.5920500009087846E-3</c:v>
                </c:pt>
                <c:pt idx="31">
                  <c:v>-1.3950400025350973E-3</c:v>
                </c:pt>
                <c:pt idx="59">
                  <c:v>-0.17479587500565685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3E-428B-9799-C49879D5A0F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(old)'!$J$21:$J$952</c:f>
              <c:numCache>
                <c:formatCode>General</c:formatCode>
                <c:ptCount val="932"/>
                <c:pt idx="13">
                  <c:v>7.1377134991053026E-2</c:v>
                </c:pt>
                <c:pt idx="17">
                  <c:v>-8.395633000327507E-2</c:v>
                </c:pt>
                <c:pt idx="18">
                  <c:v>-7.854215500265127E-2</c:v>
                </c:pt>
                <c:pt idx="19">
                  <c:v>-6.9847350001509767E-2</c:v>
                </c:pt>
                <c:pt idx="20">
                  <c:v>-7.2450340005161706E-2</c:v>
                </c:pt>
                <c:pt idx="22">
                  <c:v>-7.8503495002223644E-2</c:v>
                </c:pt>
                <c:pt idx="23">
                  <c:v>-7.934170000226004E-2</c:v>
                </c:pt>
                <c:pt idx="24">
                  <c:v>-8.1027525004174095E-2</c:v>
                </c:pt>
                <c:pt idx="32">
                  <c:v>-0.11342677500215359</c:v>
                </c:pt>
                <c:pt idx="33">
                  <c:v>-0.11383275499974843</c:v>
                </c:pt>
                <c:pt idx="34">
                  <c:v>-0.12049232000572374</c:v>
                </c:pt>
                <c:pt idx="35">
                  <c:v>-0.11419531000865391</c:v>
                </c:pt>
                <c:pt idx="36">
                  <c:v>-0.11685732500336599</c:v>
                </c:pt>
                <c:pt idx="39">
                  <c:v>-0.12567470000794856</c:v>
                </c:pt>
                <c:pt idx="46">
                  <c:v>-0.1301834250043612</c:v>
                </c:pt>
                <c:pt idx="47">
                  <c:v>-0.13605153000389691</c:v>
                </c:pt>
                <c:pt idx="48">
                  <c:v>-0.1323718950006878</c:v>
                </c:pt>
                <c:pt idx="50">
                  <c:v>-0.14403092000429751</c:v>
                </c:pt>
                <c:pt idx="52">
                  <c:v>-0.14777531500294572</c:v>
                </c:pt>
                <c:pt idx="53">
                  <c:v>-0.15129247999720974</c:v>
                </c:pt>
                <c:pt idx="54">
                  <c:v>-0.15029248000064399</c:v>
                </c:pt>
                <c:pt idx="55">
                  <c:v>-0.14729247999639483</c:v>
                </c:pt>
                <c:pt idx="56">
                  <c:v>-0.14781341000343673</c:v>
                </c:pt>
                <c:pt idx="57">
                  <c:v>-0.15759290999994846</c:v>
                </c:pt>
                <c:pt idx="58">
                  <c:v>-0.17123962000187021</c:v>
                </c:pt>
                <c:pt idx="60">
                  <c:v>-0.17683407000731677</c:v>
                </c:pt>
                <c:pt idx="61">
                  <c:v>-0.18559595000260742</c:v>
                </c:pt>
                <c:pt idx="63">
                  <c:v>-0.18914920500537846</c:v>
                </c:pt>
                <c:pt idx="65">
                  <c:v>-0.20515837000129977</c:v>
                </c:pt>
                <c:pt idx="67">
                  <c:v>-0.21354939000593731</c:v>
                </c:pt>
                <c:pt idx="68">
                  <c:v>-0.21616655500110937</c:v>
                </c:pt>
                <c:pt idx="69">
                  <c:v>-0.2146524900017539</c:v>
                </c:pt>
                <c:pt idx="70">
                  <c:v>-0.21656965500733349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3E-428B-9799-C49879D5A0F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(old)'!$K$21:$K$952</c:f>
              <c:numCache>
                <c:formatCode>General</c:formatCode>
                <c:ptCount val="932"/>
                <c:pt idx="64">
                  <c:v>-0.20257369865430519</c:v>
                </c:pt>
                <c:pt idx="71">
                  <c:v>-0.22763108000071952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3E-428B-9799-C49879D5A0F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(old)'!$L$21:$L$952</c:f>
              <c:numCache>
                <c:formatCode>General</c:formatCode>
                <c:ptCount val="932"/>
                <c:pt idx="66">
                  <c:v>-0.21079126000404358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3E-428B-9799-C49879D5A0F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(old)'!$M$21:$M$952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3E-428B-9799-C49879D5A0F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(old)'!$N$21:$N$952</c:f>
              <c:numCache>
                <c:formatCode>General</c:formatCode>
                <c:ptCount val="932"/>
                <c:pt idx="0">
                  <c:v>0.10294630999851506</c:v>
                </c:pt>
                <c:pt idx="1">
                  <c:v>8.4988839997095056E-2</c:v>
                </c:pt>
                <c:pt idx="2">
                  <c:v>-9.2468500224640593E-4</c:v>
                </c:pt>
                <c:pt idx="6">
                  <c:v>0</c:v>
                </c:pt>
                <c:pt idx="7">
                  <c:v>-6.1716500204056501E-4</c:v>
                </c:pt>
                <c:pt idx="8">
                  <c:v>9.3909999122843146E-5</c:v>
                </c:pt>
                <c:pt idx="9">
                  <c:v>2.3355699959211051E-3</c:v>
                </c:pt>
                <c:pt idx="10">
                  <c:v>2.6450949953868985E-3</c:v>
                </c:pt>
                <c:pt idx="11">
                  <c:v>2.5290399935329333E-3</c:v>
                </c:pt>
                <c:pt idx="12">
                  <c:v>2.626049994432833E-3</c:v>
                </c:pt>
                <c:pt idx="14">
                  <c:v>1.25440650008386E-2</c:v>
                </c:pt>
                <c:pt idx="15">
                  <c:v>-4.0056590005406179E-2</c:v>
                </c:pt>
                <c:pt idx="16">
                  <c:v>-4.0029345000220928E-2</c:v>
                </c:pt>
                <c:pt idx="25">
                  <c:v>-7.9974805004894733E-2</c:v>
                </c:pt>
                <c:pt idx="37">
                  <c:v>-0.11881257500499487</c:v>
                </c:pt>
                <c:pt idx="38">
                  <c:v>-0.12280371500673937</c:v>
                </c:pt>
                <c:pt idx="40">
                  <c:v>-0.12271002500347095</c:v>
                </c:pt>
                <c:pt idx="41">
                  <c:v>-0.12217491499905009</c:v>
                </c:pt>
                <c:pt idx="42">
                  <c:v>-0.12668897500407184</c:v>
                </c:pt>
                <c:pt idx="43">
                  <c:v>-0.12824822000402492</c:v>
                </c:pt>
                <c:pt idx="44">
                  <c:v>-0.13217445500777103</c:v>
                </c:pt>
                <c:pt idx="45">
                  <c:v>-0.1366916199986008</c:v>
                </c:pt>
                <c:pt idx="49">
                  <c:v>-0.13968983499944443</c:v>
                </c:pt>
                <c:pt idx="51">
                  <c:v>-0.14181010000174865</c:v>
                </c:pt>
                <c:pt idx="62">
                  <c:v>-0.18669916000362718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3E-428B-9799-C49879D5A0F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(old)'!$O$21:$O$952</c:f>
              <c:numCache>
                <c:formatCode>General</c:formatCode>
                <c:ptCount val="932"/>
                <c:pt idx="32">
                  <c:v>-0.1088639586614889</c:v>
                </c:pt>
                <c:pt idx="33">
                  <c:v>-0.10889891527504122</c:v>
                </c:pt>
                <c:pt idx="34">
                  <c:v>-0.11635923921733185</c:v>
                </c:pt>
                <c:pt idx="35">
                  <c:v>-0.116376717524108</c:v>
                </c:pt>
                <c:pt idx="36">
                  <c:v>-0.11664180517687975</c:v>
                </c:pt>
                <c:pt idx="37">
                  <c:v>-0.12203094976619552</c:v>
                </c:pt>
                <c:pt idx="38">
                  <c:v>-0.12236886369720126</c:v>
                </c:pt>
                <c:pt idx="39">
                  <c:v>-0.12268638627030148</c:v>
                </c:pt>
                <c:pt idx="40">
                  <c:v>-0.12357486686475624</c:v>
                </c:pt>
                <c:pt idx="41">
                  <c:v>-0.12609756914278192</c:v>
                </c:pt>
                <c:pt idx="42">
                  <c:v>-0.12832314020561286</c:v>
                </c:pt>
                <c:pt idx="43">
                  <c:v>-0.12935144725427689</c:v>
                </c:pt>
                <c:pt idx="44">
                  <c:v>-0.13505811441669288</c:v>
                </c:pt>
                <c:pt idx="45">
                  <c:v>-0.13506102746782225</c:v>
                </c:pt>
                <c:pt idx="46">
                  <c:v>-0.13511054933702135</c:v>
                </c:pt>
                <c:pt idx="47">
                  <c:v>-0.13580094245467964</c:v>
                </c:pt>
                <c:pt idx="48">
                  <c:v>-0.14186300185487755</c:v>
                </c:pt>
                <c:pt idx="49">
                  <c:v>-0.14196787169553451</c:v>
                </c:pt>
                <c:pt idx="50">
                  <c:v>-0.14211061120087315</c:v>
                </c:pt>
                <c:pt idx="51">
                  <c:v>-0.14237861190477424</c:v>
                </c:pt>
                <c:pt idx="52">
                  <c:v>-0.14870284590661453</c:v>
                </c:pt>
                <c:pt idx="53">
                  <c:v>-0.14870575895774388</c:v>
                </c:pt>
                <c:pt idx="54">
                  <c:v>-0.14870575895774388</c:v>
                </c:pt>
                <c:pt idx="55">
                  <c:v>-0.14870575895774388</c:v>
                </c:pt>
                <c:pt idx="56">
                  <c:v>-0.14882810710517699</c:v>
                </c:pt>
                <c:pt idx="57">
                  <c:v>-0.15552812470270472</c:v>
                </c:pt>
                <c:pt idx="58">
                  <c:v>-0.16768720011665283</c:v>
                </c:pt>
                <c:pt idx="59">
                  <c:v>-0.16869802885854071</c:v>
                </c:pt>
                <c:pt idx="60">
                  <c:v>-0.17447460924806132</c:v>
                </c:pt>
                <c:pt idx="61">
                  <c:v>-0.18750177389855868</c:v>
                </c:pt>
                <c:pt idx="62">
                  <c:v>-0.18829994990800328</c:v>
                </c:pt>
                <c:pt idx="63">
                  <c:v>-0.19375609467329433</c:v>
                </c:pt>
                <c:pt idx="64">
                  <c:v>-0.20085228722441498</c:v>
                </c:pt>
                <c:pt idx="65">
                  <c:v>-0.20774165314535112</c:v>
                </c:pt>
                <c:pt idx="66">
                  <c:v>-0.20793391451988882</c:v>
                </c:pt>
                <c:pt idx="67">
                  <c:v>-0.21295018856464656</c:v>
                </c:pt>
                <c:pt idx="68">
                  <c:v>-0.21295310161577594</c:v>
                </c:pt>
                <c:pt idx="69">
                  <c:v>-0.21335801572275695</c:v>
                </c:pt>
                <c:pt idx="70">
                  <c:v>-0.21336092877388632</c:v>
                </c:pt>
                <c:pt idx="71">
                  <c:v>-0.23271815352848266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3E-428B-9799-C49879D5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2368"/>
        <c:axId val="1"/>
      </c:scatterChart>
      <c:valAx>
        <c:axId val="766512368"/>
        <c:scaling>
          <c:orientation val="minMax"/>
          <c:max val="6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8523985239853"/>
              <c:y val="0.86787032354900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0553505535055E-2"/>
              <c:y val="0.38738873237175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2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719557195571956E-2"/>
          <c:y val="0.9204921861831491"/>
          <c:w val="0.99261992619926198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6095822276359096"/>
          <c:y val="3.5928237628832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3803474986108"/>
          <c:y val="0.14634168126798494"/>
          <c:w val="0.7826901737493053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(old)'!$H$21:$H$952</c:f>
              <c:numCache>
                <c:formatCode>General</c:formatCode>
                <c:ptCount val="932"/>
                <c:pt idx="21">
                  <c:v>-7.9703495001012925E-2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0-4678-92E7-FDDD8BB53BF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2811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(old)'!$I$21:$I$952</c:f>
              <c:numCache>
                <c:formatCode>General</c:formatCode>
                <c:ptCount val="932"/>
                <c:pt idx="3">
                  <c:v>1.3622499682242051E-4</c:v>
                </c:pt>
                <c:pt idx="4">
                  <c:v>3.3235002774745226E-5</c:v>
                </c:pt>
                <c:pt idx="5">
                  <c:v>1.8174992874264717E-5</c:v>
                </c:pt>
                <c:pt idx="26">
                  <c:v>-3.1294930005969945E-2</c:v>
                </c:pt>
                <c:pt idx="27">
                  <c:v>-1.2979200037079863E-3</c:v>
                </c:pt>
                <c:pt idx="28">
                  <c:v>-1.4150850038276985E-3</c:v>
                </c:pt>
                <c:pt idx="29">
                  <c:v>-1.2890600046375766E-3</c:v>
                </c:pt>
                <c:pt idx="30">
                  <c:v>-1.5920500009087846E-3</c:v>
                </c:pt>
                <c:pt idx="31">
                  <c:v>-1.3950400025350973E-3</c:v>
                </c:pt>
                <c:pt idx="59">
                  <c:v>-0.17479587500565685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B0-4678-92E7-FDDD8BB53BF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(old)'!$J$21:$J$952</c:f>
              <c:numCache>
                <c:formatCode>General</c:formatCode>
                <c:ptCount val="932"/>
                <c:pt idx="13">
                  <c:v>7.1377134991053026E-2</c:v>
                </c:pt>
                <c:pt idx="17">
                  <c:v>-8.395633000327507E-2</c:v>
                </c:pt>
                <c:pt idx="18">
                  <c:v>-7.854215500265127E-2</c:v>
                </c:pt>
                <c:pt idx="19">
                  <c:v>-6.9847350001509767E-2</c:v>
                </c:pt>
                <c:pt idx="20">
                  <c:v>-7.2450340005161706E-2</c:v>
                </c:pt>
                <c:pt idx="22">
                  <c:v>-7.8503495002223644E-2</c:v>
                </c:pt>
                <c:pt idx="23">
                  <c:v>-7.934170000226004E-2</c:v>
                </c:pt>
                <c:pt idx="24">
                  <c:v>-8.1027525004174095E-2</c:v>
                </c:pt>
                <c:pt idx="32">
                  <c:v>-0.11342677500215359</c:v>
                </c:pt>
                <c:pt idx="33">
                  <c:v>-0.11383275499974843</c:v>
                </c:pt>
                <c:pt idx="34">
                  <c:v>-0.12049232000572374</c:v>
                </c:pt>
                <c:pt idx="35">
                  <c:v>-0.11419531000865391</c:v>
                </c:pt>
                <c:pt idx="36">
                  <c:v>-0.11685732500336599</c:v>
                </c:pt>
                <c:pt idx="39">
                  <c:v>-0.12567470000794856</c:v>
                </c:pt>
                <c:pt idx="46">
                  <c:v>-0.1301834250043612</c:v>
                </c:pt>
                <c:pt idx="47">
                  <c:v>-0.13605153000389691</c:v>
                </c:pt>
                <c:pt idx="48">
                  <c:v>-0.1323718950006878</c:v>
                </c:pt>
                <c:pt idx="50">
                  <c:v>-0.14403092000429751</c:v>
                </c:pt>
                <c:pt idx="52">
                  <c:v>-0.14777531500294572</c:v>
                </c:pt>
                <c:pt idx="53">
                  <c:v>-0.15129247999720974</c:v>
                </c:pt>
                <c:pt idx="54">
                  <c:v>-0.15029248000064399</c:v>
                </c:pt>
                <c:pt idx="55">
                  <c:v>-0.14729247999639483</c:v>
                </c:pt>
                <c:pt idx="56">
                  <c:v>-0.14781341000343673</c:v>
                </c:pt>
                <c:pt idx="57">
                  <c:v>-0.15759290999994846</c:v>
                </c:pt>
                <c:pt idx="58">
                  <c:v>-0.17123962000187021</c:v>
                </c:pt>
                <c:pt idx="60">
                  <c:v>-0.17683407000731677</c:v>
                </c:pt>
                <c:pt idx="61">
                  <c:v>-0.18559595000260742</c:v>
                </c:pt>
                <c:pt idx="63">
                  <c:v>-0.18914920500537846</c:v>
                </c:pt>
                <c:pt idx="65">
                  <c:v>-0.20515837000129977</c:v>
                </c:pt>
                <c:pt idx="67">
                  <c:v>-0.21354939000593731</c:v>
                </c:pt>
                <c:pt idx="68">
                  <c:v>-0.21616655500110937</c:v>
                </c:pt>
                <c:pt idx="69">
                  <c:v>-0.2146524900017539</c:v>
                </c:pt>
                <c:pt idx="70">
                  <c:v>-0.21656965500733349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B0-4678-92E7-FDDD8BB53BF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(old)'!$K$21:$K$952</c:f>
              <c:numCache>
                <c:formatCode>General</c:formatCode>
                <c:ptCount val="932"/>
                <c:pt idx="64">
                  <c:v>-0.20257369865430519</c:v>
                </c:pt>
                <c:pt idx="71">
                  <c:v>-0.22763108000071952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B0-4678-92E7-FDDD8BB53BF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(old)'!$L$21:$L$952</c:f>
              <c:numCache>
                <c:formatCode>General</c:formatCode>
                <c:ptCount val="932"/>
                <c:pt idx="66">
                  <c:v>-0.21079126000404358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B0-4678-92E7-FDDD8BB53BF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(old)'!$M$21:$M$952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B0-4678-92E7-FDDD8BB53BF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 (old)'!$D$21:$D$52</c:f>
                <c:numCache>
                  <c:formatCode>General</c:formatCode>
                  <c:ptCount val="32"/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(old)'!$N$21:$N$952</c:f>
              <c:numCache>
                <c:formatCode>General</c:formatCode>
                <c:ptCount val="932"/>
                <c:pt idx="0">
                  <c:v>0.10294630999851506</c:v>
                </c:pt>
                <c:pt idx="1">
                  <c:v>8.4988839997095056E-2</c:v>
                </c:pt>
                <c:pt idx="2">
                  <c:v>-9.2468500224640593E-4</c:v>
                </c:pt>
                <c:pt idx="6">
                  <c:v>0</c:v>
                </c:pt>
                <c:pt idx="7">
                  <c:v>-6.1716500204056501E-4</c:v>
                </c:pt>
                <c:pt idx="8">
                  <c:v>9.3909999122843146E-5</c:v>
                </c:pt>
                <c:pt idx="9">
                  <c:v>2.3355699959211051E-3</c:v>
                </c:pt>
                <c:pt idx="10">
                  <c:v>2.6450949953868985E-3</c:v>
                </c:pt>
                <c:pt idx="11">
                  <c:v>2.5290399935329333E-3</c:v>
                </c:pt>
                <c:pt idx="12">
                  <c:v>2.626049994432833E-3</c:v>
                </c:pt>
                <c:pt idx="14">
                  <c:v>1.25440650008386E-2</c:v>
                </c:pt>
                <c:pt idx="15">
                  <c:v>-4.0056590005406179E-2</c:v>
                </c:pt>
                <c:pt idx="16">
                  <c:v>-4.0029345000220928E-2</c:v>
                </c:pt>
                <c:pt idx="25">
                  <c:v>-7.9974805004894733E-2</c:v>
                </c:pt>
                <c:pt idx="37">
                  <c:v>-0.11881257500499487</c:v>
                </c:pt>
                <c:pt idx="38">
                  <c:v>-0.12280371500673937</c:v>
                </c:pt>
                <c:pt idx="40">
                  <c:v>-0.12271002500347095</c:v>
                </c:pt>
                <c:pt idx="41">
                  <c:v>-0.12217491499905009</c:v>
                </c:pt>
                <c:pt idx="42">
                  <c:v>-0.12668897500407184</c:v>
                </c:pt>
                <c:pt idx="43">
                  <c:v>-0.12824822000402492</c:v>
                </c:pt>
                <c:pt idx="44">
                  <c:v>-0.13217445500777103</c:v>
                </c:pt>
                <c:pt idx="45">
                  <c:v>-0.1366916199986008</c:v>
                </c:pt>
                <c:pt idx="49">
                  <c:v>-0.13968983499944443</c:v>
                </c:pt>
                <c:pt idx="51">
                  <c:v>-0.14181010000174865</c:v>
                </c:pt>
                <c:pt idx="62">
                  <c:v>-0.18669916000362718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B0-4678-92E7-FDDD8BB53BF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(old)'!$F$21:$F$952</c:f>
              <c:numCache>
                <c:formatCode>General</c:formatCode>
                <c:ptCount val="932"/>
                <c:pt idx="0">
                  <c:v>-18207</c:v>
                </c:pt>
                <c:pt idx="1">
                  <c:v>-17748</c:v>
                </c:pt>
                <c:pt idx="2">
                  <c:v>-9055.5</c:v>
                </c:pt>
                <c:pt idx="3">
                  <c:v>-8882.5</c:v>
                </c:pt>
                <c:pt idx="4">
                  <c:v>-8879.5</c:v>
                </c:pt>
                <c:pt idx="5">
                  <c:v>-8797.5</c:v>
                </c:pt>
                <c:pt idx="6">
                  <c:v>0</c:v>
                </c:pt>
                <c:pt idx="7">
                  <c:v>0.5</c:v>
                </c:pt>
                <c:pt idx="8">
                  <c:v>73</c:v>
                </c:pt>
                <c:pt idx="9">
                  <c:v>1971</c:v>
                </c:pt>
                <c:pt idx="10">
                  <c:v>2078.5</c:v>
                </c:pt>
                <c:pt idx="11">
                  <c:v>2312</c:v>
                </c:pt>
                <c:pt idx="12">
                  <c:v>2315</c:v>
                </c:pt>
                <c:pt idx="13">
                  <c:v>15290.5</c:v>
                </c:pt>
                <c:pt idx="14">
                  <c:v>19069.5</c:v>
                </c:pt>
                <c:pt idx="15">
                  <c:v>19923</c:v>
                </c:pt>
                <c:pt idx="16">
                  <c:v>20146.5</c:v>
                </c:pt>
                <c:pt idx="17">
                  <c:v>23401</c:v>
                </c:pt>
                <c:pt idx="18">
                  <c:v>23403.5</c:v>
                </c:pt>
                <c:pt idx="19">
                  <c:v>24295</c:v>
                </c:pt>
                <c:pt idx="20">
                  <c:v>24298</c:v>
                </c:pt>
                <c:pt idx="21">
                  <c:v>24401.5</c:v>
                </c:pt>
                <c:pt idx="22">
                  <c:v>24401.5</c:v>
                </c:pt>
                <c:pt idx="23">
                  <c:v>24490</c:v>
                </c:pt>
                <c:pt idx="24">
                  <c:v>24492.5</c:v>
                </c:pt>
                <c:pt idx="25">
                  <c:v>25108.5</c:v>
                </c:pt>
                <c:pt idx="26">
                  <c:v>27821</c:v>
                </c:pt>
                <c:pt idx="27">
                  <c:v>27824</c:v>
                </c:pt>
                <c:pt idx="28">
                  <c:v>27824.5</c:v>
                </c:pt>
                <c:pt idx="29">
                  <c:v>27882</c:v>
                </c:pt>
                <c:pt idx="30">
                  <c:v>27885</c:v>
                </c:pt>
                <c:pt idx="31">
                  <c:v>27888</c:v>
                </c:pt>
                <c:pt idx="32">
                  <c:v>32217.5</c:v>
                </c:pt>
                <c:pt idx="33">
                  <c:v>32223.5</c:v>
                </c:pt>
                <c:pt idx="34">
                  <c:v>33504</c:v>
                </c:pt>
                <c:pt idx="35">
                  <c:v>33507</c:v>
                </c:pt>
                <c:pt idx="36">
                  <c:v>33552.5</c:v>
                </c:pt>
                <c:pt idx="37">
                  <c:v>34477.5</c:v>
                </c:pt>
                <c:pt idx="38">
                  <c:v>34535.5</c:v>
                </c:pt>
                <c:pt idx="39">
                  <c:v>34590</c:v>
                </c:pt>
                <c:pt idx="40">
                  <c:v>34742.5</c:v>
                </c:pt>
                <c:pt idx="41">
                  <c:v>35175.5</c:v>
                </c:pt>
                <c:pt idx="42">
                  <c:v>35557.5</c:v>
                </c:pt>
                <c:pt idx="43">
                  <c:v>35734</c:v>
                </c:pt>
                <c:pt idx="44">
                  <c:v>36713.5</c:v>
                </c:pt>
                <c:pt idx="45">
                  <c:v>36714</c:v>
                </c:pt>
                <c:pt idx="46">
                  <c:v>36722.5</c:v>
                </c:pt>
                <c:pt idx="47">
                  <c:v>36841</c:v>
                </c:pt>
                <c:pt idx="48">
                  <c:v>37881.5</c:v>
                </c:pt>
                <c:pt idx="49">
                  <c:v>37899.5</c:v>
                </c:pt>
                <c:pt idx="50">
                  <c:v>37924</c:v>
                </c:pt>
                <c:pt idx="51">
                  <c:v>37970</c:v>
                </c:pt>
                <c:pt idx="52">
                  <c:v>39055.5</c:v>
                </c:pt>
                <c:pt idx="53">
                  <c:v>39056</c:v>
                </c:pt>
                <c:pt idx="54">
                  <c:v>39056</c:v>
                </c:pt>
                <c:pt idx="55">
                  <c:v>39056</c:v>
                </c:pt>
                <c:pt idx="56">
                  <c:v>39077</c:v>
                </c:pt>
                <c:pt idx="57">
                  <c:v>40227</c:v>
                </c:pt>
                <c:pt idx="58">
                  <c:v>42314</c:v>
                </c:pt>
                <c:pt idx="59">
                  <c:v>42487.5</c:v>
                </c:pt>
                <c:pt idx="60">
                  <c:v>43479</c:v>
                </c:pt>
                <c:pt idx="61">
                  <c:v>45715</c:v>
                </c:pt>
                <c:pt idx="62">
                  <c:v>45852</c:v>
                </c:pt>
                <c:pt idx="63">
                  <c:v>46788.5</c:v>
                </c:pt>
                <c:pt idx="64">
                  <c:v>48006.5</c:v>
                </c:pt>
                <c:pt idx="65">
                  <c:v>49189</c:v>
                </c:pt>
                <c:pt idx="66">
                  <c:v>49222</c:v>
                </c:pt>
                <c:pt idx="67">
                  <c:v>50083</c:v>
                </c:pt>
                <c:pt idx="68">
                  <c:v>50083.5</c:v>
                </c:pt>
                <c:pt idx="69">
                  <c:v>50153</c:v>
                </c:pt>
                <c:pt idx="70">
                  <c:v>50153.5</c:v>
                </c:pt>
                <c:pt idx="71">
                  <c:v>53476</c:v>
                </c:pt>
              </c:numCache>
            </c:numRef>
          </c:xVal>
          <c:yVal>
            <c:numRef>
              <c:f>'A (old)'!$O$21:$O$952</c:f>
              <c:numCache>
                <c:formatCode>General</c:formatCode>
                <c:ptCount val="932"/>
                <c:pt idx="32">
                  <c:v>-0.1088639586614889</c:v>
                </c:pt>
                <c:pt idx="33">
                  <c:v>-0.10889891527504122</c:v>
                </c:pt>
                <c:pt idx="34">
                  <c:v>-0.11635923921733185</c:v>
                </c:pt>
                <c:pt idx="35">
                  <c:v>-0.116376717524108</c:v>
                </c:pt>
                <c:pt idx="36">
                  <c:v>-0.11664180517687975</c:v>
                </c:pt>
                <c:pt idx="37">
                  <c:v>-0.12203094976619552</c:v>
                </c:pt>
                <c:pt idx="38">
                  <c:v>-0.12236886369720126</c:v>
                </c:pt>
                <c:pt idx="39">
                  <c:v>-0.12268638627030148</c:v>
                </c:pt>
                <c:pt idx="40">
                  <c:v>-0.12357486686475624</c:v>
                </c:pt>
                <c:pt idx="41">
                  <c:v>-0.12609756914278192</c:v>
                </c:pt>
                <c:pt idx="42">
                  <c:v>-0.12832314020561286</c:v>
                </c:pt>
                <c:pt idx="43">
                  <c:v>-0.12935144725427689</c:v>
                </c:pt>
                <c:pt idx="44">
                  <c:v>-0.13505811441669288</c:v>
                </c:pt>
                <c:pt idx="45">
                  <c:v>-0.13506102746782225</c:v>
                </c:pt>
                <c:pt idx="46">
                  <c:v>-0.13511054933702135</c:v>
                </c:pt>
                <c:pt idx="47">
                  <c:v>-0.13580094245467964</c:v>
                </c:pt>
                <c:pt idx="48">
                  <c:v>-0.14186300185487755</c:v>
                </c:pt>
                <c:pt idx="49">
                  <c:v>-0.14196787169553451</c:v>
                </c:pt>
                <c:pt idx="50">
                  <c:v>-0.14211061120087315</c:v>
                </c:pt>
                <c:pt idx="51">
                  <c:v>-0.14237861190477424</c:v>
                </c:pt>
                <c:pt idx="52">
                  <c:v>-0.14870284590661453</c:v>
                </c:pt>
                <c:pt idx="53">
                  <c:v>-0.14870575895774388</c:v>
                </c:pt>
                <c:pt idx="54">
                  <c:v>-0.14870575895774388</c:v>
                </c:pt>
                <c:pt idx="55">
                  <c:v>-0.14870575895774388</c:v>
                </c:pt>
                <c:pt idx="56">
                  <c:v>-0.14882810710517699</c:v>
                </c:pt>
                <c:pt idx="57">
                  <c:v>-0.15552812470270472</c:v>
                </c:pt>
                <c:pt idx="58">
                  <c:v>-0.16768720011665283</c:v>
                </c:pt>
                <c:pt idx="59">
                  <c:v>-0.16869802885854071</c:v>
                </c:pt>
                <c:pt idx="60">
                  <c:v>-0.17447460924806132</c:v>
                </c:pt>
                <c:pt idx="61">
                  <c:v>-0.18750177389855868</c:v>
                </c:pt>
                <c:pt idx="62">
                  <c:v>-0.18829994990800328</c:v>
                </c:pt>
                <c:pt idx="63">
                  <c:v>-0.19375609467329433</c:v>
                </c:pt>
                <c:pt idx="64">
                  <c:v>-0.20085228722441498</c:v>
                </c:pt>
                <c:pt idx="65">
                  <c:v>-0.20774165314535112</c:v>
                </c:pt>
                <c:pt idx="66">
                  <c:v>-0.20793391451988882</c:v>
                </c:pt>
                <c:pt idx="67">
                  <c:v>-0.21295018856464656</c:v>
                </c:pt>
                <c:pt idx="68">
                  <c:v>-0.21295310161577594</c:v>
                </c:pt>
                <c:pt idx="69">
                  <c:v>-0.21335801572275695</c:v>
                </c:pt>
                <c:pt idx="70">
                  <c:v>-0.21336092877388632</c:v>
                </c:pt>
                <c:pt idx="71">
                  <c:v>-0.23271815352848266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B0-4678-92E7-FDDD8BB5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4824"/>
        <c:axId val="1"/>
      </c:scatterChart>
      <c:valAx>
        <c:axId val="76650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7960393072416"/>
              <c:y val="0.86826483579796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8622815440752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932053382829912E-2"/>
          <c:y val="0.92073298764483702"/>
          <c:w val="0.99263545095537087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9173848995371302"/>
          <c:y val="3.5928237628832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4634168126798494"/>
          <c:w val="0.82478747216027892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(older)'!$H$20:$H$20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(older)'!$H$21:$H$929</c:f>
              <c:numCache>
                <c:formatCode>General</c:formatCode>
                <c:ptCount val="909"/>
                <c:pt idx="4">
                  <c:v>-4.4240610470296815E-2</c:v>
                </c:pt>
                <c:pt idx="17">
                  <c:v>-1.6376351595681626E-2</c:v>
                </c:pt>
                <c:pt idx="60">
                  <c:v>-2.0647853016271256E-3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9-4523-BAE0-23501F39A07D}"/>
            </c:ext>
          </c:extLst>
        </c:ser>
        <c:ser>
          <c:idx val="1"/>
          <c:order val="1"/>
          <c:tx>
            <c:strRef>
              <c:f>'A (older)'!$I$20:$I$20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(older)'!$D$21:$D$21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(older)'!$D$21:$D$21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(older)'!$I$21:$I$929</c:f>
              <c:numCache>
                <c:formatCode>General</c:formatCode>
                <c:ptCount val="909"/>
                <c:pt idx="11">
                  <c:v>4.4806431156757753E-2</c:v>
                </c:pt>
                <c:pt idx="12">
                  <c:v>-1.4922667105565779E-3</c:v>
                </c:pt>
                <c:pt idx="22">
                  <c:v>8.1554570075240918E-2</c:v>
                </c:pt>
                <c:pt idx="33">
                  <c:v>3.1183747632894665E-3</c:v>
                </c:pt>
                <c:pt idx="34">
                  <c:v>3.218374760763254E-3</c:v>
                </c:pt>
                <c:pt idx="35">
                  <c:v>-4.3485131027409807E-4</c:v>
                </c:pt>
                <c:pt idx="37">
                  <c:v>7.6484185410663486E-4</c:v>
                </c:pt>
                <c:pt idx="38">
                  <c:v>8.6484185158042237E-4</c:v>
                </c:pt>
                <c:pt idx="39">
                  <c:v>3.9226541412062943E-3</c:v>
                </c:pt>
                <c:pt idx="40">
                  <c:v>1.6341652008122765E-3</c:v>
                </c:pt>
                <c:pt idx="41">
                  <c:v>1.8341652030358091E-3</c:v>
                </c:pt>
                <c:pt idx="42">
                  <c:v>1.1032272450393066E-3</c:v>
                </c:pt>
                <c:pt idx="43">
                  <c:v>2.1032272416050546E-3</c:v>
                </c:pt>
                <c:pt idx="44">
                  <c:v>2.8836594065069221E-3</c:v>
                </c:pt>
                <c:pt idx="45">
                  <c:v>3.1836594062042423E-3</c:v>
                </c:pt>
                <c:pt idx="46">
                  <c:v>-1.6305925382766873E-3</c:v>
                </c:pt>
                <c:pt idx="50">
                  <c:v>2.2780366925871931E-3</c:v>
                </c:pt>
                <c:pt idx="51">
                  <c:v>3.2780366891529411E-3</c:v>
                </c:pt>
                <c:pt idx="53">
                  <c:v>5.6851189583539963E-4</c:v>
                </c:pt>
                <c:pt idx="54">
                  <c:v>1.5685118996771052E-3</c:v>
                </c:pt>
                <c:pt idx="62">
                  <c:v>-6.0978461551712826E-3</c:v>
                </c:pt>
                <c:pt idx="63">
                  <c:v>1.0771497836685739E-3</c:v>
                </c:pt>
                <c:pt idx="64">
                  <c:v>5.963652438367717E-4</c:v>
                </c:pt>
                <c:pt idx="70">
                  <c:v>-2.3861794034019113E-5</c:v>
                </c:pt>
                <c:pt idx="72">
                  <c:v>7.0777927103335969E-3</c:v>
                </c:pt>
                <c:pt idx="74">
                  <c:v>-7.9523755266563967E-4</c:v>
                </c:pt>
                <c:pt idx="75">
                  <c:v>-3.8662609440507367E-3</c:v>
                </c:pt>
                <c:pt idx="76">
                  <c:v>2.482273630448617E-4</c:v>
                </c:pt>
                <c:pt idx="78">
                  <c:v>-8.1774402424343862E-3</c:v>
                </c:pt>
                <c:pt idx="79">
                  <c:v>-7.291692185390275E-3</c:v>
                </c:pt>
                <c:pt idx="80">
                  <c:v>-9.0027155238203704E-4</c:v>
                </c:pt>
                <c:pt idx="81">
                  <c:v>7.9996481508715078E-4</c:v>
                </c:pt>
                <c:pt idx="82">
                  <c:v>4.5151621889090165E-3</c:v>
                </c:pt>
                <c:pt idx="85">
                  <c:v>2.5932307762559503E-3</c:v>
                </c:pt>
                <c:pt idx="86">
                  <c:v>1.1551889474503696E-4</c:v>
                </c:pt>
                <c:pt idx="88">
                  <c:v>-1.7108577812905423E-3</c:v>
                </c:pt>
                <c:pt idx="89">
                  <c:v>1.2104393681511283E-3</c:v>
                </c:pt>
                <c:pt idx="92">
                  <c:v>1.7892625619424507E-3</c:v>
                </c:pt>
                <c:pt idx="93">
                  <c:v>-2.4249893904197961E-3</c:v>
                </c:pt>
                <c:pt idx="94">
                  <c:v>6.037508646841161E-4</c:v>
                </c:pt>
                <c:pt idx="105">
                  <c:v>-2.8676248912233859E-3</c:v>
                </c:pt>
                <c:pt idx="106">
                  <c:v>-2.7818768430734053E-3</c:v>
                </c:pt>
                <c:pt idx="116">
                  <c:v>-1.1501799526740797E-3</c:v>
                </c:pt>
                <c:pt idx="117">
                  <c:v>-1.4195488329278305E-3</c:v>
                </c:pt>
                <c:pt idx="118">
                  <c:v>-4.0506052755517885E-4</c:v>
                </c:pt>
                <c:pt idx="119">
                  <c:v>-3.585845057386905E-3</c:v>
                </c:pt>
                <c:pt idx="120">
                  <c:v>-2.0939516980433837E-3</c:v>
                </c:pt>
                <c:pt idx="123">
                  <c:v>4.0841667578206398E-3</c:v>
                </c:pt>
                <c:pt idx="126">
                  <c:v>1.8426574555633124E-2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9-4523-BAE0-23501F39A07D}"/>
            </c:ext>
          </c:extLst>
        </c:ser>
        <c:ser>
          <c:idx val="3"/>
          <c:order val="2"/>
          <c:tx>
            <c:strRef>
              <c:f>'A (older)'!$J$20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(older)'!$D$21:$D$21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(older)'!$J$21:$J$929</c:f>
              <c:numCache>
                <c:formatCode>General</c:formatCode>
                <c:ptCount val="909"/>
                <c:pt idx="0">
                  <c:v>0.23057719014104805</c:v>
                </c:pt>
                <c:pt idx="1">
                  <c:v>3.3461632767284755E-2</c:v>
                </c:pt>
                <c:pt idx="2">
                  <c:v>3.3376121078617871E-2</c:v>
                </c:pt>
                <c:pt idx="3">
                  <c:v>3.3838801457022782E-2</c:v>
                </c:pt>
                <c:pt idx="5">
                  <c:v>-7.8838490859197918E-2</c:v>
                </c:pt>
                <c:pt idx="6">
                  <c:v>-7.8319275395188015E-2</c:v>
                </c:pt>
                <c:pt idx="7">
                  <c:v>-6.5019673318602145E-2</c:v>
                </c:pt>
                <c:pt idx="8">
                  <c:v>-6.2839502446877304E-2</c:v>
                </c:pt>
                <c:pt idx="9">
                  <c:v>-6.2725014140596613E-2</c:v>
                </c:pt>
                <c:pt idx="10">
                  <c:v>8.1622660720313434E-2</c:v>
                </c:pt>
                <c:pt idx="21">
                  <c:v>5.1954570073576178E-2</c:v>
                </c:pt>
                <c:pt idx="23">
                  <c:v>-8.19451935676625E-2</c:v>
                </c:pt>
                <c:pt idx="24">
                  <c:v>8.1854806434421334E-2</c:v>
                </c:pt>
                <c:pt idx="25">
                  <c:v>-8.1598419637884945E-2</c:v>
                </c:pt>
                <c:pt idx="26">
                  <c:v>-8.1883931328775361E-2</c:v>
                </c:pt>
                <c:pt idx="27">
                  <c:v>-8.1669443025020882E-2</c:v>
                </c:pt>
                <c:pt idx="36">
                  <c:v>-2.9883137394790538E-3</c:v>
                </c:pt>
                <c:pt idx="49">
                  <c:v>9.4911068517831154E-3</c:v>
                </c:pt>
                <c:pt idx="52">
                  <c:v>-1.9203088086214848E-3</c:v>
                </c:pt>
                <c:pt idx="56">
                  <c:v>-2.5867210497381166E-3</c:v>
                </c:pt>
                <c:pt idx="57">
                  <c:v>-1.5867210531723686E-3</c:v>
                </c:pt>
                <c:pt idx="58">
                  <c:v>1.4132789510767907E-3</c:v>
                </c:pt>
                <c:pt idx="77">
                  <c:v>4.6068896626820788E-3</c:v>
                </c:pt>
                <c:pt idx="97">
                  <c:v>2.5832831379375421E-3</c:v>
                </c:pt>
                <c:pt idx="102">
                  <c:v>1.0867829696508124E-3</c:v>
                </c:pt>
                <c:pt idx="103">
                  <c:v>1.2012712759315036E-3</c:v>
                </c:pt>
                <c:pt idx="107">
                  <c:v>-2.9956560756545514E-3</c:v>
                </c:pt>
                <c:pt idx="108">
                  <c:v>-2.8099080227548257E-3</c:v>
                </c:pt>
                <c:pt idx="112">
                  <c:v>-2.4374664862989448E-3</c:v>
                </c:pt>
                <c:pt idx="127">
                  <c:v>2.0389964010973927E-2</c:v>
                </c:pt>
                <c:pt idx="129">
                  <c:v>2.3020479115075432E-2</c:v>
                </c:pt>
                <c:pt idx="131">
                  <c:v>2.6753946534881834E-2</c:v>
                </c:pt>
                <c:pt idx="137">
                  <c:v>5.623643976286985E-2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9-4523-BAE0-23501F39A07D}"/>
            </c:ext>
          </c:extLst>
        </c:ser>
        <c:ser>
          <c:idx val="4"/>
          <c:order val="3"/>
          <c:tx>
            <c:strRef>
              <c:f>'A (older)'!$K$20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plus>
            <c:min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(older)'!$K$21:$K$929</c:f>
              <c:numCache>
                <c:formatCode>General</c:formatCode>
                <c:ptCount val="909"/>
                <c:pt idx="13">
                  <c:v>-2.6458201908098999E-2</c:v>
                </c:pt>
                <c:pt idx="14">
                  <c:v>-2.1029461655416526E-2</c:v>
                </c:pt>
                <c:pt idx="15">
                  <c:v>-7.1406864881282672E-3</c:v>
                </c:pt>
                <c:pt idx="16">
                  <c:v>-9.7261981791234575E-3</c:v>
                </c:pt>
                <c:pt idx="18">
                  <c:v>-1.5176351596892346E-2</c:v>
                </c:pt>
                <c:pt idx="19">
                  <c:v>-1.5498946551815607E-2</c:v>
                </c:pt>
                <c:pt idx="20">
                  <c:v>-1.717020629439503E-2</c:v>
                </c:pt>
                <c:pt idx="28">
                  <c:v>-4.5628163425135426E-3</c:v>
                </c:pt>
                <c:pt idx="29">
                  <c:v>-4.9338397293468006E-3</c:v>
                </c:pt>
                <c:pt idx="30">
                  <c:v>-4.1330807871418074E-3</c:v>
                </c:pt>
                <c:pt idx="31">
                  <c:v>2.1814075153088197E-3</c:v>
                </c:pt>
                <c:pt idx="32">
                  <c:v>-2.1551983081735671E-4</c:v>
                </c:pt>
                <c:pt idx="47">
                  <c:v>4.9271243260591291E-3</c:v>
                </c:pt>
                <c:pt idx="48">
                  <c:v>-2.5058755272766575E-4</c:v>
                </c:pt>
                <c:pt idx="55">
                  <c:v>9.2753089847974479E-4</c:v>
                </c:pt>
                <c:pt idx="59">
                  <c:v>1.0146970962523483E-3</c:v>
                </c:pt>
                <c:pt idx="61">
                  <c:v>-3.5524198901839554E-3</c:v>
                </c:pt>
                <c:pt idx="65">
                  <c:v>-2.3594607628183439E-3</c:v>
                </c:pt>
                <c:pt idx="66">
                  <c:v>-1.7240481647604611E-2</c:v>
                </c:pt>
                <c:pt idx="67">
                  <c:v>-1.6125993344758172E-2</c:v>
                </c:pt>
                <c:pt idx="68">
                  <c:v>-1.5911505033727735E-2</c:v>
                </c:pt>
                <c:pt idx="69">
                  <c:v>-1.6397016726841684E-2</c:v>
                </c:pt>
                <c:pt idx="71">
                  <c:v>1.9058238904108293E-3</c:v>
                </c:pt>
                <c:pt idx="73">
                  <c:v>1.6007898957468569E-3</c:v>
                </c:pt>
                <c:pt idx="83">
                  <c:v>-1.2669376155827194E-4</c:v>
                </c:pt>
                <c:pt idx="84">
                  <c:v>-1.2669376155827194E-4</c:v>
                </c:pt>
                <c:pt idx="87">
                  <c:v>-1.721411434118636E-3</c:v>
                </c:pt>
                <c:pt idx="90">
                  <c:v>-3.459402229054831E-3</c:v>
                </c:pt>
                <c:pt idx="91">
                  <c:v>-3.459402229054831E-3</c:v>
                </c:pt>
                <c:pt idx="95">
                  <c:v>-1.7898652004078031E-5</c:v>
                </c:pt>
                <c:pt idx="96">
                  <c:v>-1.7898652004078031E-5</c:v>
                </c:pt>
                <c:pt idx="98">
                  <c:v>-2.8573454910656437E-3</c:v>
                </c:pt>
                <c:pt idx="99">
                  <c:v>-5.9920144121861085E-4</c:v>
                </c:pt>
                <c:pt idx="100">
                  <c:v>-3.2134533903445117E-3</c:v>
                </c:pt>
                <c:pt idx="101">
                  <c:v>1.2722946630674414E-3</c:v>
                </c:pt>
                <c:pt idx="104">
                  <c:v>-4.1536093049217016E-3</c:v>
                </c:pt>
                <c:pt idx="109">
                  <c:v>-2.3811677674530074E-3</c:v>
                </c:pt>
                <c:pt idx="110">
                  <c:v>1.1045802821172401E-3</c:v>
                </c:pt>
                <c:pt idx="111">
                  <c:v>-7.8093141200952232E-4</c:v>
                </c:pt>
                <c:pt idx="113">
                  <c:v>-1.2944742848048918E-3</c:v>
                </c:pt>
                <c:pt idx="114">
                  <c:v>-3.2087262370623648E-3</c:v>
                </c:pt>
                <c:pt idx="115">
                  <c:v>-3.3443913489463739E-3</c:v>
                </c:pt>
                <c:pt idx="122">
                  <c:v>5.7932188283302821E-3</c:v>
                </c:pt>
                <c:pt idx="124">
                  <c:v>1.7183648495119996E-2</c:v>
                </c:pt>
                <c:pt idx="125">
                  <c:v>6.7816871596733108E-3</c:v>
                </c:pt>
                <c:pt idx="128">
                  <c:v>1.7377602925989777E-2</c:v>
                </c:pt>
                <c:pt idx="130">
                  <c:v>2.3181977718195412E-2</c:v>
                </c:pt>
                <c:pt idx="132">
                  <c:v>2.8157682718301658E-2</c:v>
                </c:pt>
                <c:pt idx="133">
                  <c:v>4.1706397380039562E-2</c:v>
                </c:pt>
                <c:pt idx="134">
                  <c:v>3.9235373988049105E-2</c:v>
                </c:pt>
                <c:pt idx="135">
                  <c:v>5.1597772478999104E-2</c:v>
                </c:pt>
                <c:pt idx="136">
                  <c:v>4.9683520534017589E-2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9-4523-BAE0-23501F39A07D}"/>
            </c:ext>
          </c:extLst>
        </c:ser>
        <c:ser>
          <c:idx val="2"/>
          <c:order val="4"/>
          <c:tx>
            <c:strRef>
              <c:f>'A (older)'!$L$20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plus>
            <c:min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(older)'!$L$21:$L$929</c:f>
              <c:numCache>
                <c:formatCode>General</c:formatCode>
                <c:ptCount val="909"/>
                <c:pt idx="121">
                  <c:v>5.0870735212811269E-3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9-4523-BAE0-23501F39A07D}"/>
            </c:ext>
          </c:extLst>
        </c:ser>
        <c:ser>
          <c:idx val="5"/>
          <c:order val="5"/>
          <c:tx>
            <c:strRef>
              <c:f>'A (older)'!$M$20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plus>
            <c:min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(older)'!$M$21:$M$929</c:f>
              <c:numCache>
                <c:formatCode>General</c:formatCode>
                <c:ptCount val="9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9-4523-BAE0-23501F39A07D}"/>
            </c:ext>
          </c:extLst>
        </c:ser>
        <c:ser>
          <c:idx val="6"/>
          <c:order val="6"/>
          <c:tx>
            <c:strRef>
              <c:f>'A (older)'!$N$20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plus>
            <c:min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(older)'!$N$21:$N$929</c:f>
              <c:numCache>
                <c:formatCode>General</c:formatCode>
                <c:ptCount val="9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9-4523-BAE0-23501F39A07D}"/>
            </c:ext>
          </c:extLst>
        </c:ser>
        <c:ser>
          <c:idx val="7"/>
          <c:order val="7"/>
          <c:tx>
            <c:strRef>
              <c:f>'A (older)'!$O$20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(older)'!$O$21:$O$929</c:f>
              <c:numCache>
                <c:formatCode>General</c:formatCode>
                <c:ptCount val="909"/>
                <c:pt idx="22">
                  <c:v>-0.1446345725837945</c:v>
                </c:pt>
                <c:pt idx="33">
                  <c:v>-0.10650575816822354</c:v>
                </c:pt>
                <c:pt idx="37">
                  <c:v>-0.10498782294398763</c:v>
                </c:pt>
                <c:pt idx="41">
                  <c:v>-0.10031945612228098</c:v>
                </c:pt>
                <c:pt idx="43">
                  <c:v>-9.9308453982365361E-2</c:v>
                </c:pt>
                <c:pt idx="45">
                  <c:v>-9.3697821710142459E-2</c:v>
                </c:pt>
                <c:pt idx="51">
                  <c:v>-8.6904345574505548E-2</c:v>
                </c:pt>
                <c:pt idx="54">
                  <c:v>-8.6500517524284296E-2</c:v>
                </c:pt>
                <c:pt idx="61">
                  <c:v>-6.1617835961715328E-2</c:v>
                </c:pt>
                <c:pt idx="62">
                  <c:v>-6.0624017994149557E-2</c:v>
                </c:pt>
                <c:pt idx="63">
                  <c:v>-5.5474494346647377E-2</c:v>
                </c:pt>
                <c:pt idx="64">
                  <c:v>-5.5056346152801264E-2</c:v>
                </c:pt>
                <c:pt idx="65">
                  <c:v>-5.4944649032527298E-2</c:v>
                </c:pt>
                <c:pt idx="66">
                  <c:v>-5.454654903975599E-2</c:v>
                </c:pt>
                <c:pt idx="67">
                  <c:v>-5.4529364867406158E-2</c:v>
                </c:pt>
                <c:pt idx="68">
                  <c:v>-5.4512180695056311E-2</c:v>
                </c:pt>
                <c:pt idx="69">
                  <c:v>-5.4494996522706479E-2</c:v>
                </c:pt>
                <c:pt idx="70">
                  <c:v>-4.2231225522370339E-2</c:v>
                </c:pt>
                <c:pt idx="71">
                  <c:v>-4.213671257444622E-2</c:v>
                </c:pt>
                <c:pt idx="72">
                  <c:v>-4.2090888114846653E-2</c:v>
                </c:pt>
                <c:pt idx="73">
                  <c:v>-4.1351968703803504E-2</c:v>
                </c:pt>
                <c:pt idx="74">
                  <c:v>-3.6168076711601646E-2</c:v>
                </c:pt>
                <c:pt idx="75">
                  <c:v>-3.6133708366901968E-2</c:v>
                </c:pt>
                <c:pt idx="76">
                  <c:v>-3.6116524194552121E-2</c:v>
                </c:pt>
                <c:pt idx="77">
                  <c:v>-3.5987642901928324E-2</c:v>
                </c:pt>
                <c:pt idx="78">
                  <c:v>-3.5870217724204415E-2</c:v>
                </c:pt>
                <c:pt idx="79">
                  <c:v>-3.5867353695479429E-2</c:v>
                </c:pt>
                <c:pt idx="80">
                  <c:v>-3.5383332840958931E-2</c:v>
                </c:pt>
                <c:pt idx="81">
                  <c:v>-3.5363284639884113E-2</c:v>
                </c:pt>
                <c:pt idx="82">
                  <c:v>-3.5285955864309826E-2</c:v>
                </c:pt>
                <c:pt idx="83">
                  <c:v>-3.0354098399905629E-2</c:v>
                </c:pt>
                <c:pt idx="84">
                  <c:v>-3.0354098399905629E-2</c:v>
                </c:pt>
                <c:pt idx="85">
                  <c:v>-2.9875805602835068E-2</c:v>
                </c:pt>
                <c:pt idx="86">
                  <c:v>-2.9197030795016368E-2</c:v>
                </c:pt>
                <c:pt idx="87">
                  <c:v>-2.9010868927893101E-2</c:v>
                </c:pt>
                <c:pt idx="88">
                  <c:v>-2.9010868927893101E-2</c:v>
                </c:pt>
                <c:pt idx="89">
                  <c:v>-2.3569214350443624E-2</c:v>
                </c:pt>
                <c:pt idx="90">
                  <c:v>-2.3434605000369875E-2</c:v>
                </c:pt>
                <c:pt idx="91">
                  <c:v>-2.3434605000369875E-2</c:v>
                </c:pt>
                <c:pt idx="92">
                  <c:v>-2.2941992059674447E-2</c:v>
                </c:pt>
                <c:pt idx="93">
                  <c:v>-2.2939128030949475E-2</c:v>
                </c:pt>
                <c:pt idx="94">
                  <c:v>-2.2924807887324608E-2</c:v>
                </c:pt>
                <c:pt idx="95">
                  <c:v>-2.2337681998705061E-2</c:v>
                </c:pt>
                <c:pt idx="96">
                  <c:v>-2.2337681998705061E-2</c:v>
                </c:pt>
                <c:pt idx="97">
                  <c:v>-2.2237440993330991E-2</c:v>
                </c:pt>
                <c:pt idx="98">
                  <c:v>-2.2048415097482746E-2</c:v>
                </c:pt>
                <c:pt idx="99">
                  <c:v>-1.7116557633078539E-2</c:v>
                </c:pt>
                <c:pt idx="100">
                  <c:v>-1.7113693604353566E-2</c:v>
                </c:pt>
                <c:pt idx="101">
                  <c:v>-1.7110829575628591E-2</c:v>
                </c:pt>
                <c:pt idx="102">
                  <c:v>-1.7093645403278752E-2</c:v>
                </c:pt>
                <c:pt idx="103">
                  <c:v>-1.7076461230928913E-2</c:v>
                </c:pt>
                <c:pt idx="104">
                  <c:v>-1.6884571306355692E-2</c:v>
                </c:pt>
                <c:pt idx="105">
                  <c:v>-1.6861659076555905E-2</c:v>
                </c:pt>
                <c:pt idx="106">
                  <c:v>-1.6858795047830933E-2</c:v>
                </c:pt>
                <c:pt idx="107">
                  <c:v>-1.6815834616956331E-2</c:v>
                </c:pt>
                <c:pt idx="108">
                  <c:v>-1.6812970588231359E-2</c:v>
                </c:pt>
                <c:pt idx="109">
                  <c:v>-1.6798650444606492E-2</c:v>
                </c:pt>
                <c:pt idx="110">
                  <c:v>-1.6795786415881517E-2</c:v>
                </c:pt>
                <c:pt idx="111">
                  <c:v>-1.6778602243531678E-2</c:v>
                </c:pt>
                <c:pt idx="112">
                  <c:v>-1.6727049726482156E-2</c:v>
                </c:pt>
                <c:pt idx="113">
                  <c:v>-1.6715593611582261E-2</c:v>
                </c:pt>
                <c:pt idx="114">
                  <c:v>-1.6712729582857289E-2</c:v>
                </c:pt>
                <c:pt idx="115">
                  <c:v>-1.6102691464437952E-2</c:v>
                </c:pt>
                <c:pt idx="116">
                  <c:v>-1.0535019623089651E-2</c:v>
                </c:pt>
                <c:pt idx="117">
                  <c:v>-1.0360313870866273E-2</c:v>
                </c:pt>
                <c:pt idx="118">
                  <c:v>-1.0343129698516432E-2</c:v>
                </c:pt>
                <c:pt idx="119">
                  <c:v>-9.9249815046703136E-3</c:v>
                </c:pt>
                <c:pt idx="120">
                  <c:v>-9.4008642480001813E-3</c:v>
                </c:pt>
                <c:pt idx="121">
                  <c:v>2.3187412945910001E-3</c:v>
                </c:pt>
                <c:pt idx="122">
                  <c:v>2.8399945225361604E-3</c:v>
                </c:pt>
                <c:pt idx="123">
                  <c:v>3.2839189749070382E-3</c:v>
                </c:pt>
                <c:pt idx="124">
                  <c:v>8.0868951466874419E-3</c:v>
                </c:pt>
                <c:pt idx="125">
                  <c:v>9.1322656313027363E-3</c:v>
                </c:pt>
                <c:pt idx="126">
                  <c:v>2.1421812890163625E-2</c:v>
                </c:pt>
                <c:pt idx="127">
                  <c:v>2.1951658204283703E-2</c:v>
                </c:pt>
                <c:pt idx="128">
                  <c:v>2.211490784160719E-2</c:v>
                </c:pt>
                <c:pt idx="129">
                  <c:v>2.8175192623650917E-2</c:v>
                </c:pt>
                <c:pt idx="130">
                  <c:v>2.8544652329172488E-2</c:v>
                </c:pt>
                <c:pt idx="131">
                  <c:v>2.8590476788772062E-2</c:v>
                </c:pt>
                <c:pt idx="132">
                  <c:v>3.3754320579899119E-2</c:v>
                </c:pt>
                <c:pt idx="133">
                  <c:v>4.1521566482026998E-2</c:v>
                </c:pt>
                <c:pt idx="134">
                  <c:v>4.1555934826726676E-2</c:v>
                </c:pt>
                <c:pt idx="135">
                  <c:v>4.6848659910477528E-2</c:v>
                </c:pt>
                <c:pt idx="136">
                  <c:v>4.68515239392025E-2</c:v>
                </c:pt>
                <c:pt idx="137">
                  <c:v>4.7705004499244585E-2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9-4523-BAE0-23501F39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2040"/>
        <c:axId val="1"/>
      </c:scatterChart>
      <c:valAx>
        <c:axId val="76651204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927705617994"/>
              <c:y val="0.86826483579796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8622815440752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92052702813856"/>
          <c:y val="0.92073298764483702"/>
          <c:w val="0.85327754970799585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Hya - O-C Diagr.</a:t>
            </a:r>
          </a:p>
        </c:rich>
      </c:tx>
      <c:layout>
        <c:manualLayout>
          <c:xMode val="edge"/>
          <c:yMode val="edge"/>
          <c:x val="0.39260342812767179"/>
          <c:y val="3.582094791342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893617021276595"/>
          <c:w val="0.82645861101599383"/>
          <c:h val="0.65957446808510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(older)'!$H$20:$H$20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(older)'!$H$21:$H$929</c:f>
              <c:numCache>
                <c:formatCode>General</c:formatCode>
                <c:ptCount val="909"/>
                <c:pt idx="4">
                  <c:v>-4.4240610470296815E-2</c:v>
                </c:pt>
                <c:pt idx="17">
                  <c:v>-1.6376351595681626E-2</c:v>
                </c:pt>
                <c:pt idx="60">
                  <c:v>-2.0647853016271256E-3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F7-4284-82A9-CCD2547A0ADA}"/>
            </c:ext>
          </c:extLst>
        </c:ser>
        <c:ser>
          <c:idx val="1"/>
          <c:order val="1"/>
          <c:tx>
            <c:strRef>
              <c:f>'A (older)'!$I$20:$I$20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(older)'!$D$21:$D$21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(older)'!$D$21:$D$21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(older)'!$I$21:$I$929</c:f>
              <c:numCache>
                <c:formatCode>General</c:formatCode>
                <c:ptCount val="909"/>
                <c:pt idx="11">
                  <c:v>4.4806431156757753E-2</c:v>
                </c:pt>
                <c:pt idx="12">
                  <c:v>-1.4922667105565779E-3</c:v>
                </c:pt>
                <c:pt idx="22">
                  <c:v>8.1554570075240918E-2</c:v>
                </c:pt>
                <c:pt idx="33">
                  <c:v>3.1183747632894665E-3</c:v>
                </c:pt>
                <c:pt idx="34">
                  <c:v>3.218374760763254E-3</c:v>
                </c:pt>
                <c:pt idx="35">
                  <c:v>-4.3485131027409807E-4</c:v>
                </c:pt>
                <c:pt idx="37">
                  <c:v>7.6484185410663486E-4</c:v>
                </c:pt>
                <c:pt idx="38">
                  <c:v>8.6484185158042237E-4</c:v>
                </c:pt>
                <c:pt idx="39">
                  <c:v>3.9226541412062943E-3</c:v>
                </c:pt>
                <c:pt idx="40">
                  <c:v>1.6341652008122765E-3</c:v>
                </c:pt>
                <c:pt idx="41">
                  <c:v>1.8341652030358091E-3</c:v>
                </c:pt>
                <c:pt idx="42">
                  <c:v>1.1032272450393066E-3</c:v>
                </c:pt>
                <c:pt idx="43">
                  <c:v>2.1032272416050546E-3</c:v>
                </c:pt>
                <c:pt idx="44">
                  <c:v>2.8836594065069221E-3</c:v>
                </c:pt>
                <c:pt idx="45">
                  <c:v>3.1836594062042423E-3</c:v>
                </c:pt>
                <c:pt idx="46">
                  <c:v>-1.6305925382766873E-3</c:v>
                </c:pt>
                <c:pt idx="50">
                  <c:v>2.2780366925871931E-3</c:v>
                </c:pt>
                <c:pt idx="51">
                  <c:v>3.2780366891529411E-3</c:v>
                </c:pt>
                <c:pt idx="53">
                  <c:v>5.6851189583539963E-4</c:v>
                </c:pt>
                <c:pt idx="54">
                  <c:v>1.5685118996771052E-3</c:v>
                </c:pt>
                <c:pt idx="62">
                  <c:v>-6.0978461551712826E-3</c:v>
                </c:pt>
                <c:pt idx="63">
                  <c:v>1.0771497836685739E-3</c:v>
                </c:pt>
                <c:pt idx="64">
                  <c:v>5.963652438367717E-4</c:v>
                </c:pt>
                <c:pt idx="70">
                  <c:v>-2.3861794034019113E-5</c:v>
                </c:pt>
                <c:pt idx="72">
                  <c:v>7.0777927103335969E-3</c:v>
                </c:pt>
                <c:pt idx="74">
                  <c:v>-7.9523755266563967E-4</c:v>
                </c:pt>
                <c:pt idx="75">
                  <c:v>-3.8662609440507367E-3</c:v>
                </c:pt>
                <c:pt idx="76">
                  <c:v>2.482273630448617E-4</c:v>
                </c:pt>
                <c:pt idx="78">
                  <c:v>-8.1774402424343862E-3</c:v>
                </c:pt>
                <c:pt idx="79">
                  <c:v>-7.291692185390275E-3</c:v>
                </c:pt>
                <c:pt idx="80">
                  <c:v>-9.0027155238203704E-4</c:v>
                </c:pt>
                <c:pt idx="81">
                  <c:v>7.9996481508715078E-4</c:v>
                </c:pt>
                <c:pt idx="82">
                  <c:v>4.5151621889090165E-3</c:v>
                </c:pt>
                <c:pt idx="85">
                  <c:v>2.5932307762559503E-3</c:v>
                </c:pt>
                <c:pt idx="86">
                  <c:v>1.1551889474503696E-4</c:v>
                </c:pt>
                <c:pt idx="88">
                  <c:v>-1.7108577812905423E-3</c:v>
                </c:pt>
                <c:pt idx="89">
                  <c:v>1.2104393681511283E-3</c:v>
                </c:pt>
                <c:pt idx="92">
                  <c:v>1.7892625619424507E-3</c:v>
                </c:pt>
                <c:pt idx="93">
                  <c:v>-2.4249893904197961E-3</c:v>
                </c:pt>
                <c:pt idx="94">
                  <c:v>6.037508646841161E-4</c:v>
                </c:pt>
                <c:pt idx="105">
                  <c:v>-2.8676248912233859E-3</c:v>
                </c:pt>
                <c:pt idx="106">
                  <c:v>-2.7818768430734053E-3</c:v>
                </c:pt>
                <c:pt idx="116">
                  <c:v>-1.1501799526740797E-3</c:v>
                </c:pt>
                <c:pt idx="117">
                  <c:v>-1.4195488329278305E-3</c:v>
                </c:pt>
                <c:pt idx="118">
                  <c:v>-4.0506052755517885E-4</c:v>
                </c:pt>
                <c:pt idx="119">
                  <c:v>-3.585845057386905E-3</c:v>
                </c:pt>
                <c:pt idx="120">
                  <c:v>-2.0939516980433837E-3</c:v>
                </c:pt>
                <c:pt idx="123">
                  <c:v>4.0841667578206398E-3</c:v>
                </c:pt>
                <c:pt idx="126">
                  <c:v>1.8426574555633124E-2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F7-4284-82A9-CCD2547A0ADA}"/>
            </c:ext>
          </c:extLst>
        </c:ser>
        <c:ser>
          <c:idx val="3"/>
          <c:order val="2"/>
          <c:tx>
            <c:strRef>
              <c:f>'A (older)'!$J$20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(older)'!$D$21:$D$21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(older)'!$J$21:$J$929</c:f>
              <c:numCache>
                <c:formatCode>General</c:formatCode>
                <c:ptCount val="909"/>
                <c:pt idx="0">
                  <c:v>0.23057719014104805</c:v>
                </c:pt>
                <c:pt idx="1">
                  <c:v>3.3461632767284755E-2</c:v>
                </c:pt>
                <c:pt idx="2">
                  <c:v>3.3376121078617871E-2</c:v>
                </c:pt>
                <c:pt idx="3">
                  <c:v>3.3838801457022782E-2</c:v>
                </c:pt>
                <c:pt idx="5">
                  <c:v>-7.8838490859197918E-2</c:v>
                </c:pt>
                <c:pt idx="6">
                  <c:v>-7.8319275395188015E-2</c:v>
                </c:pt>
                <c:pt idx="7">
                  <c:v>-6.5019673318602145E-2</c:v>
                </c:pt>
                <c:pt idx="8">
                  <c:v>-6.2839502446877304E-2</c:v>
                </c:pt>
                <c:pt idx="9">
                  <c:v>-6.2725014140596613E-2</c:v>
                </c:pt>
                <c:pt idx="10">
                  <c:v>8.1622660720313434E-2</c:v>
                </c:pt>
                <c:pt idx="21">
                  <c:v>5.1954570073576178E-2</c:v>
                </c:pt>
                <c:pt idx="23">
                  <c:v>-8.19451935676625E-2</c:v>
                </c:pt>
                <c:pt idx="24">
                  <c:v>8.1854806434421334E-2</c:v>
                </c:pt>
                <c:pt idx="25">
                  <c:v>-8.1598419637884945E-2</c:v>
                </c:pt>
                <c:pt idx="26">
                  <c:v>-8.1883931328775361E-2</c:v>
                </c:pt>
                <c:pt idx="27">
                  <c:v>-8.1669443025020882E-2</c:v>
                </c:pt>
                <c:pt idx="36">
                  <c:v>-2.9883137394790538E-3</c:v>
                </c:pt>
                <c:pt idx="49">
                  <c:v>9.4911068517831154E-3</c:v>
                </c:pt>
                <c:pt idx="52">
                  <c:v>-1.9203088086214848E-3</c:v>
                </c:pt>
                <c:pt idx="56">
                  <c:v>-2.5867210497381166E-3</c:v>
                </c:pt>
                <c:pt idx="57">
                  <c:v>-1.5867210531723686E-3</c:v>
                </c:pt>
                <c:pt idx="58">
                  <c:v>1.4132789510767907E-3</c:v>
                </c:pt>
                <c:pt idx="77">
                  <c:v>4.6068896626820788E-3</c:v>
                </c:pt>
                <c:pt idx="97">
                  <c:v>2.5832831379375421E-3</c:v>
                </c:pt>
                <c:pt idx="102">
                  <c:v>1.0867829696508124E-3</c:v>
                </c:pt>
                <c:pt idx="103">
                  <c:v>1.2012712759315036E-3</c:v>
                </c:pt>
                <c:pt idx="107">
                  <c:v>-2.9956560756545514E-3</c:v>
                </c:pt>
                <c:pt idx="108">
                  <c:v>-2.8099080227548257E-3</c:v>
                </c:pt>
                <c:pt idx="112">
                  <c:v>-2.4374664862989448E-3</c:v>
                </c:pt>
                <c:pt idx="127">
                  <c:v>2.0389964010973927E-2</c:v>
                </c:pt>
                <c:pt idx="129">
                  <c:v>2.3020479115075432E-2</c:v>
                </c:pt>
                <c:pt idx="131">
                  <c:v>2.6753946534881834E-2</c:v>
                </c:pt>
                <c:pt idx="137">
                  <c:v>5.623643976286985E-2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F7-4284-82A9-CCD2547A0ADA}"/>
            </c:ext>
          </c:extLst>
        </c:ser>
        <c:ser>
          <c:idx val="4"/>
          <c:order val="3"/>
          <c:tx>
            <c:strRef>
              <c:f>'A (older)'!$K$20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plus>
            <c:min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(older)'!$K$21:$K$929</c:f>
              <c:numCache>
                <c:formatCode>General</c:formatCode>
                <c:ptCount val="909"/>
                <c:pt idx="13">
                  <c:v>-2.6458201908098999E-2</c:v>
                </c:pt>
                <c:pt idx="14">
                  <c:v>-2.1029461655416526E-2</c:v>
                </c:pt>
                <c:pt idx="15">
                  <c:v>-7.1406864881282672E-3</c:v>
                </c:pt>
                <c:pt idx="16">
                  <c:v>-9.7261981791234575E-3</c:v>
                </c:pt>
                <c:pt idx="18">
                  <c:v>-1.5176351596892346E-2</c:v>
                </c:pt>
                <c:pt idx="19">
                  <c:v>-1.5498946551815607E-2</c:v>
                </c:pt>
                <c:pt idx="20">
                  <c:v>-1.717020629439503E-2</c:v>
                </c:pt>
                <c:pt idx="28">
                  <c:v>-4.5628163425135426E-3</c:v>
                </c:pt>
                <c:pt idx="29">
                  <c:v>-4.9338397293468006E-3</c:v>
                </c:pt>
                <c:pt idx="30">
                  <c:v>-4.1330807871418074E-3</c:v>
                </c:pt>
                <c:pt idx="31">
                  <c:v>2.1814075153088197E-3</c:v>
                </c:pt>
                <c:pt idx="32">
                  <c:v>-2.1551983081735671E-4</c:v>
                </c:pt>
                <c:pt idx="47">
                  <c:v>4.9271243260591291E-3</c:v>
                </c:pt>
                <c:pt idx="48">
                  <c:v>-2.5058755272766575E-4</c:v>
                </c:pt>
                <c:pt idx="55">
                  <c:v>9.2753089847974479E-4</c:v>
                </c:pt>
                <c:pt idx="59">
                  <c:v>1.0146970962523483E-3</c:v>
                </c:pt>
                <c:pt idx="61">
                  <c:v>-3.5524198901839554E-3</c:v>
                </c:pt>
                <c:pt idx="65">
                  <c:v>-2.3594607628183439E-3</c:v>
                </c:pt>
                <c:pt idx="66">
                  <c:v>-1.7240481647604611E-2</c:v>
                </c:pt>
                <c:pt idx="67">
                  <c:v>-1.6125993344758172E-2</c:v>
                </c:pt>
                <c:pt idx="68">
                  <c:v>-1.5911505033727735E-2</c:v>
                </c:pt>
                <c:pt idx="69">
                  <c:v>-1.6397016726841684E-2</c:v>
                </c:pt>
                <c:pt idx="71">
                  <c:v>1.9058238904108293E-3</c:v>
                </c:pt>
                <c:pt idx="73">
                  <c:v>1.6007898957468569E-3</c:v>
                </c:pt>
                <c:pt idx="83">
                  <c:v>-1.2669376155827194E-4</c:v>
                </c:pt>
                <c:pt idx="84">
                  <c:v>-1.2669376155827194E-4</c:v>
                </c:pt>
                <c:pt idx="87">
                  <c:v>-1.721411434118636E-3</c:v>
                </c:pt>
                <c:pt idx="90">
                  <c:v>-3.459402229054831E-3</c:v>
                </c:pt>
                <c:pt idx="91">
                  <c:v>-3.459402229054831E-3</c:v>
                </c:pt>
                <c:pt idx="95">
                  <c:v>-1.7898652004078031E-5</c:v>
                </c:pt>
                <c:pt idx="96">
                  <c:v>-1.7898652004078031E-5</c:v>
                </c:pt>
                <c:pt idx="98">
                  <c:v>-2.8573454910656437E-3</c:v>
                </c:pt>
                <c:pt idx="99">
                  <c:v>-5.9920144121861085E-4</c:v>
                </c:pt>
                <c:pt idx="100">
                  <c:v>-3.2134533903445117E-3</c:v>
                </c:pt>
                <c:pt idx="101">
                  <c:v>1.2722946630674414E-3</c:v>
                </c:pt>
                <c:pt idx="104">
                  <c:v>-4.1536093049217016E-3</c:v>
                </c:pt>
                <c:pt idx="109">
                  <c:v>-2.3811677674530074E-3</c:v>
                </c:pt>
                <c:pt idx="110">
                  <c:v>1.1045802821172401E-3</c:v>
                </c:pt>
                <c:pt idx="111">
                  <c:v>-7.8093141200952232E-4</c:v>
                </c:pt>
                <c:pt idx="113">
                  <c:v>-1.2944742848048918E-3</c:v>
                </c:pt>
                <c:pt idx="114">
                  <c:v>-3.2087262370623648E-3</c:v>
                </c:pt>
                <c:pt idx="115">
                  <c:v>-3.3443913489463739E-3</c:v>
                </c:pt>
                <c:pt idx="122">
                  <c:v>5.7932188283302821E-3</c:v>
                </c:pt>
                <c:pt idx="124">
                  <c:v>1.7183648495119996E-2</c:v>
                </c:pt>
                <c:pt idx="125">
                  <c:v>6.7816871596733108E-3</c:v>
                </c:pt>
                <c:pt idx="128">
                  <c:v>1.7377602925989777E-2</c:v>
                </c:pt>
                <c:pt idx="130">
                  <c:v>2.3181977718195412E-2</c:v>
                </c:pt>
                <c:pt idx="132">
                  <c:v>2.8157682718301658E-2</c:v>
                </c:pt>
                <c:pt idx="133">
                  <c:v>4.1706397380039562E-2</c:v>
                </c:pt>
                <c:pt idx="134">
                  <c:v>3.9235373988049105E-2</c:v>
                </c:pt>
                <c:pt idx="135">
                  <c:v>5.1597772478999104E-2</c:v>
                </c:pt>
                <c:pt idx="136">
                  <c:v>4.9683520534017589E-2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F7-4284-82A9-CCD2547A0ADA}"/>
            </c:ext>
          </c:extLst>
        </c:ser>
        <c:ser>
          <c:idx val="2"/>
          <c:order val="4"/>
          <c:tx>
            <c:strRef>
              <c:f>'A (older)'!$L$20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plus>
            <c:min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(older)'!$L$21:$L$929</c:f>
              <c:numCache>
                <c:formatCode>General</c:formatCode>
                <c:ptCount val="909"/>
                <c:pt idx="121">
                  <c:v>5.0870735212811269E-3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F7-4284-82A9-CCD2547A0ADA}"/>
            </c:ext>
          </c:extLst>
        </c:ser>
        <c:ser>
          <c:idx val="5"/>
          <c:order val="5"/>
          <c:tx>
            <c:strRef>
              <c:f>'A (older)'!$M$20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plus>
            <c:min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(older)'!$M$21:$M$929</c:f>
              <c:numCache>
                <c:formatCode>General</c:formatCode>
                <c:ptCount val="9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F7-4284-82A9-CCD2547A0ADA}"/>
            </c:ext>
          </c:extLst>
        </c:ser>
        <c:ser>
          <c:idx val="6"/>
          <c:order val="6"/>
          <c:tx>
            <c:strRef>
              <c:f>'A (older)'!$N$20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plus>
            <c:minus>
              <c:numRef>
                <c:f>'A (older)'!$D$21:$D$50</c:f>
                <c:numCache>
                  <c:formatCode>General</c:formatCode>
                  <c:ptCount val="30"/>
                  <c:pt idx="4">
                    <c:v>0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2">
                    <c:v>0</c:v>
                  </c:pt>
                  <c:pt idx="28">
                    <c:v>6.9999999999999999E-4</c:v>
                  </c:pt>
                  <c:pt idx="2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(older)'!$N$21:$N$929</c:f>
              <c:numCache>
                <c:formatCode>General</c:formatCode>
                <c:ptCount val="9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F7-4284-82A9-CCD2547A0ADA}"/>
            </c:ext>
          </c:extLst>
        </c:ser>
        <c:ser>
          <c:idx val="7"/>
          <c:order val="7"/>
          <c:tx>
            <c:strRef>
              <c:f>'A (older)'!$O$20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(older)'!$F$21:$F$929</c:f>
              <c:numCache>
                <c:formatCode>General</c:formatCode>
                <c:ptCount val="909"/>
                <c:pt idx="0">
                  <c:v>-71225</c:v>
                </c:pt>
                <c:pt idx="1">
                  <c:v>-62359</c:v>
                </c:pt>
                <c:pt idx="2">
                  <c:v>-62356</c:v>
                </c:pt>
                <c:pt idx="3">
                  <c:v>-62274</c:v>
                </c:pt>
                <c:pt idx="4">
                  <c:v>-61334.5</c:v>
                </c:pt>
                <c:pt idx="5">
                  <c:v>-53476</c:v>
                </c:pt>
                <c:pt idx="6">
                  <c:v>-53403</c:v>
                </c:pt>
                <c:pt idx="7">
                  <c:v>-51505</c:v>
                </c:pt>
                <c:pt idx="8">
                  <c:v>-51164</c:v>
                </c:pt>
                <c:pt idx="9">
                  <c:v>-51161</c:v>
                </c:pt>
                <c:pt idx="10">
                  <c:v>-38185.5</c:v>
                </c:pt>
                <c:pt idx="11">
                  <c:v>-34406.5</c:v>
                </c:pt>
                <c:pt idx="12">
                  <c:v>-33329.5</c:v>
                </c:pt>
                <c:pt idx="13">
                  <c:v>-30075</c:v>
                </c:pt>
                <c:pt idx="14">
                  <c:v>-30072.5</c:v>
                </c:pt>
                <c:pt idx="15">
                  <c:v>-29181</c:v>
                </c:pt>
                <c:pt idx="16">
                  <c:v>-29178</c:v>
                </c:pt>
                <c:pt idx="17">
                  <c:v>-29074.5</c:v>
                </c:pt>
                <c:pt idx="18">
                  <c:v>-29074.5</c:v>
                </c:pt>
                <c:pt idx="19">
                  <c:v>-28986</c:v>
                </c:pt>
                <c:pt idx="20">
                  <c:v>-28983.5</c:v>
                </c:pt>
                <c:pt idx="21">
                  <c:v>-25655</c:v>
                </c:pt>
                <c:pt idx="22">
                  <c:v>-25655</c:v>
                </c:pt>
                <c:pt idx="23">
                  <c:v>-25651.5</c:v>
                </c:pt>
                <c:pt idx="24">
                  <c:v>-25651.5</c:v>
                </c:pt>
                <c:pt idx="25">
                  <c:v>-25593.5</c:v>
                </c:pt>
                <c:pt idx="26">
                  <c:v>-25590.5</c:v>
                </c:pt>
                <c:pt idx="27">
                  <c:v>-25587.5</c:v>
                </c:pt>
                <c:pt idx="28">
                  <c:v>-21258.5</c:v>
                </c:pt>
                <c:pt idx="29">
                  <c:v>-21252.5</c:v>
                </c:pt>
                <c:pt idx="30">
                  <c:v>-19972</c:v>
                </c:pt>
                <c:pt idx="31">
                  <c:v>-19969</c:v>
                </c:pt>
                <c:pt idx="32">
                  <c:v>-19923.5</c:v>
                </c:pt>
                <c:pt idx="33">
                  <c:v>-18998.5</c:v>
                </c:pt>
                <c:pt idx="34">
                  <c:v>-18998.5</c:v>
                </c:pt>
                <c:pt idx="35">
                  <c:v>-18940.5</c:v>
                </c:pt>
                <c:pt idx="36">
                  <c:v>-18886</c:v>
                </c:pt>
                <c:pt idx="37">
                  <c:v>-18733.5</c:v>
                </c:pt>
                <c:pt idx="38">
                  <c:v>-18733.5</c:v>
                </c:pt>
                <c:pt idx="39">
                  <c:v>-18300.5</c:v>
                </c:pt>
                <c:pt idx="40">
                  <c:v>-17918.5</c:v>
                </c:pt>
                <c:pt idx="41">
                  <c:v>-17918.5</c:v>
                </c:pt>
                <c:pt idx="42">
                  <c:v>-17742</c:v>
                </c:pt>
                <c:pt idx="43">
                  <c:v>-17742</c:v>
                </c:pt>
                <c:pt idx="44">
                  <c:v>-16762.5</c:v>
                </c:pt>
                <c:pt idx="45">
                  <c:v>-16762.5</c:v>
                </c:pt>
                <c:pt idx="46">
                  <c:v>-16762</c:v>
                </c:pt>
                <c:pt idx="47">
                  <c:v>-16753.5</c:v>
                </c:pt>
                <c:pt idx="48">
                  <c:v>-16635</c:v>
                </c:pt>
                <c:pt idx="49">
                  <c:v>-15594.5</c:v>
                </c:pt>
                <c:pt idx="50">
                  <c:v>-15576.5</c:v>
                </c:pt>
                <c:pt idx="51">
                  <c:v>-15576.5</c:v>
                </c:pt>
                <c:pt idx="52">
                  <c:v>-15552</c:v>
                </c:pt>
                <c:pt idx="53">
                  <c:v>-15506</c:v>
                </c:pt>
                <c:pt idx="54">
                  <c:v>-15506</c:v>
                </c:pt>
                <c:pt idx="55">
                  <c:v>-14420.5</c:v>
                </c:pt>
                <c:pt idx="56">
                  <c:v>-14420</c:v>
                </c:pt>
                <c:pt idx="57">
                  <c:v>-14420</c:v>
                </c:pt>
                <c:pt idx="58">
                  <c:v>-14420</c:v>
                </c:pt>
                <c:pt idx="59">
                  <c:v>-14399</c:v>
                </c:pt>
                <c:pt idx="60">
                  <c:v>-13249</c:v>
                </c:pt>
                <c:pt idx="61">
                  <c:v>-11162</c:v>
                </c:pt>
                <c:pt idx="62">
                  <c:v>-10988.5</c:v>
                </c:pt>
                <c:pt idx="63">
                  <c:v>-10089.5</c:v>
                </c:pt>
                <c:pt idx="64">
                  <c:v>-10016.5</c:v>
                </c:pt>
                <c:pt idx="65">
                  <c:v>-9997</c:v>
                </c:pt>
                <c:pt idx="66">
                  <c:v>-9927.5</c:v>
                </c:pt>
                <c:pt idx="67">
                  <c:v>-9924.5</c:v>
                </c:pt>
                <c:pt idx="68">
                  <c:v>-9921.5</c:v>
                </c:pt>
                <c:pt idx="69">
                  <c:v>-9918.5</c:v>
                </c:pt>
                <c:pt idx="70">
                  <c:v>-7777.5</c:v>
                </c:pt>
                <c:pt idx="71">
                  <c:v>-7761</c:v>
                </c:pt>
                <c:pt idx="72">
                  <c:v>-7753</c:v>
                </c:pt>
                <c:pt idx="73">
                  <c:v>-7624</c:v>
                </c:pt>
                <c:pt idx="74">
                  <c:v>-6719</c:v>
                </c:pt>
                <c:pt idx="75">
                  <c:v>-6713</c:v>
                </c:pt>
                <c:pt idx="76">
                  <c:v>-6710</c:v>
                </c:pt>
                <c:pt idx="77">
                  <c:v>-6687.5</c:v>
                </c:pt>
                <c:pt idx="78">
                  <c:v>-6667</c:v>
                </c:pt>
                <c:pt idx="79">
                  <c:v>-6666.5</c:v>
                </c:pt>
                <c:pt idx="80">
                  <c:v>-6582</c:v>
                </c:pt>
                <c:pt idx="81">
                  <c:v>-6578.5</c:v>
                </c:pt>
                <c:pt idx="82">
                  <c:v>-6565</c:v>
                </c:pt>
                <c:pt idx="83">
                  <c:v>-5704</c:v>
                </c:pt>
                <c:pt idx="84">
                  <c:v>-5704</c:v>
                </c:pt>
                <c:pt idx="85">
                  <c:v>-5620.5</c:v>
                </c:pt>
                <c:pt idx="86">
                  <c:v>-5502</c:v>
                </c:pt>
                <c:pt idx="87">
                  <c:v>-5469.5</c:v>
                </c:pt>
                <c:pt idx="88">
                  <c:v>-5469.5</c:v>
                </c:pt>
                <c:pt idx="89">
                  <c:v>-4519.5</c:v>
                </c:pt>
                <c:pt idx="90">
                  <c:v>-4496</c:v>
                </c:pt>
                <c:pt idx="91">
                  <c:v>-4496</c:v>
                </c:pt>
                <c:pt idx="92">
                  <c:v>-4410</c:v>
                </c:pt>
                <c:pt idx="93">
                  <c:v>-4409.5</c:v>
                </c:pt>
                <c:pt idx="94">
                  <c:v>-4407</c:v>
                </c:pt>
                <c:pt idx="95">
                  <c:v>-4304.5</c:v>
                </c:pt>
                <c:pt idx="96">
                  <c:v>-4304.5</c:v>
                </c:pt>
                <c:pt idx="97">
                  <c:v>-4287</c:v>
                </c:pt>
                <c:pt idx="98">
                  <c:v>-4254</c:v>
                </c:pt>
                <c:pt idx="99">
                  <c:v>-3393</c:v>
                </c:pt>
                <c:pt idx="100">
                  <c:v>-3392.5</c:v>
                </c:pt>
                <c:pt idx="101">
                  <c:v>-3392</c:v>
                </c:pt>
                <c:pt idx="102">
                  <c:v>-3389</c:v>
                </c:pt>
                <c:pt idx="103">
                  <c:v>-3386</c:v>
                </c:pt>
                <c:pt idx="104">
                  <c:v>-3352.5</c:v>
                </c:pt>
                <c:pt idx="105">
                  <c:v>-3348.5</c:v>
                </c:pt>
                <c:pt idx="106">
                  <c:v>-3348</c:v>
                </c:pt>
                <c:pt idx="107">
                  <c:v>-3340.5</c:v>
                </c:pt>
                <c:pt idx="108">
                  <c:v>-3340</c:v>
                </c:pt>
                <c:pt idx="109">
                  <c:v>-3337.5</c:v>
                </c:pt>
                <c:pt idx="110">
                  <c:v>-3337</c:v>
                </c:pt>
                <c:pt idx="111">
                  <c:v>-3334</c:v>
                </c:pt>
                <c:pt idx="112">
                  <c:v>-3325</c:v>
                </c:pt>
                <c:pt idx="113">
                  <c:v>-3323</c:v>
                </c:pt>
                <c:pt idx="114">
                  <c:v>-3322.5</c:v>
                </c:pt>
                <c:pt idx="115">
                  <c:v>-3216</c:v>
                </c:pt>
                <c:pt idx="116">
                  <c:v>-2244</c:v>
                </c:pt>
                <c:pt idx="117">
                  <c:v>-2213.5</c:v>
                </c:pt>
                <c:pt idx="118">
                  <c:v>-2210.5</c:v>
                </c:pt>
                <c:pt idx="119">
                  <c:v>-2137.5</c:v>
                </c:pt>
                <c:pt idx="120">
                  <c:v>-2046</c:v>
                </c:pt>
                <c:pt idx="121">
                  <c:v>0</c:v>
                </c:pt>
                <c:pt idx="122">
                  <c:v>91</c:v>
                </c:pt>
                <c:pt idx="123">
                  <c:v>168.5</c:v>
                </c:pt>
                <c:pt idx="124">
                  <c:v>1007</c:v>
                </c:pt>
                <c:pt idx="125">
                  <c:v>1189.5</c:v>
                </c:pt>
                <c:pt idx="126">
                  <c:v>3335</c:v>
                </c:pt>
                <c:pt idx="127">
                  <c:v>3427.5</c:v>
                </c:pt>
                <c:pt idx="128">
                  <c:v>3456</c:v>
                </c:pt>
                <c:pt idx="129">
                  <c:v>4514</c:v>
                </c:pt>
                <c:pt idx="130">
                  <c:v>4578.5</c:v>
                </c:pt>
                <c:pt idx="131">
                  <c:v>4586.5</c:v>
                </c:pt>
                <c:pt idx="132">
                  <c:v>5488</c:v>
                </c:pt>
                <c:pt idx="133">
                  <c:v>6844</c:v>
                </c:pt>
                <c:pt idx="134">
                  <c:v>6850</c:v>
                </c:pt>
                <c:pt idx="135">
                  <c:v>7774</c:v>
                </c:pt>
                <c:pt idx="136">
                  <c:v>7774.5</c:v>
                </c:pt>
                <c:pt idx="137">
                  <c:v>7923.5</c:v>
                </c:pt>
              </c:numCache>
            </c:numRef>
          </c:xVal>
          <c:yVal>
            <c:numRef>
              <c:f>'A (older)'!$O$21:$O$929</c:f>
              <c:numCache>
                <c:formatCode>General</c:formatCode>
                <c:ptCount val="909"/>
                <c:pt idx="22">
                  <c:v>-0.1446345725837945</c:v>
                </c:pt>
                <c:pt idx="33">
                  <c:v>-0.10650575816822354</c:v>
                </c:pt>
                <c:pt idx="37">
                  <c:v>-0.10498782294398763</c:v>
                </c:pt>
                <c:pt idx="41">
                  <c:v>-0.10031945612228098</c:v>
                </c:pt>
                <c:pt idx="43">
                  <c:v>-9.9308453982365361E-2</c:v>
                </c:pt>
                <c:pt idx="45">
                  <c:v>-9.3697821710142459E-2</c:v>
                </c:pt>
                <c:pt idx="51">
                  <c:v>-8.6904345574505548E-2</c:v>
                </c:pt>
                <c:pt idx="54">
                  <c:v>-8.6500517524284296E-2</c:v>
                </c:pt>
                <c:pt idx="61">
                  <c:v>-6.1617835961715328E-2</c:v>
                </c:pt>
                <c:pt idx="62">
                  <c:v>-6.0624017994149557E-2</c:v>
                </c:pt>
                <c:pt idx="63">
                  <c:v>-5.5474494346647377E-2</c:v>
                </c:pt>
                <c:pt idx="64">
                  <c:v>-5.5056346152801264E-2</c:v>
                </c:pt>
                <c:pt idx="65">
                  <c:v>-5.4944649032527298E-2</c:v>
                </c:pt>
                <c:pt idx="66">
                  <c:v>-5.454654903975599E-2</c:v>
                </c:pt>
                <c:pt idx="67">
                  <c:v>-5.4529364867406158E-2</c:v>
                </c:pt>
                <c:pt idx="68">
                  <c:v>-5.4512180695056311E-2</c:v>
                </c:pt>
                <c:pt idx="69">
                  <c:v>-5.4494996522706479E-2</c:v>
                </c:pt>
                <c:pt idx="70">
                  <c:v>-4.2231225522370339E-2</c:v>
                </c:pt>
                <c:pt idx="71">
                  <c:v>-4.213671257444622E-2</c:v>
                </c:pt>
                <c:pt idx="72">
                  <c:v>-4.2090888114846653E-2</c:v>
                </c:pt>
                <c:pt idx="73">
                  <c:v>-4.1351968703803504E-2</c:v>
                </c:pt>
                <c:pt idx="74">
                  <c:v>-3.6168076711601646E-2</c:v>
                </c:pt>
                <c:pt idx="75">
                  <c:v>-3.6133708366901968E-2</c:v>
                </c:pt>
                <c:pt idx="76">
                  <c:v>-3.6116524194552121E-2</c:v>
                </c:pt>
                <c:pt idx="77">
                  <c:v>-3.5987642901928324E-2</c:v>
                </c:pt>
                <c:pt idx="78">
                  <c:v>-3.5870217724204415E-2</c:v>
                </c:pt>
                <c:pt idx="79">
                  <c:v>-3.5867353695479429E-2</c:v>
                </c:pt>
                <c:pt idx="80">
                  <c:v>-3.5383332840958931E-2</c:v>
                </c:pt>
                <c:pt idx="81">
                  <c:v>-3.5363284639884113E-2</c:v>
                </c:pt>
                <c:pt idx="82">
                  <c:v>-3.5285955864309826E-2</c:v>
                </c:pt>
                <c:pt idx="83">
                  <c:v>-3.0354098399905629E-2</c:v>
                </c:pt>
                <c:pt idx="84">
                  <c:v>-3.0354098399905629E-2</c:v>
                </c:pt>
                <c:pt idx="85">
                  <c:v>-2.9875805602835068E-2</c:v>
                </c:pt>
                <c:pt idx="86">
                  <c:v>-2.9197030795016368E-2</c:v>
                </c:pt>
                <c:pt idx="87">
                  <c:v>-2.9010868927893101E-2</c:v>
                </c:pt>
                <c:pt idx="88">
                  <c:v>-2.9010868927893101E-2</c:v>
                </c:pt>
                <c:pt idx="89">
                  <c:v>-2.3569214350443624E-2</c:v>
                </c:pt>
                <c:pt idx="90">
                  <c:v>-2.3434605000369875E-2</c:v>
                </c:pt>
                <c:pt idx="91">
                  <c:v>-2.3434605000369875E-2</c:v>
                </c:pt>
                <c:pt idx="92">
                  <c:v>-2.2941992059674447E-2</c:v>
                </c:pt>
                <c:pt idx="93">
                  <c:v>-2.2939128030949475E-2</c:v>
                </c:pt>
                <c:pt idx="94">
                  <c:v>-2.2924807887324608E-2</c:v>
                </c:pt>
                <c:pt idx="95">
                  <c:v>-2.2337681998705061E-2</c:v>
                </c:pt>
                <c:pt idx="96">
                  <c:v>-2.2337681998705061E-2</c:v>
                </c:pt>
                <c:pt idx="97">
                  <c:v>-2.2237440993330991E-2</c:v>
                </c:pt>
                <c:pt idx="98">
                  <c:v>-2.2048415097482746E-2</c:v>
                </c:pt>
                <c:pt idx="99">
                  <c:v>-1.7116557633078539E-2</c:v>
                </c:pt>
                <c:pt idx="100">
                  <c:v>-1.7113693604353566E-2</c:v>
                </c:pt>
                <c:pt idx="101">
                  <c:v>-1.7110829575628591E-2</c:v>
                </c:pt>
                <c:pt idx="102">
                  <c:v>-1.7093645403278752E-2</c:v>
                </c:pt>
                <c:pt idx="103">
                  <c:v>-1.7076461230928913E-2</c:v>
                </c:pt>
                <c:pt idx="104">
                  <c:v>-1.6884571306355692E-2</c:v>
                </c:pt>
                <c:pt idx="105">
                  <c:v>-1.6861659076555905E-2</c:v>
                </c:pt>
                <c:pt idx="106">
                  <c:v>-1.6858795047830933E-2</c:v>
                </c:pt>
                <c:pt idx="107">
                  <c:v>-1.6815834616956331E-2</c:v>
                </c:pt>
                <c:pt idx="108">
                  <c:v>-1.6812970588231359E-2</c:v>
                </c:pt>
                <c:pt idx="109">
                  <c:v>-1.6798650444606492E-2</c:v>
                </c:pt>
                <c:pt idx="110">
                  <c:v>-1.6795786415881517E-2</c:v>
                </c:pt>
                <c:pt idx="111">
                  <c:v>-1.6778602243531678E-2</c:v>
                </c:pt>
                <c:pt idx="112">
                  <c:v>-1.6727049726482156E-2</c:v>
                </c:pt>
                <c:pt idx="113">
                  <c:v>-1.6715593611582261E-2</c:v>
                </c:pt>
                <c:pt idx="114">
                  <c:v>-1.6712729582857289E-2</c:v>
                </c:pt>
                <c:pt idx="115">
                  <c:v>-1.6102691464437952E-2</c:v>
                </c:pt>
                <c:pt idx="116">
                  <c:v>-1.0535019623089651E-2</c:v>
                </c:pt>
                <c:pt idx="117">
                  <c:v>-1.0360313870866273E-2</c:v>
                </c:pt>
                <c:pt idx="118">
                  <c:v>-1.0343129698516432E-2</c:v>
                </c:pt>
                <c:pt idx="119">
                  <c:v>-9.9249815046703136E-3</c:v>
                </c:pt>
                <c:pt idx="120">
                  <c:v>-9.4008642480001813E-3</c:v>
                </c:pt>
                <c:pt idx="121">
                  <c:v>2.3187412945910001E-3</c:v>
                </c:pt>
                <c:pt idx="122">
                  <c:v>2.8399945225361604E-3</c:v>
                </c:pt>
                <c:pt idx="123">
                  <c:v>3.2839189749070382E-3</c:v>
                </c:pt>
                <c:pt idx="124">
                  <c:v>8.0868951466874419E-3</c:v>
                </c:pt>
                <c:pt idx="125">
                  <c:v>9.1322656313027363E-3</c:v>
                </c:pt>
                <c:pt idx="126">
                  <c:v>2.1421812890163625E-2</c:v>
                </c:pt>
                <c:pt idx="127">
                  <c:v>2.1951658204283703E-2</c:v>
                </c:pt>
                <c:pt idx="128">
                  <c:v>2.211490784160719E-2</c:v>
                </c:pt>
                <c:pt idx="129">
                  <c:v>2.8175192623650917E-2</c:v>
                </c:pt>
                <c:pt idx="130">
                  <c:v>2.8544652329172488E-2</c:v>
                </c:pt>
                <c:pt idx="131">
                  <c:v>2.8590476788772062E-2</c:v>
                </c:pt>
                <c:pt idx="132">
                  <c:v>3.3754320579899119E-2</c:v>
                </c:pt>
                <c:pt idx="133">
                  <c:v>4.1521566482026998E-2</c:v>
                </c:pt>
                <c:pt idx="134">
                  <c:v>4.1555934826726676E-2</c:v>
                </c:pt>
                <c:pt idx="135">
                  <c:v>4.6848659910477528E-2</c:v>
                </c:pt>
                <c:pt idx="136">
                  <c:v>4.68515239392025E-2</c:v>
                </c:pt>
                <c:pt idx="137">
                  <c:v>4.7705004499244585E-2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F7-4284-82A9-CCD2547A0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5152"/>
        <c:axId val="1"/>
      </c:scatterChart>
      <c:valAx>
        <c:axId val="76650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866283606444"/>
              <c:y val="0.86865663068712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8805957765917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59616641091981"/>
          <c:y val="0.92097264437689974"/>
          <c:w val="0.85206318626956845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295275</xdr:colOff>
      <xdr:row>17</xdr:row>
      <xdr:rowOff>171450</xdr:rowOff>
    </xdr:to>
    <xdr:graphicFrame macro="">
      <xdr:nvGraphicFramePr>
        <xdr:cNvPr id="50201" name="Chart 1026">
          <a:extLst>
            <a:ext uri="{FF2B5EF4-FFF2-40B4-BE49-F238E27FC236}">
              <a16:creationId xmlns:a16="http://schemas.microsoft.com/office/drawing/2014/main" id="{9EE2F046-8D4C-DA5B-5891-1DB8DAFBA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66676</xdr:rowOff>
    </xdr:from>
    <xdr:to>
      <xdr:col>26</xdr:col>
      <xdr:colOff>447675</xdr:colOff>
      <xdr:row>17</xdr:row>
      <xdr:rowOff>171451</xdr:rowOff>
    </xdr:to>
    <xdr:graphicFrame macro="">
      <xdr:nvGraphicFramePr>
        <xdr:cNvPr id="50202" name="Chart 1044">
          <a:extLst>
            <a:ext uri="{FF2B5EF4-FFF2-40B4-BE49-F238E27FC236}">
              <a16:creationId xmlns:a16="http://schemas.microsoft.com/office/drawing/2014/main" id="{0DDEC48D-29DA-EE03-0A17-8046EFE4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11</xdr:col>
      <xdr:colOff>0</xdr:colOff>
      <xdr:row>25</xdr:row>
      <xdr:rowOff>47625</xdr:rowOff>
    </xdr:to>
    <xdr:graphicFrame macro="">
      <xdr:nvGraphicFramePr>
        <xdr:cNvPr id="2" name="Chart 1045">
          <a:extLst>
            <a:ext uri="{FF2B5EF4-FFF2-40B4-BE49-F238E27FC236}">
              <a16:creationId xmlns:a16="http://schemas.microsoft.com/office/drawing/2014/main" id="{21F8886A-5D69-8D27-D676-95D25240B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96</xdr:row>
      <xdr:rowOff>57150</xdr:rowOff>
    </xdr:from>
    <xdr:to>
      <xdr:col>47</xdr:col>
      <xdr:colOff>190500</xdr:colOff>
      <xdr:row>116</xdr:row>
      <xdr:rowOff>104775</xdr:rowOff>
    </xdr:to>
    <xdr:graphicFrame macro="">
      <xdr:nvGraphicFramePr>
        <xdr:cNvPr id="110599" name="Chart 1026">
          <a:extLst>
            <a:ext uri="{FF2B5EF4-FFF2-40B4-BE49-F238E27FC236}">
              <a16:creationId xmlns:a16="http://schemas.microsoft.com/office/drawing/2014/main" id="{32687847-4E2B-4D3B-5AA3-A69AA93B1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609600</xdr:colOff>
      <xdr:row>0</xdr:row>
      <xdr:rowOff>180975</xdr:rowOff>
    </xdr:from>
    <xdr:to>
      <xdr:col>53</xdr:col>
      <xdr:colOff>447675</xdr:colOff>
      <xdr:row>19</xdr:row>
      <xdr:rowOff>57150</xdr:rowOff>
    </xdr:to>
    <xdr:graphicFrame macro="">
      <xdr:nvGraphicFramePr>
        <xdr:cNvPr id="110600" name="Chart 2">
          <a:extLst>
            <a:ext uri="{FF2B5EF4-FFF2-40B4-BE49-F238E27FC236}">
              <a16:creationId xmlns:a16="http://schemas.microsoft.com/office/drawing/2014/main" id="{A3E30976-CBCA-D1AB-02B3-D6EB8DD1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171450</xdr:colOff>
      <xdr:row>20</xdr:row>
      <xdr:rowOff>66675</xdr:rowOff>
    </xdr:from>
    <xdr:to>
      <xdr:col>50</xdr:col>
      <xdr:colOff>190500</xdr:colOff>
      <xdr:row>41</xdr:row>
      <xdr:rowOff>28575</xdr:rowOff>
    </xdr:to>
    <xdr:graphicFrame macro="">
      <xdr:nvGraphicFramePr>
        <xdr:cNvPr id="110601" name="Chart 3">
          <a:extLst>
            <a:ext uri="{FF2B5EF4-FFF2-40B4-BE49-F238E27FC236}">
              <a16:creationId xmlns:a16="http://schemas.microsoft.com/office/drawing/2014/main" id="{4F5841AB-CE22-476D-5420-7DE087709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17</xdr:col>
      <xdr:colOff>180975</xdr:colOff>
      <xdr:row>18</xdr:row>
      <xdr:rowOff>9525</xdr:rowOff>
    </xdr:to>
    <xdr:graphicFrame macro="">
      <xdr:nvGraphicFramePr>
        <xdr:cNvPr id="51221" name="Chart 1">
          <a:extLst>
            <a:ext uri="{FF2B5EF4-FFF2-40B4-BE49-F238E27FC236}">
              <a16:creationId xmlns:a16="http://schemas.microsoft.com/office/drawing/2014/main" id="{CF4A7587-C811-13B3-662D-3667C974B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38101</xdr:rowOff>
    </xdr:from>
    <xdr:to>
      <xdr:col>26</xdr:col>
      <xdr:colOff>304800</xdr:colOff>
      <xdr:row>18</xdr:row>
      <xdr:rowOff>19051</xdr:rowOff>
    </xdr:to>
    <xdr:graphicFrame macro="">
      <xdr:nvGraphicFramePr>
        <xdr:cNvPr id="51222" name="Chart 2">
          <a:extLst>
            <a:ext uri="{FF2B5EF4-FFF2-40B4-BE49-F238E27FC236}">
              <a16:creationId xmlns:a16="http://schemas.microsoft.com/office/drawing/2014/main" id="{BE6EC1E9-EB29-B07E-BC0D-7F94403DB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38100</xdr:rowOff>
    </xdr:from>
    <xdr:to>
      <xdr:col>13</xdr:col>
      <xdr:colOff>476250</xdr:colOff>
      <xdr:row>18</xdr:row>
      <xdr:rowOff>66675</xdr:rowOff>
    </xdr:to>
    <xdr:graphicFrame macro="">
      <xdr:nvGraphicFramePr>
        <xdr:cNvPr id="1046" name="Chart 2">
          <a:extLst>
            <a:ext uri="{FF2B5EF4-FFF2-40B4-BE49-F238E27FC236}">
              <a16:creationId xmlns:a16="http://schemas.microsoft.com/office/drawing/2014/main" id="{B67C3295-F835-40B5-A0E7-1BE9CD7DD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38100</xdr:colOff>
      <xdr:row>18</xdr:row>
      <xdr:rowOff>38100</xdr:rowOff>
    </xdr:to>
    <xdr:graphicFrame macro="">
      <xdr:nvGraphicFramePr>
        <xdr:cNvPr id="1047" name="Chart 3">
          <a:extLst>
            <a:ext uri="{FF2B5EF4-FFF2-40B4-BE49-F238E27FC236}">
              <a16:creationId xmlns:a16="http://schemas.microsoft.com/office/drawing/2014/main" id="{BE974009-7E5D-A25C-71C5-CE2F76D1C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1057275</xdr:colOff>
      <xdr:row>0</xdr:row>
      <xdr:rowOff>0</xdr:rowOff>
    </xdr:from>
    <xdr:to>
      <xdr:col>16</xdr:col>
      <xdr:colOff>476250</xdr:colOff>
      <xdr:row>18</xdr:row>
      <xdr:rowOff>38100</xdr:rowOff>
    </xdr:to>
    <xdr:graphicFrame macro="">
      <xdr:nvGraphicFramePr>
        <xdr:cNvPr id="107525" name="Chart 1026">
          <a:extLst>
            <a:ext uri="{FF2B5EF4-FFF2-40B4-BE49-F238E27FC236}">
              <a16:creationId xmlns:a16="http://schemas.microsoft.com/office/drawing/2014/main" id="{686ED392-1FE2-7384-1C42-35A17C1EE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523875</xdr:colOff>
      <xdr:row>18</xdr:row>
      <xdr:rowOff>47625</xdr:rowOff>
    </xdr:to>
    <xdr:graphicFrame macro="">
      <xdr:nvGraphicFramePr>
        <xdr:cNvPr id="107526" name="Chart 1027">
          <a:extLst>
            <a:ext uri="{FF2B5EF4-FFF2-40B4-BE49-F238E27FC236}">
              <a16:creationId xmlns:a16="http://schemas.microsoft.com/office/drawing/2014/main" id="{3A80F813-8BAB-8866-C714-236CD305E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60" TargetMode="External"/><Relationship Id="rId21" Type="http://schemas.openxmlformats.org/officeDocument/2006/relationships/hyperlink" Target="http://www.bav-astro.de/sfs/BAVM_link.php?BAVMnr=59" TargetMode="External"/><Relationship Id="rId34" Type="http://schemas.openxmlformats.org/officeDocument/2006/relationships/hyperlink" Target="http://www.konkoly.hu/cgi-bin/IBVS?4380" TargetMode="External"/><Relationship Id="rId42" Type="http://schemas.openxmlformats.org/officeDocument/2006/relationships/hyperlink" Target="http://www.bav-astro.de/sfs/BAVM_link.php?BAVMnr=91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solj.cetus-net.org/no39.pdf" TargetMode="External"/><Relationship Id="rId55" Type="http://schemas.openxmlformats.org/officeDocument/2006/relationships/hyperlink" Target="http://vsolj.cetus-net.org/no40.pdf" TargetMode="External"/><Relationship Id="rId63" Type="http://schemas.openxmlformats.org/officeDocument/2006/relationships/hyperlink" Target="http://vsolj.cetus-net.org/no43.pdf" TargetMode="External"/><Relationship Id="rId68" Type="http://schemas.openxmlformats.org/officeDocument/2006/relationships/hyperlink" Target="http://www.konkoly.hu/cgi-bin/IBVS?5843" TargetMode="External"/><Relationship Id="rId76" Type="http://schemas.openxmlformats.org/officeDocument/2006/relationships/hyperlink" Target="http://www.konkoly.hu/cgi-bin/IBVS?5843" TargetMode="External"/><Relationship Id="rId84" Type="http://schemas.openxmlformats.org/officeDocument/2006/relationships/hyperlink" Target="http://vsolj.cetus-net.org/no45.pdf" TargetMode="External"/><Relationship Id="rId89" Type="http://schemas.openxmlformats.org/officeDocument/2006/relationships/hyperlink" Target="http://www.konkoly.hu/cgi-bin/IBVS?5870" TargetMode="External"/><Relationship Id="rId97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2202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31" TargetMode="External"/><Relationship Id="rId16" Type="http://schemas.openxmlformats.org/officeDocument/2006/relationships/hyperlink" Target="http://www.konkoly.hu/cgi-bin/IBVS?4380" TargetMode="External"/><Relationship Id="rId29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konkoly.hu/cgi-bin/IBVS?2811" TargetMode="External"/><Relationship Id="rId24" Type="http://schemas.openxmlformats.org/officeDocument/2006/relationships/hyperlink" Target="http://www.bav-astro.de/sfs/BAVM_link.php?BAVMnr=59" TargetMode="External"/><Relationship Id="rId32" Type="http://schemas.openxmlformats.org/officeDocument/2006/relationships/hyperlink" Target="http://www.konkoly.hu/cgi-bin/IBVS?4380" TargetMode="External"/><Relationship Id="rId37" Type="http://schemas.openxmlformats.org/officeDocument/2006/relationships/hyperlink" Target="http://www.konkoly.hu/cgi-bin/IBVS?4380" TargetMode="External"/><Relationship Id="rId40" Type="http://schemas.openxmlformats.org/officeDocument/2006/relationships/hyperlink" Target="http://www.konkoly.hu/cgi-bin/IBVS?4380" TargetMode="External"/><Relationship Id="rId45" Type="http://schemas.openxmlformats.org/officeDocument/2006/relationships/hyperlink" Target="http://www.bav-astro.de/sfs/BAVM_link.php?BAVMnr=99" TargetMode="External"/><Relationship Id="rId53" Type="http://schemas.openxmlformats.org/officeDocument/2006/relationships/hyperlink" Target="http://vsolj.cetus-net.org/no40.pdf" TargetMode="External"/><Relationship Id="rId58" Type="http://schemas.openxmlformats.org/officeDocument/2006/relationships/hyperlink" Target="http://vsolj.cetus-net.org/no40.pdf" TargetMode="External"/><Relationship Id="rId66" Type="http://schemas.openxmlformats.org/officeDocument/2006/relationships/hyperlink" Target="http://www.konkoly.hu/cgi-bin/IBVS?5623" TargetMode="External"/><Relationship Id="rId74" Type="http://schemas.openxmlformats.org/officeDocument/2006/relationships/hyperlink" Target="http://www.konkoly.hu/cgi-bin/IBVS?5843" TargetMode="External"/><Relationship Id="rId79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2202" TargetMode="External"/><Relationship Id="rId61" Type="http://schemas.openxmlformats.org/officeDocument/2006/relationships/hyperlink" Target="http://www.konkoly.hu/cgi-bin/IBVS?5493" TargetMode="External"/><Relationship Id="rId82" Type="http://schemas.openxmlformats.org/officeDocument/2006/relationships/hyperlink" Target="http://www.konkoly.hu/cgi-bin/IBVS?5791" TargetMode="External"/><Relationship Id="rId90" Type="http://schemas.openxmlformats.org/officeDocument/2006/relationships/hyperlink" Target="http://vsolj.cetus-net.org/no48.pdf" TargetMode="External"/><Relationship Id="rId95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konkoly.hu/cgi-bin/IBVS?4380" TargetMode="External"/><Relationship Id="rId14" Type="http://schemas.openxmlformats.org/officeDocument/2006/relationships/hyperlink" Target="http://www.konkoly.hu/cgi-bin/IBVS?2811" TargetMode="External"/><Relationship Id="rId22" Type="http://schemas.openxmlformats.org/officeDocument/2006/relationships/hyperlink" Target="http://www.bav-astro.de/sfs/BAVM_link.php?BAVMnr=59" TargetMode="External"/><Relationship Id="rId27" Type="http://schemas.openxmlformats.org/officeDocument/2006/relationships/hyperlink" Target="http://www.bav-astro.de/sfs/BAVM_link.php?BAVMnr=60" TargetMode="External"/><Relationship Id="rId30" Type="http://schemas.openxmlformats.org/officeDocument/2006/relationships/hyperlink" Target="http://www.bav-astro.de/sfs/BAVM_link.php?BAVMnr=62" TargetMode="External"/><Relationship Id="rId35" Type="http://schemas.openxmlformats.org/officeDocument/2006/relationships/hyperlink" Target="http://www.bav-astro.de/sfs/BAVM_link.php?BAVMnr=68" TargetMode="External"/><Relationship Id="rId43" Type="http://schemas.openxmlformats.org/officeDocument/2006/relationships/hyperlink" Target="http://www.konkoly.hu/cgi-bin/IBVS?4380" TargetMode="External"/><Relationship Id="rId48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152" TargetMode="External"/><Relationship Id="rId64" Type="http://schemas.openxmlformats.org/officeDocument/2006/relationships/hyperlink" Target="http://www.bav-astro.de/sfs/BAVM_link.php?BAVMnr=172" TargetMode="External"/><Relationship Id="rId69" Type="http://schemas.openxmlformats.org/officeDocument/2006/relationships/hyperlink" Target="http://www.konkoly.hu/cgi-bin/IBVS?5843" TargetMode="External"/><Relationship Id="rId77" Type="http://schemas.openxmlformats.org/officeDocument/2006/relationships/hyperlink" Target="http://www.konkoly.hu/cgi-bin/IBVS?5843" TargetMode="External"/><Relationship Id="rId8" Type="http://schemas.openxmlformats.org/officeDocument/2006/relationships/hyperlink" Target="http://www.konkoly.hu/cgi-bin/IBVS?2202" TargetMode="External"/><Relationship Id="rId51" Type="http://schemas.openxmlformats.org/officeDocument/2006/relationships/hyperlink" Target="http://www.bav-astro.de/sfs/BAVM_link.php?BAVMnr=152" TargetMode="External"/><Relationship Id="rId72" Type="http://schemas.openxmlformats.org/officeDocument/2006/relationships/hyperlink" Target="http://vsolj.cetus-net.org/no44.pdf" TargetMode="External"/><Relationship Id="rId80" Type="http://schemas.openxmlformats.org/officeDocument/2006/relationships/hyperlink" Target="http://www.konkoly.hu/cgi-bin/IBVS?5623" TargetMode="External"/><Relationship Id="rId85" Type="http://schemas.openxmlformats.org/officeDocument/2006/relationships/hyperlink" Target="http://vsolj.cetus-net.org/no45.pdf" TargetMode="External"/><Relationship Id="rId93" Type="http://schemas.openxmlformats.org/officeDocument/2006/relationships/hyperlink" Target="http://vsolj.cetus-net.org/vsoljno53.pdf" TargetMode="External"/><Relationship Id="rId9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2202" TargetMode="External"/><Relationship Id="rId12" Type="http://schemas.openxmlformats.org/officeDocument/2006/relationships/hyperlink" Target="http://www.konkoly.hu/cgi-bin/IBVS?2811" TargetMode="External"/><Relationship Id="rId17" Type="http://schemas.openxmlformats.org/officeDocument/2006/relationships/hyperlink" Target="http://www.konkoly.hu/cgi-bin/IBVS?4380" TargetMode="External"/><Relationship Id="rId25" Type="http://schemas.openxmlformats.org/officeDocument/2006/relationships/hyperlink" Target="http://www.bav-astro.de/sfs/BAVM_link.php?BAVMnr=60" TargetMode="External"/><Relationship Id="rId33" Type="http://schemas.openxmlformats.org/officeDocument/2006/relationships/hyperlink" Target="http://www.konkoly.hu/cgi-bin/IBVS?4380" TargetMode="External"/><Relationship Id="rId38" Type="http://schemas.openxmlformats.org/officeDocument/2006/relationships/hyperlink" Target="http://www.bav-astro.de/sfs/BAVM_link.php?BAVMnr=68" TargetMode="External"/><Relationship Id="rId46" Type="http://schemas.openxmlformats.org/officeDocument/2006/relationships/hyperlink" Target="http://www.bav-astro.de/sfs/BAVM_link.php?BAVMnr=111" TargetMode="External"/><Relationship Id="rId59" Type="http://schemas.openxmlformats.org/officeDocument/2006/relationships/hyperlink" Target="http://vsolj.cetus-net.org/no42.pdf" TargetMode="External"/><Relationship Id="rId67" Type="http://schemas.openxmlformats.org/officeDocument/2006/relationships/hyperlink" Target="http://www.konkoly.hu/cgi-bin/IBVS?5623" TargetMode="External"/><Relationship Id="rId20" Type="http://schemas.openxmlformats.org/officeDocument/2006/relationships/hyperlink" Target="http://www.konkoly.hu/cgi-bin/IBVS?4380" TargetMode="External"/><Relationship Id="rId41" Type="http://schemas.openxmlformats.org/officeDocument/2006/relationships/hyperlink" Target="http://www.bav-astro.de/sfs/BAVM_link.php?BAVMnr=91" TargetMode="External"/><Relationship Id="rId54" Type="http://schemas.openxmlformats.org/officeDocument/2006/relationships/hyperlink" Target="http://vsolj.cetus-net.org/no40.pdf" TargetMode="External"/><Relationship Id="rId62" Type="http://schemas.openxmlformats.org/officeDocument/2006/relationships/hyperlink" Target="http://vsolj.cetus-net.org/no43.pdf" TargetMode="External"/><Relationship Id="rId70" Type="http://schemas.openxmlformats.org/officeDocument/2006/relationships/hyperlink" Target="http://www.konkoly.hu/cgi-bin/IBVS?5843" TargetMode="External"/><Relationship Id="rId75" Type="http://schemas.openxmlformats.org/officeDocument/2006/relationships/hyperlink" Target="http://www.konkoly.hu/cgi-bin/IBVS?5843" TargetMode="External"/><Relationship Id="rId83" Type="http://schemas.openxmlformats.org/officeDocument/2006/relationships/hyperlink" Target="http://vsolj.cetus-net.org/no45.pdf" TargetMode="External"/><Relationship Id="rId88" Type="http://schemas.openxmlformats.org/officeDocument/2006/relationships/hyperlink" Target="http://www.konkoly.hu/cgi-bin/IBVS?5875" TargetMode="External"/><Relationship Id="rId91" Type="http://schemas.openxmlformats.org/officeDocument/2006/relationships/hyperlink" Target="http://www.konkoly.hu/cgi-bin/IBVS?5871" TargetMode="External"/><Relationship Id="rId96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konkoly.hu/cgi-bin/IBVS?2811" TargetMode="External"/><Relationship Id="rId23" Type="http://schemas.openxmlformats.org/officeDocument/2006/relationships/hyperlink" Target="http://www.konkoly.hu/cgi-bin/IBVS?4380" TargetMode="External"/><Relationship Id="rId28" Type="http://schemas.openxmlformats.org/officeDocument/2006/relationships/hyperlink" Target="http://www.bav-astro.de/sfs/BAVM_link.php?BAVMnr=60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www.bav-astro.de/sfs/BAVM_link.php?BAVMnr=128" TargetMode="External"/><Relationship Id="rId57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2811" TargetMode="External"/><Relationship Id="rId31" Type="http://schemas.openxmlformats.org/officeDocument/2006/relationships/hyperlink" Target="http://www.bav-astro.de/sfs/BAVM_link.php?BAVMnr=62" TargetMode="External"/><Relationship Id="rId44" Type="http://schemas.openxmlformats.org/officeDocument/2006/relationships/hyperlink" Target="http://www.konkoly.hu/cgi-bin/IBVS?4380" TargetMode="External"/><Relationship Id="rId52" Type="http://schemas.openxmlformats.org/officeDocument/2006/relationships/hyperlink" Target="http://vsolj.cetus-net.org/no39.pdf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konkoly.hu/cgi-bin/IBVS?5592" TargetMode="External"/><Relationship Id="rId73" Type="http://schemas.openxmlformats.org/officeDocument/2006/relationships/hyperlink" Target="http://vsolj.cetus-net.org/no44.pdf" TargetMode="External"/><Relationship Id="rId78" Type="http://schemas.openxmlformats.org/officeDocument/2006/relationships/hyperlink" Target="http://www.konkoly.hu/cgi-bin/IBVS?5843" TargetMode="External"/><Relationship Id="rId81" Type="http://schemas.openxmlformats.org/officeDocument/2006/relationships/hyperlink" Target="http://www.konkoly.hu/cgi-bin/IBVS?5623" TargetMode="External"/><Relationship Id="rId86" Type="http://schemas.openxmlformats.org/officeDocument/2006/relationships/hyperlink" Target="http://vsolj.cetus-net.org/no45.pdf" TargetMode="External"/><Relationship Id="rId94" Type="http://schemas.openxmlformats.org/officeDocument/2006/relationships/hyperlink" Target="http://www.bav-astro.de/sfs/BAVM_link.php?BAVMnr=220" TargetMode="External"/><Relationship Id="rId99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konkoly.hu/cgi-bin/IBVS?2202" TargetMode="External"/><Relationship Id="rId13" Type="http://schemas.openxmlformats.org/officeDocument/2006/relationships/hyperlink" Target="http://www.konkoly.hu/cgi-bin/IBVS?2811" TargetMode="External"/><Relationship Id="rId18" Type="http://schemas.openxmlformats.org/officeDocument/2006/relationships/hyperlink" Target="http://www.konkoly.hu/cgi-bin/IBVS?4380" TargetMode="External"/><Relationship Id="rId39" Type="http://schemas.openxmlformats.org/officeDocument/2006/relationships/hyperlink" Target="http://www.bav-astro.de/sfs/BAVM_link.php?BAVMnr=6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45"/>
  <sheetViews>
    <sheetView tabSelected="1" workbookViewId="0">
      <pane xSplit="13" ySplit="22" topLeftCell="N17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21.140625" customWidth="1"/>
    <col min="2" max="2" width="5.140625" style="5" customWidth="1"/>
    <col min="3" max="3" width="11.85546875" style="16" customWidth="1"/>
    <col min="4" max="4" width="9.42578125" style="16" customWidth="1"/>
    <col min="5" max="5" width="10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0.28515625" style="5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72</v>
      </c>
      <c r="E1" s="143" t="s">
        <v>745</v>
      </c>
      <c r="AA1" s="106" t="s">
        <v>691</v>
      </c>
      <c r="AB1" s="107"/>
      <c r="AC1" s="107" t="s">
        <v>692</v>
      </c>
      <c r="AD1" s="107" t="s">
        <v>693</v>
      </c>
      <c r="AE1" s="108"/>
      <c r="AF1" t="s">
        <v>748</v>
      </c>
      <c r="AG1" t="s">
        <v>748</v>
      </c>
      <c r="AJ1" t="s">
        <v>773</v>
      </c>
      <c r="AK1" t="s">
        <v>777</v>
      </c>
      <c r="AM1" s="75"/>
      <c r="AW1" s="109" t="s">
        <v>15</v>
      </c>
      <c r="AX1" s="110" t="s">
        <v>694</v>
      </c>
      <c r="AY1" s="9" t="s">
        <v>695</v>
      </c>
      <c r="AZ1" s="111" t="s">
        <v>696</v>
      </c>
      <c r="BA1" s="112" t="s">
        <v>697</v>
      </c>
      <c r="BB1" s="111" t="s">
        <v>698</v>
      </c>
      <c r="BC1" s="112" t="s">
        <v>699</v>
      </c>
      <c r="BD1" s="111" t="s">
        <v>700</v>
      </c>
      <c r="BE1" s="113" t="s">
        <v>701</v>
      </c>
      <c r="BF1" s="112" t="s">
        <v>702</v>
      </c>
      <c r="BG1" s="111" t="s">
        <v>703</v>
      </c>
      <c r="BH1" s="113" t="s">
        <v>704</v>
      </c>
      <c r="BI1" s="112" t="s">
        <v>705</v>
      </c>
      <c r="BJ1" s="111" t="s">
        <v>706</v>
      </c>
      <c r="BK1" s="113" t="s">
        <v>707</v>
      </c>
      <c r="BL1" s="112" t="s">
        <v>708</v>
      </c>
    </row>
    <row r="2" spans="1:64" s="189" customFormat="1" ht="12.95" customHeight="1" thickBot="1">
      <c r="A2" s="189" t="s">
        <v>29</v>
      </c>
      <c r="B2" s="190" t="s">
        <v>53</v>
      </c>
      <c r="C2" s="191"/>
      <c r="D2" s="191"/>
      <c r="S2" s="192"/>
      <c r="AA2" s="193" t="s">
        <v>709</v>
      </c>
      <c r="AB2" s="194">
        <f>C7</f>
        <v>54499.742612926479</v>
      </c>
      <c r="AC2" s="195" t="s">
        <v>710</v>
      </c>
      <c r="AD2" s="194">
        <f>C8</f>
        <v>0.32782850389774126</v>
      </c>
      <c r="AE2" s="196" t="s">
        <v>711</v>
      </c>
      <c r="AF2" s="189" t="s">
        <v>749</v>
      </c>
      <c r="AG2" s="189" t="s">
        <v>749</v>
      </c>
      <c r="AI2" s="197" t="s">
        <v>750</v>
      </c>
      <c r="AJ2" s="197" t="s">
        <v>750</v>
      </c>
      <c r="AK2" s="189" t="s">
        <v>778</v>
      </c>
      <c r="AL2" s="192"/>
      <c r="AW2" s="189">
        <v>-75000</v>
      </c>
      <c r="AX2" s="189">
        <f t="shared" ref="AX2:AX68" si="0">AB$3+AB$4*AW2+AB$5*AW2^2+AZ2</f>
        <v>-0.27544976661279608</v>
      </c>
      <c r="AY2" s="189">
        <f t="shared" ref="AY2:AY68" si="1">AB$3+AB$4*AW2+AB$5*AW2^2</f>
        <v>-0.22651350887558697</v>
      </c>
      <c r="AZ2" s="198">
        <f t="shared" ref="AZ2:AZ68" si="2">$AB$6*($AB$11/BA2*BB2+$AB$12)</f>
        <v>-4.8936257737209096E-2</v>
      </c>
      <c r="BA2" s="189">
        <f t="shared" ref="BA2:BA68" si="3">1+$AB$7*COS(BC2)</f>
        <v>0.91245632184914527</v>
      </c>
      <c r="BB2" s="189">
        <f t="shared" ref="BB2:BB68" si="4">SIN(BC2+RADIANS($AB$9))</f>
        <v>-0.84742268727214498</v>
      </c>
      <c r="BC2" s="189">
        <f t="shared" ref="BC2:BC68" si="5">2*ATAN(BD2)</f>
        <v>-1.7071247493786801</v>
      </c>
      <c r="BD2" s="189">
        <f t="shared" ref="BD2:BD68" si="6">SQRT((1+$AB$7)/(1-$AB$7))*TAN(BE2/2)</f>
        <v>-1.1465445530310476</v>
      </c>
      <c r="BE2" s="189">
        <f t="shared" ref="BE2:BK17" si="7">$BL2+$AB$7*SIN(BF2)</f>
        <v>5.3031601870438259</v>
      </c>
      <c r="BF2" s="189">
        <f t="shared" si="7"/>
        <v>5.3044635886395763</v>
      </c>
      <c r="BG2" s="189">
        <f t="shared" si="7"/>
        <v>5.3080795973406447</v>
      </c>
      <c r="BH2" s="189">
        <f t="shared" si="7"/>
        <v>5.318012051291749</v>
      </c>
      <c r="BI2" s="189">
        <f t="shared" si="7"/>
        <v>5.3445914178019986</v>
      </c>
      <c r="BJ2" s="189">
        <f t="shared" si="7"/>
        <v>5.4114215630436036</v>
      </c>
      <c r="BK2" s="189">
        <f t="shared" si="7"/>
        <v>5.5600813052616216</v>
      </c>
      <c r="BL2" s="189">
        <f t="shared" ref="BL2:BL68" si="8">RADIANS($AB$9)+$AB$18*(AW2-AB$15)</f>
        <v>5.8376628526498973</v>
      </c>
    </row>
    <row r="3" spans="1:64" s="189" customFormat="1" ht="12.95" customHeight="1" thickBot="1">
      <c r="A3" s="199" t="s">
        <v>103</v>
      </c>
      <c r="B3" s="192"/>
      <c r="C3" s="200"/>
      <c r="D3" s="191"/>
      <c r="S3" s="192"/>
      <c r="Z3" s="189">
        <v>0.03</v>
      </c>
      <c r="AA3" s="201" t="s">
        <v>712</v>
      </c>
      <c r="AB3" s="202">
        <f t="shared" ref="AB3:AB10" si="9">AC3*AD3</f>
        <v>5.2944315609244952E-2</v>
      </c>
      <c r="AC3" s="203">
        <v>5.2944315609244947</v>
      </c>
      <c r="AD3" s="189">
        <v>0.01</v>
      </c>
      <c r="AE3" s="204"/>
      <c r="AF3" s="205">
        <v>7.2905638027342574</v>
      </c>
      <c r="AG3" s="206">
        <v>7.2905638027342574</v>
      </c>
      <c r="AH3" s="203">
        <v>5.2944315609244947</v>
      </c>
      <c r="AI3" s="203">
        <v>5.5582175426804259</v>
      </c>
      <c r="AJ3" s="203">
        <v>5.6781428654675734</v>
      </c>
      <c r="AK3" s="203">
        <v>5.9626776966423245</v>
      </c>
      <c r="AL3" s="203"/>
      <c r="AM3" s="203"/>
      <c r="AW3" s="189">
        <v>-74000</v>
      </c>
      <c r="AX3" s="189">
        <f t="shared" si="0"/>
        <v>-0.2696174630770225</v>
      </c>
      <c r="AY3" s="189">
        <f t="shared" si="1"/>
        <v>-0.22152648316674051</v>
      </c>
      <c r="AZ3" s="198">
        <f t="shared" si="2"/>
        <v>-4.8090979910282008E-2</v>
      </c>
      <c r="BA3" s="189">
        <f t="shared" si="3"/>
        <v>1.0233725283576651</v>
      </c>
      <c r="BB3" s="189">
        <f t="shared" si="4"/>
        <v>-0.92602147517357214</v>
      </c>
      <c r="BC3" s="189">
        <f t="shared" si="5"/>
        <v>-1.5345038536303894</v>
      </c>
      <c r="BD3" s="189">
        <f t="shared" si="6"/>
        <v>-0.96435051773156</v>
      </c>
      <c r="BE3" s="189">
        <f t="shared" si="7"/>
        <v>5.4397362828634064</v>
      </c>
      <c r="BF3" s="189">
        <f t="shared" si="7"/>
        <v>5.4423501165582531</v>
      </c>
      <c r="BG3" s="189">
        <f t="shared" si="7"/>
        <v>5.4484147544296482</v>
      </c>
      <c r="BH3" s="189">
        <f t="shared" si="7"/>
        <v>5.4623323184150454</v>
      </c>
      <c r="BI3" s="189">
        <f t="shared" si="7"/>
        <v>5.4935148698452148</v>
      </c>
      <c r="BJ3" s="189">
        <f t="shared" si="7"/>
        <v>5.5600852316978138</v>
      </c>
      <c r="BK3" s="189">
        <f t="shared" si="7"/>
        <v>5.6907710615037814</v>
      </c>
      <c r="BL3" s="189">
        <f t="shared" si="8"/>
        <v>5.9197542631675972</v>
      </c>
    </row>
    <row r="4" spans="1:64" s="189" customFormat="1" ht="12.95" customHeight="1" thickTop="1" thickBot="1">
      <c r="A4" s="207" t="s">
        <v>5</v>
      </c>
      <c r="B4" s="192"/>
      <c r="C4" s="154">
        <v>44968.276400000002</v>
      </c>
      <c r="D4" s="155">
        <v>0.32783200000000001</v>
      </c>
      <c r="S4" s="192"/>
      <c r="Z4" s="189">
        <v>-2.5000000000000002E-6</v>
      </c>
      <c r="AA4" s="208" t="s">
        <v>713</v>
      </c>
      <c r="AB4" s="209">
        <f t="shared" si="9"/>
        <v>2.4481434659421233E-6</v>
      </c>
      <c r="AC4" s="210">
        <v>2.4481434659421235</v>
      </c>
      <c r="AD4" s="211">
        <v>9.9999999999999995E-7</v>
      </c>
      <c r="AE4" s="204"/>
      <c r="AF4" s="212">
        <v>5.6612421175552887</v>
      </c>
      <c r="AG4" s="213">
        <v>5.6612421175552887</v>
      </c>
      <c r="AH4" s="210">
        <v>2.4481434659421235</v>
      </c>
      <c r="AI4" s="210">
        <v>2.4126166954302346</v>
      </c>
      <c r="AJ4" s="210">
        <v>2.0446539612676871</v>
      </c>
      <c r="AK4" s="210">
        <v>0.76596062221156669</v>
      </c>
      <c r="AL4" s="210"/>
      <c r="AM4" s="210"/>
      <c r="AW4" s="189">
        <v>-73000</v>
      </c>
      <c r="AX4" s="189">
        <f t="shared" si="0"/>
        <v>-0.26262379049495643</v>
      </c>
      <c r="AY4" s="189">
        <f t="shared" si="1"/>
        <v>-0.21657353641417468</v>
      </c>
      <c r="AZ4" s="198">
        <f t="shared" si="2"/>
        <v>-4.6050254080781734E-2</v>
      </c>
      <c r="BA4" s="189">
        <f t="shared" si="3"/>
        <v>1.1640538681682542</v>
      </c>
      <c r="BB4" s="189">
        <f t="shared" si="4"/>
        <v>-0.98628087679217202</v>
      </c>
      <c r="BC4" s="189">
        <f t="shared" si="5"/>
        <v>-1.3132752073982132</v>
      </c>
      <c r="BD4" s="189">
        <f t="shared" si="6"/>
        <v>-0.77073121746497741</v>
      </c>
      <c r="BE4" s="189">
        <f t="shared" si="7"/>
        <v>5.5946151289911903</v>
      </c>
      <c r="BF4" s="189">
        <f t="shared" si="7"/>
        <v>5.5987933565852801</v>
      </c>
      <c r="BG4" s="189">
        <f t="shared" si="7"/>
        <v>5.6071367981002362</v>
      </c>
      <c r="BH4" s="189">
        <f t="shared" si="7"/>
        <v>5.6236333525193318</v>
      </c>
      <c r="BI4" s="189">
        <f t="shared" si="7"/>
        <v>5.6556482027698802</v>
      </c>
      <c r="BJ4" s="189">
        <f t="shared" si="7"/>
        <v>5.7157729906554504</v>
      </c>
      <c r="BK4" s="189">
        <f t="shared" si="7"/>
        <v>5.8230030690743462</v>
      </c>
      <c r="BL4" s="189">
        <f t="shared" si="8"/>
        <v>6.0018456736852972</v>
      </c>
    </row>
    <row r="5" spans="1:64" s="189" customFormat="1" ht="12.95" customHeight="1" thickTop="1">
      <c r="A5" s="214" t="s">
        <v>73</v>
      </c>
      <c r="B5" s="192"/>
      <c r="C5" s="215">
        <v>-9.5</v>
      </c>
      <c r="D5" s="191" t="s">
        <v>74</v>
      </c>
      <c r="S5" s="192"/>
      <c r="Z5" s="189">
        <v>3E-11</v>
      </c>
      <c r="AA5" s="208" t="s">
        <v>714</v>
      </c>
      <c r="AB5" s="209">
        <f t="shared" si="9"/>
        <v>-1.703947814029736E-11</v>
      </c>
      <c r="AC5" s="210">
        <v>-1.7039478140297362</v>
      </c>
      <c r="AD5" s="189">
        <v>9.9999999999999994E-12</v>
      </c>
      <c r="AE5" s="204"/>
      <c r="AF5" s="212">
        <v>2.8851026176527479</v>
      </c>
      <c r="AG5" s="213">
        <v>2.8851026176527479</v>
      </c>
      <c r="AH5" s="210">
        <v>-1.7039478140297362</v>
      </c>
      <c r="AI5" s="210">
        <v>-1.9433526367220566</v>
      </c>
      <c r="AJ5" s="210">
        <v>-2.727245624040318</v>
      </c>
      <c r="AK5" s="210">
        <v>-5.1168789807323192</v>
      </c>
      <c r="AL5" s="210"/>
      <c r="AM5" s="210"/>
      <c r="AW5" s="189">
        <v>-72000</v>
      </c>
      <c r="AX5" s="189">
        <f t="shared" si="0"/>
        <v>-0.25403381073335435</v>
      </c>
      <c r="AY5" s="189">
        <f t="shared" si="1"/>
        <v>-0.21165466861788945</v>
      </c>
      <c r="AZ5" s="198">
        <f t="shared" si="2"/>
        <v>-4.2379142115464896E-2</v>
      </c>
      <c r="BA5" s="189">
        <f t="shared" si="3"/>
        <v>1.3345480368006786</v>
      </c>
      <c r="BB5" s="189">
        <f t="shared" si="4"/>
        <v>-0.99247523931371961</v>
      </c>
      <c r="BC5" s="189">
        <f t="shared" si="5"/>
        <v>-1.0246867571693989</v>
      </c>
      <c r="BD5" s="189">
        <f t="shared" si="6"/>
        <v>-0.56243933930017376</v>
      </c>
      <c r="BE5" s="189">
        <f t="shared" si="7"/>
        <v>5.7713362571188327</v>
      </c>
      <c r="BF5" s="189">
        <f t="shared" si="7"/>
        <v>5.7764849915513787</v>
      </c>
      <c r="BG5" s="189">
        <f t="shared" si="7"/>
        <v>5.785603814309356</v>
      </c>
      <c r="BH5" s="189">
        <f t="shared" si="7"/>
        <v>5.8016445724705559</v>
      </c>
      <c r="BI5" s="189">
        <f t="shared" si="7"/>
        <v>5.8295423889075328</v>
      </c>
      <c r="BJ5" s="189">
        <f t="shared" si="7"/>
        <v>5.8771902335927972</v>
      </c>
      <c r="BK5" s="189">
        <f t="shared" si="7"/>
        <v>5.9564396202207384</v>
      </c>
      <c r="BL5" s="189">
        <f t="shared" si="8"/>
        <v>6.0839370842029963</v>
      </c>
    </row>
    <row r="6" spans="1:64" s="189" customFormat="1" ht="12.95" customHeight="1">
      <c r="A6" s="207" t="s">
        <v>6</v>
      </c>
      <c r="B6" s="192"/>
      <c r="C6" s="191"/>
      <c r="D6" s="191"/>
      <c r="S6" s="192"/>
      <c r="AA6" s="208" t="s">
        <v>715</v>
      </c>
      <c r="AB6" s="209">
        <f t="shared" si="9"/>
        <v>6.0564284838450812E-2</v>
      </c>
      <c r="AC6" s="210">
        <v>6.0564284838450808</v>
      </c>
      <c r="AD6" s="189">
        <v>0.01</v>
      </c>
      <c r="AE6" s="204" t="s">
        <v>711</v>
      </c>
      <c r="AF6" s="212">
        <v>8.4139204919493409</v>
      </c>
      <c r="AG6" s="213">
        <v>8.4139204919493409</v>
      </c>
      <c r="AH6" s="210">
        <v>6.0564284838450808</v>
      </c>
      <c r="AI6" s="210">
        <v>6.161247960240976</v>
      </c>
      <c r="AJ6" s="210">
        <v>6.461222498543143</v>
      </c>
      <c r="AK6" s="210">
        <v>7.7144419938601541</v>
      </c>
      <c r="AL6" s="210"/>
      <c r="AM6" s="210"/>
      <c r="AW6" s="189">
        <v>-71000</v>
      </c>
      <c r="AX6" s="189">
        <f t="shared" si="0"/>
        <v>-0.24343019385787654</v>
      </c>
      <c r="AY6" s="189">
        <f t="shared" si="1"/>
        <v>-0.2067698797778848</v>
      </c>
      <c r="AZ6" s="189">
        <f t="shared" si="2"/>
        <v>-3.6660314079991728E-2</v>
      </c>
      <c r="BA6" s="189">
        <f t="shared" si="3"/>
        <v>1.5116417467876544</v>
      </c>
      <c r="BB6" s="189">
        <f t="shared" si="4"/>
        <v>-0.88021121620294507</v>
      </c>
      <c r="BC6" s="189">
        <f t="shared" si="5"/>
        <v>-0.65295105168881251</v>
      </c>
      <c r="BD6" s="189">
        <f t="shared" si="6"/>
        <v>-0.33859162249512725</v>
      </c>
      <c r="BE6" s="189">
        <f t="shared" si="7"/>
        <v>5.9707085446937356</v>
      </c>
      <c r="BF6" s="189">
        <f t="shared" si="7"/>
        <v>5.9751122343940022</v>
      </c>
      <c r="BG6" s="189">
        <f t="shared" si="7"/>
        <v>5.9822783663627686</v>
      </c>
      <c r="BH6" s="189">
        <f t="shared" si="7"/>
        <v>5.9939060424365671</v>
      </c>
      <c r="BI6" s="189">
        <f t="shared" si="7"/>
        <v>6.0126884999490189</v>
      </c>
      <c r="BJ6" s="189">
        <f t="shared" si="7"/>
        <v>6.0428260959521616</v>
      </c>
      <c r="BK6" s="189">
        <f t="shared" si="7"/>
        <v>6.0907348943291924</v>
      </c>
      <c r="BL6" s="189">
        <f t="shared" si="8"/>
        <v>6.1660284947206963</v>
      </c>
    </row>
    <row r="7" spans="1:64" s="189" customFormat="1" ht="12.95" customHeight="1">
      <c r="A7" s="189" t="s">
        <v>7</v>
      </c>
      <c r="B7" s="192"/>
      <c r="C7" s="216">
        <v>54499.742612926479</v>
      </c>
      <c r="D7" s="217"/>
      <c r="S7" s="192"/>
      <c r="AA7" s="218" t="s">
        <v>716</v>
      </c>
      <c r="AB7" s="219">
        <f t="shared" si="9"/>
        <v>0.64414623576727903</v>
      </c>
      <c r="AC7" s="210">
        <v>0.64414623576727903</v>
      </c>
      <c r="AD7" s="189">
        <v>1</v>
      </c>
      <c r="AE7" s="204"/>
      <c r="AF7" s="212">
        <v>0.55616628711353355</v>
      </c>
      <c r="AG7" s="213">
        <v>0.55616628711353355</v>
      </c>
      <c r="AH7" s="210">
        <v>0.64414623576727903</v>
      </c>
      <c r="AI7" s="210">
        <v>0.60265582994755429</v>
      </c>
      <c r="AJ7" s="210">
        <v>0.61531359695896704</v>
      </c>
      <c r="AK7" s="210">
        <v>0.68290259011417243</v>
      </c>
      <c r="AL7" s="210"/>
      <c r="AM7" s="210"/>
      <c r="AW7" s="189">
        <v>-70000</v>
      </c>
      <c r="AX7" s="189">
        <f t="shared" si="0"/>
        <v>-0.23071126379850557</v>
      </c>
      <c r="AY7" s="189">
        <f t="shared" si="1"/>
        <v>-0.20191916989416075</v>
      </c>
      <c r="AZ7" s="189">
        <f t="shared" si="2"/>
        <v>-2.8792093904344809E-2</v>
      </c>
      <c r="BA7" s="189">
        <f t="shared" si="3"/>
        <v>1.6307177445023588</v>
      </c>
      <c r="BB7" s="189">
        <f t="shared" si="4"/>
        <v>-0.58744929009634805</v>
      </c>
      <c r="BC7" s="189">
        <f t="shared" si="5"/>
        <v>-0.20454729877406849</v>
      </c>
      <c r="BD7" s="189">
        <f t="shared" si="6"/>
        <v>-0.10263173838486593</v>
      </c>
      <c r="BE7" s="189">
        <f t="shared" si="7"/>
        <v>6.1877635226987753</v>
      </c>
      <c r="BF7" s="189">
        <f t="shared" si="7"/>
        <v>6.1893478398682511</v>
      </c>
      <c r="BG7" s="189">
        <f t="shared" si="7"/>
        <v>6.1918179852525714</v>
      </c>
      <c r="BH7" s="189">
        <f t="shared" si="7"/>
        <v>6.19566813650329</v>
      </c>
      <c r="BI7" s="189">
        <f t="shared" si="7"/>
        <v>6.2016666958676314</v>
      </c>
      <c r="BJ7" s="189">
        <f t="shared" si="7"/>
        <v>6.2110067144204555</v>
      </c>
      <c r="BK7" s="189">
        <f t="shared" si="7"/>
        <v>6.2255372871012877</v>
      </c>
      <c r="BL7" s="189">
        <f t="shared" si="8"/>
        <v>6.2481199052383953</v>
      </c>
    </row>
    <row r="8" spans="1:64" s="189" customFormat="1" ht="12.95" customHeight="1">
      <c r="A8" s="189" t="s">
        <v>8</v>
      </c>
      <c r="B8" s="192"/>
      <c r="C8" s="216">
        <v>0.32782850389774126</v>
      </c>
      <c r="D8" s="217"/>
      <c r="S8" s="192"/>
      <c r="AA8" s="208" t="s">
        <v>717</v>
      </c>
      <c r="AB8" s="219">
        <f t="shared" si="9"/>
        <v>68.698604022322968</v>
      </c>
      <c r="AC8" s="210">
        <v>6.8698604022322973</v>
      </c>
      <c r="AD8" s="189">
        <v>10</v>
      </c>
      <c r="AE8" s="204" t="s">
        <v>718</v>
      </c>
      <c r="AF8" s="212">
        <v>7.2452190414964841</v>
      </c>
      <c r="AG8" s="213">
        <v>7.2452190414964841</v>
      </c>
      <c r="AH8" s="210">
        <v>6.8698604022322973</v>
      </c>
      <c r="AI8" s="210">
        <v>6.9158804805702738</v>
      </c>
      <c r="AJ8" s="210">
        <v>6.9410296257363493</v>
      </c>
      <c r="AK8" s="210">
        <v>7.118976814572517</v>
      </c>
      <c r="AL8" s="210"/>
      <c r="AM8" s="210"/>
      <c r="AW8" s="189">
        <v>-69000</v>
      </c>
      <c r="AX8" s="189">
        <f t="shared" si="0"/>
        <v>-0.2163994810387258</v>
      </c>
      <c r="AY8" s="189">
        <f t="shared" si="1"/>
        <v>-0.19710253896671731</v>
      </c>
      <c r="AZ8" s="189">
        <f t="shared" si="2"/>
        <v>-1.9296942072008487E-2</v>
      </c>
      <c r="BA8" s="189">
        <f t="shared" si="3"/>
        <v>1.6202423039894174</v>
      </c>
      <c r="BB8" s="189">
        <f t="shared" si="4"/>
        <v>-0.14951214904514792</v>
      </c>
      <c r="BC8" s="189">
        <f t="shared" si="5"/>
        <v>0.2732811648872292</v>
      </c>
      <c r="BD8" s="189">
        <f t="shared" si="6"/>
        <v>0.13749737117443755</v>
      </c>
      <c r="BE8" s="189">
        <f t="shared" si="7"/>
        <v>6.4109464073393196</v>
      </c>
      <c r="BF8" s="189">
        <f t="shared" si="7"/>
        <v>6.4088523947634126</v>
      </c>
      <c r="BG8" s="189">
        <f t="shared" si="7"/>
        <v>6.4055763937394907</v>
      </c>
      <c r="BH8" s="189">
        <f t="shared" si="7"/>
        <v>6.4004538511415152</v>
      </c>
      <c r="BI8" s="189">
        <f t="shared" si="7"/>
        <v>6.3924500904132771</v>
      </c>
      <c r="BJ8" s="189">
        <f t="shared" si="7"/>
        <v>6.3799584032985059</v>
      </c>
      <c r="BK8" s="189">
        <f t="shared" si="7"/>
        <v>6.3604917786848594</v>
      </c>
      <c r="BL8" s="189">
        <f t="shared" si="8"/>
        <v>6.3302113157560953</v>
      </c>
    </row>
    <row r="9" spans="1:64" s="189" customFormat="1" ht="12.95" customHeight="1">
      <c r="A9" s="220" t="s">
        <v>79</v>
      </c>
      <c r="B9" s="217">
        <v>155</v>
      </c>
      <c r="C9" s="221" t="str">
        <f>"F"&amp;B9</f>
        <v>F155</v>
      </c>
      <c r="D9" s="222" t="str">
        <f>"G"&amp;B9</f>
        <v>G155</v>
      </c>
      <c r="S9" s="192"/>
      <c r="AA9" s="223" t="s">
        <v>719</v>
      </c>
      <c r="AB9" s="219">
        <f t="shared" si="9"/>
        <v>335.74348668232659</v>
      </c>
      <c r="AC9" s="210">
        <v>33.574348668232659</v>
      </c>
      <c r="AD9" s="189">
        <v>10</v>
      </c>
      <c r="AE9" s="204" t="s">
        <v>720</v>
      </c>
      <c r="AF9" s="212">
        <v>31.155254740605532</v>
      </c>
      <c r="AG9" s="213">
        <v>31.155254740605532</v>
      </c>
      <c r="AH9" s="210">
        <v>33.574348668232659</v>
      </c>
      <c r="AI9" s="210">
        <v>33.320818537674391</v>
      </c>
      <c r="AJ9" s="210">
        <v>33.933685292660499</v>
      </c>
      <c r="AK9" s="210">
        <v>35.783270962849258</v>
      </c>
      <c r="AL9" s="210"/>
      <c r="AM9" s="210"/>
      <c r="AW9" s="189">
        <v>-68000</v>
      </c>
      <c r="AX9" s="189">
        <f t="shared" si="0"/>
        <v>-0.20155587426385549</v>
      </c>
      <c r="AY9" s="189">
        <f t="shared" si="1"/>
        <v>-0.19231998699555442</v>
      </c>
      <c r="AZ9" s="189">
        <f t="shared" si="2"/>
        <v>-9.2358872683010809E-3</v>
      </c>
      <c r="BA9" s="189">
        <f t="shared" si="3"/>
        <v>1.4874674344663663</v>
      </c>
      <c r="BB9" s="189">
        <f t="shared" si="4"/>
        <v>0.28508016454924345</v>
      </c>
      <c r="BC9" s="189">
        <f t="shared" si="5"/>
        <v>0.71244608467892367</v>
      </c>
      <c r="BD9" s="189">
        <f t="shared" si="6"/>
        <v>0.37209687913718553</v>
      </c>
      <c r="BE9" s="189">
        <f t="shared" si="7"/>
        <v>6.6260073497432375</v>
      </c>
      <c r="BF9" s="189">
        <f t="shared" si="7"/>
        <v>6.6213583269192817</v>
      </c>
      <c r="BG9" s="189">
        <f t="shared" si="7"/>
        <v>6.6137178618630319</v>
      </c>
      <c r="BH9" s="189">
        <f t="shared" si="7"/>
        <v>6.6012042121051655</v>
      </c>
      <c r="BI9" s="189">
        <f t="shared" si="7"/>
        <v>6.5808189322963306</v>
      </c>
      <c r="BJ9" s="189">
        <f t="shared" si="7"/>
        <v>6.5478770117483762</v>
      </c>
      <c r="BK9" s="189">
        <f t="shared" si="7"/>
        <v>6.4952423248093867</v>
      </c>
      <c r="BL9" s="189">
        <f t="shared" si="8"/>
        <v>6.4123027262737953</v>
      </c>
    </row>
    <row r="10" spans="1:64" s="189" customFormat="1" ht="12.95" customHeight="1" thickBot="1">
      <c r="B10" s="192"/>
      <c r="C10" s="224" t="s">
        <v>25</v>
      </c>
      <c r="D10" s="224" t="s">
        <v>26</v>
      </c>
      <c r="S10" s="192"/>
      <c r="Z10" s="189">
        <f>Y10/AD10</f>
        <v>0</v>
      </c>
      <c r="AA10" s="225" t="s">
        <v>721</v>
      </c>
      <c r="AB10" s="226">
        <f t="shared" si="9"/>
        <v>30001.125510160218</v>
      </c>
      <c r="AC10" s="227">
        <v>3.0001125510160218</v>
      </c>
      <c r="AD10" s="189">
        <v>10000</v>
      </c>
      <c r="AE10" s="204" t="s">
        <v>722</v>
      </c>
      <c r="AF10" s="228">
        <v>2.7145370202268615</v>
      </c>
      <c r="AG10" s="229">
        <v>2.7145370202268615</v>
      </c>
      <c r="AH10" s="227">
        <v>3.0001125510160218</v>
      </c>
      <c r="AI10" s="227">
        <v>2.9596575337787945</v>
      </c>
      <c r="AJ10" s="227">
        <v>3.0051055438730119</v>
      </c>
      <c r="AK10" s="227">
        <v>3.1042828926453701</v>
      </c>
      <c r="AL10" s="227"/>
      <c r="AM10" s="227"/>
      <c r="AW10" s="189">
        <v>-67000</v>
      </c>
      <c r="AX10" s="189">
        <f t="shared" si="0"/>
        <v>-0.18724446321995691</v>
      </c>
      <c r="AY10" s="189">
        <f t="shared" si="1"/>
        <v>-0.18757151398067215</v>
      </c>
      <c r="AZ10" s="189">
        <f t="shared" si="2"/>
        <v>3.2705076071522514E-4</v>
      </c>
      <c r="BA10" s="189">
        <f t="shared" si="3"/>
        <v>1.3083324902310967</v>
      </c>
      <c r="BB10" s="189">
        <f t="shared" si="4"/>
        <v>0.60383440657821641</v>
      </c>
      <c r="BC10" s="189">
        <f t="shared" si="5"/>
        <v>1.0716588039206492</v>
      </c>
      <c r="BD10" s="189">
        <f t="shared" si="6"/>
        <v>0.59377456778430626</v>
      </c>
      <c r="BE10" s="189">
        <f t="shared" si="7"/>
        <v>6.8222233281384392</v>
      </c>
      <c r="BF10" s="189">
        <f t="shared" si="7"/>
        <v>6.8171335607417189</v>
      </c>
      <c r="BG10" s="189">
        <f t="shared" si="7"/>
        <v>6.8079789195734293</v>
      </c>
      <c r="BH10" s="189">
        <f t="shared" si="7"/>
        <v>6.7916335220882473</v>
      </c>
      <c r="BI10" s="189">
        <f t="shared" si="7"/>
        <v>6.762810913411605</v>
      </c>
      <c r="BJ10" s="189">
        <f t="shared" si="7"/>
        <v>6.7129991831189928</v>
      </c>
      <c r="BK10" s="189">
        <f t="shared" si="7"/>
        <v>6.6294342548210743</v>
      </c>
      <c r="BL10" s="189">
        <f t="shared" si="8"/>
        <v>6.4943941367914944</v>
      </c>
    </row>
    <row r="11" spans="1:64" s="189" customFormat="1" ht="12.95" customHeight="1">
      <c r="A11" s="189" t="s">
        <v>21</v>
      </c>
      <c r="B11" s="192"/>
      <c r="C11" s="221">
        <f ca="1">INTERCEPT(INDIRECT($D$9):G954,INDIRECT($C$9):F954)</f>
        <v>-1.3464575729687428E-2</v>
      </c>
      <c r="D11" s="191"/>
      <c r="S11" s="192"/>
      <c r="AA11" s="230" t="s">
        <v>723</v>
      </c>
      <c r="AB11" s="231">
        <f>1-AB7^2</f>
        <v>0.5850756269468449</v>
      </c>
      <c r="AC11" s="231">
        <f>SUM(AE21:AE1953)</f>
        <v>4.1791336268795828E-3</v>
      </c>
      <c r="AD11" s="230" t="s">
        <v>724</v>
      </c>
      <c r="AE11" s="204"/>
      <c r="AF11" s="231">
        <v>8.357722050082398E-3</v>
      </c>
      <c r="AG11" s="231">
        <v>8.4938997906843262E-3</v>
      </c>
      <c r="AH11" s="231">
        <v>2.9584284990957356E-3</v>
      </c>
      <c r="AI11" s="231">
        <v>2.7498527308904282E-3</v>
      </c>
      <c r="AJ11" s="231">
        <v>2.7540126210661214E-3</v>
      </c>
      <c r="AK11" s="231">
        <v>2.9390062801360386E-3</v>
      </c>
      <c r="AL11" s="231"/>
      <c r="AM11" s="231"/>
      <c r="AW11" s="189">
        <v>-66000</v>
      </c>
      <c r="AX11" s="189">
        <f t="shared" si="0"/>
        <v>-0.17407820836158025</v>
      </c>
      <c r="AY11" s="189">
        <f t="shared" si="1"/>
        <v>-0.18285711992207049</v>
      </c>
      <c r="AZ11" s="189">
        <f t="shared" si="2"/>
        <v>8.7789115604902448E-3</v>
      </c>
      <c r="BA11" s="189">
        <f t="shared" si="3"/>
        <v>1.1415567974784881</v>
      </c>
      <c r="BB11" s="189">
        <f t="shared" si="4"/>
        <v>0.79914591743109309</v>
      </c>
      <c r="BC11" s="189">
        <f t="shared" si="5"/>
        <v>1.3492291173105826</v>
      </c>
      <c r="BD11" s="189">
        <f t="shared" si="6"/>
        <v>0.79979275190115129</v>
      </c>
      <c r="BE11" s="189">
        <f t="shared" si="7"/>
        <v>6.9956118209023446</v>
      </c>
      <c r="BF11" s="189">
        <f t="shared" si="7"/>
        <v>6.991651000826729</v>
      </c>
      <c r="BG11" s="189">
        <f t="shared" si="7"/>
        <v>6.9835812876981462</v>
      </c>
      <c r="BH11" s="189">
        <f t="shared" si="7"/>
        <v>6.9673071856157156</v>
      </c>
      <c r="BI11" s="189">
        <f t="shared" si="7"/>
        <v>6.9351233663371161</v>
      </c>
      <c r="BJ11" s="189">
        <f t="shared" si="7"/>
        <v>6.8736710689542404</v>
      </c>
      <c r="BK11" s="189">
        <f t="shared" si="7"/>
        <v>6.7627166604663209</v>
      </c>
      <c r="BL11" s="189">
        <f t="shared" si="8"/>
        <v>6.5764855473091943</v>
      </c>
    </row>
    <row r="12" spans="1:64" s="189" customFormat="1" ht="12.95" customHeight="1">
      <c r="A12" s="189" t="s">
        <v>22</v>
      </c>
      <c r="B12" s="192"/>
      <c r="C12" s="221">
        <f ca="1">SLOPE(INDIRECT($D$9):G954,INDIRECT($C$9):F954)</f>
        <v>9.1038246842278292E-6</v>
      </c>
      <c r="D12" s="191"/>
      <c r="S12" s="192"/>
      <c r="AA12" s="232" t="s">
        <v>725</v>
      </c>
      <c r="AB12" s="231">
        <f>AB7*SIN(RADIANS(AB9))</f>
        <v>-0.2646297656614196</v>
      </c>
      <c r="AE12" s="204"/>
      <c r="AW12" s="189">
        <v>-65000</v>
      </c>
      <c r="AX12" s="189">
        <f t="shared" si="0"/>
        <v>-0.16219839261518115</v>
      </c>
      <c r="AY12" s="189">
        <f t="shared" si="1"/>
        <v>-0.1781768048197494</v>
      </c>
      <c r="AZ12" s="189">
        <f t="shared" si="2"/>
        <v>1.5978412204568245E-2</v>
      </c>
      <c r="BA12" s="189">
        <f t="shared" si="3"/>
        <v>1.00548760800123</v>
      </c>
      <c r="BB12" s="189">
        <f t="shared" si="4"/>
        <v>0.90818238503785054</v>
      </c>
      <c r="BC12" s="189">
        <f t="shared" si="5"/>
        <v>1.5622770277950233</v>
      </c>
      <c r="BD12" s="189">
        <f t="shared" si="6"/>
        <v>0.99151678521346898</v>
      </c>
      <c r="BE12" s="189">
        <f t="shared" si="7"/>
        <v>7.1475764330146987</v>
      </c>
      <c r="BF12" s="189">
        <f t="shared" si="7"/>
        <v>7.1451817001176012</v>
      </c>
      <c r="BG12" s="189">
        <f t="shared" si="7"/>
        <v>7.1394891620740895</v>
      </c>
      <c r="BH12" s="189">
        <f t="shared" si="7"/>
        <v>7.12610473007331</v>
      </c>
      <c r="BI12" s="189">
        <f t="shared" si="7"/>
        <v>7.095396459971032</v>
      </c>
      <c r="BJ12" s="189">
        <f t="shared" si="7"/>
        <v>7.0284102757356806</v>
      </c>
      <c r="BK12" s="189">
        <f t="shared" si="7"/>
        <v>6.894744759334607</v>
      </c>
      <c r="BL12" s="189">
        <f t="shared" si="8"/>
        <v>6.6585769578268943</v>
      </c>
    </row>
    <row r="13" spans="1:64" s="189" customFormat="1" ht="12.95" customHeight="1">
      <c r="A13" s="189" t="s">
        <v>24</v>
      </c>
      <c r="B13" s="192"/>
      <c r="C13" s="191" t="s">
        <v>19</v>
      </c>
      <c r="D13" s="191"/>
      <c r="R13" s="189" t="s">
        <v>98</v>
      </c>
      <c r="S13" s="192" t="s">
        <v>775</v>
      </c>
      <c r="AA13" s="233" t="s">
        <v>726</v>
      </c>
      <c r="AB13" s="234">
        <f>AB6*86400*300000/149600000</f>
        <v>10.49349106291875</v>
      </c>
      <c r="AC13" s="189" t="s">
        <v>727</v>
      </c>
      <c r="AE13" s="204"/>
      <c r="AW13" s="189">
        <v>-64000</v>
      </c>
      <c r="AX13" s="189">
        <f t="shared" si="0"/>
        <v>-0.15149342130576168</v>
      </c>
      <c r="AY13" s="189">
        <f t="shared" si="1"/>
        <v>-0.17353056867370892</v>
      </c>
      <c r="AZ13" s="189">
        <f t="shared" si="2"/>
        <v>2.2037147367947232E-2</v>
      </c>
      <c r="BA13" s="189">
        <f t="shared" si="3"/>
        <v>0.89842148098930619</v>
      </c>
      <c r="BB13" s="189">
        <f t="shared" si="4"/>
        <v>0.96509244746512646</v>
      </c>
      <c r="BC13" s="189">
        <f t="shared" si="5"/>
        <v>1.7291521452929577</v>
      </c>
      <c r="BD13" s="189">
        <f t="shared" si="6"/>
        <v>1.172363544700082</v>
      </c>
      <c r="BE13" s="189">
        <f t="shared" si="7"/>
        <v>7.2818193204323887</v>
      </c>
      <c r="BF13" s="189">
        <f t="shared" si="7"/>
        <v>7.2806634461475097</v>
      </c>
      <c r="BG13" s="189">
        <f t="shared" si="7"/>
        <v>7.2773636983848498</v>
      </c>
      <c r="BH13" s="189">
        <f t="shared" si="7"/>
        <v>7.2680343930019964</v>
      </c>
      <c r="BI13" s="189">
        <f t="shared" si="7"/>
        <v>7.2423381899635286</v>
      </c>
      <c r="BJ13" s="189">
        <f t="shared" si="7"/>
        <v>7.1759574153773382</v>
      </c>
      <c r="BK13" s="189">
        <f t="shared" si="7"/>
        <v>7.025182217042512</v>
      </c>
      <c r="BL13" s="189">
        <f t="shared" si="8"/>
        <v>6.7406683683445934</v>
      </c>
    </row>
    <row r="14" spans="1:64" s="189" customFormat="1" ht="12.95" customHeight="1">
      <c r="B14" s="192"/>
      <c r="C14" s="191"/>
      <c r="D14" s="191"/>
      <c r="R14" s="189" t="s">
        <v>96</v>
      </c>
      <c r="S14" s="192">
        <v>0.5</v>
      </c>
      <c r="AA14" s="233" t="s">
        <v>728</v>
      </c>
      <c r="AB14" s="231">
        <f>2*AB5*365.24/C8</f>
        <v>-3.796801633761223E-8</v>
      </c>
      <c r="AC14" s="189" t="s">
        <v>729</v>
      </c>
      <c r="AE14" s="204"/>
      <c r="AF14" s="189">
        <v>6.4286959037593925E-8</v>
      </c>
      <c r="AG14" s="189">
        <v>6.4286959037593925E-8</v>
      </c>
      <c r="AH14" s="189">
        <v>-3.796801633761223E-8</v>
      </c>
      <c r="AI14" s="189">
        <v>-4.3302526082830613E-8</v>
      </c>
      <c r="AJ14" s="189">
        <v>-6.076952918256287E-8</v>
      </c>
      <c r="AK14" s="189">
        <v>-1.1401625280915964E-7</v>
      </c>
      <c r="AW14" s="189">
        <v>-63000</v>
      </c>
      <c r="AX14" s="189">
        <f t="shared" si="0"/>
        <v>-0.14178489770736508</v>
      </c>
      <c r="AY14" s="189">
        <f t="shared" si="1"/>
        <v>-0.16891841148394904</v>
      </c>
      <c r="AZ14" s="189">
        <f t="shared" si="2"/>
        <v>2.7133513776583976E-2</v>
      </c>
      <c r="BA14" s="189">
        <f t="shared" si="3"/>
        <v>0.81401884954766524</v>
      </c>
      <c r="BB14" s="189">
        <f t="shared" si="4"/>
        <v>0.99150201122924553</v>
      </c>
      <c r="BC14" s="189">
        <f t="shared" si="5"/>
        <v>1.863691227911586</v>
      </c>
      <c r="BD14" s="189">
        <f t="shared" si="6"/>
        <v>1.3460505678062502</v>
      </c>
      <c r="BE14" s="189">
        <f t="shared" si="7"/>
        <v>7.4021375878969149</v>
      </c>
      <c r="BF14" s="189">
        <f t="shared" si="7"/>
        <v>7.401696370109895</v>
      </c>
      <c r="BG14" s="189">
        <f t="shared" si="7"/>
        <v>7.4001315425974727</v>
      </c>
      <c r="BH14" s="189">
        <f t="shared" si="7"/>
        <v>7.3946217019852556</v>
      </c>
      <c r="BI14" s="189">
        <f t="shared" si="7"/>
        <v>7.375690530658904</v>
      </c>
      <c r="BJ14" s="189">
        <f t="shared" si="7"/>
        <v>7.3153145220225806</v>
      </c>
      <c r="BK14" s="189">
        <f t="shared" si="7"/>
        <v>7.153703412518448</v>
      </c>
      <c r="BL14" s="189">
        <f t="shared" si="8"/>
        <v>6.8227597788622933</v>
      </c>
    </row>
    <row r="15" spans="1:64" s="189" customFormat="1" ht="12.95" customHeight="1">
      <c r="A15" s="235" t="s">
        <v>23</v>
      </c>
      <c r="B15" s="192"/>
      <c r="C15" s="221">
        <f ca="1">(C7+C11)+(C8+C12)*INT(MAX(F21:F3495))</f>
        <v>60025.43202651223</v>
      </c>
      <c r="D15" s="191"/>
      <c r="E15" s="236" t="s">
        <v>93</v>
      </c>
      <c r="F15" s="217">
        <v>1</v>
      </c>
      <c r="R15" s="189" t="s">
        <v>99</v>
      </c>
      <c r="S15" s="192">
        <v>1</v>
      </c>
      <c r="AA15" s="232" t="s">
        <v>730</v>
      </c>
      <c r="AB15" s="237">
        <f>(AB10-AB2)/AD2</f>
        <v>-74729.97866716329</v>
      </c>
      <c r="AC15" s="189" t="s">
        <v>731</v>
      </c>
      <c r="AE15" s="204"/>
      <c r="AW15" s="189">
        <v>-62000</v>
      </c>
      <c r="AX15" s="189">
        <f t="shared" si="0"/>
        <v>-0.13291012893158327</v>
      </c>
      <c r="AY15" s="189">
        <f t="shared" si="1"/>
        <v>-0.16434033325046976</v>
      </c>
      <c r="AZ15" s="189">
        <f t="shared" si="2"/>
        <v>3.1430204318886504E-2</v>
      </c>
      <c r="BA15" s="189">
        <f t="shared" si="3"/>
        <v>0.7465306620944262</v>
      </c>
      <c r="BB15" s="189">
        <f t="shared" si="4"/>
        <v>0.99982094456609094</v>
      </c>
      <c r="BC15" s="189">
        <f t="shared" si="5"/>
        <v>1.9752282493883164</v>
      </c>
      <c r="BD15" s="189">
        <f t="shared" si="6"/>
        <v>1.5157805296612836</v>
      </c>
      <c r="BE15" s="189">
        <f t="shared" si="7"/>
        <v>7.5115774665085748</v>
      </c>
      <c r="BF15" s="189">
        <f t="shared" si="7"/>
        <v>7.5114508556548234</v>
      </c>
      <c r="BG15" s="189">
        <f t="shared" si="7"/>
        <v>7.5108661236662302</v>
      </c>
      <c r="BH15" s="189">
        <f t="shared" si="7"/>
        <v>7.508177953250132</v>
      </c>
      <c r="BI15" s="189">
        <f t="shared" si="7"/>
        <v>7.4960690200312676</v>
      </c>
      <c r="BJ15" s="189">
        <f t="shared" si="7"/>
        <v>7.4457686865727464</v>
      </c>
      <c r="BK15" s="189">
        <f t="shared" si="7"/>
        <v>7.2799956311309062</v>
      </c>
      <c r="BL15" s="189">
        <f t="shared" si="8"/>
        <v>6.9048511893799933</v>
      </c>
    </row>
    <row r="16" spans="1:64" s="189" customFormat="1" ht="12.95" customHeight="1">
      <c r="A16" s="207" t="s">
        <v>9</v>
      </c>
      <c r="B16" s="192"/>
      <c r="C16" s="238">
        <f ca="1">+C8+C12</f>
        <v>0.32783760772242548</v>
      </c>
      <c r="D16" s="191"/>
      <c r="E16" s="236" t="s">
        <v>75</v>
      </c>
      <c r="F16" s="238">
        <f ca="1">NOW()+15018.5+$C$5/24</f>
        <v>60355.745567361111</v>
      </c>
      <c r="R16" s="189" t="s">
        <v>100</v>
      </c>
      <c r="S16" s="192">
        <v>1</v>
      </c>
      <c r="AA16" s="230" t="s">
        <v>732</v>
      </c>
      <c r="AB16" s="237">
        <f>365.24*AB8</f>
        <v>25091.47813311324</v>
      </c>
      <c r="AC16" s="189" t="s">
        <v>711</v>
      </c>
      <c r="AD16" s="231"/>
      <c r="AE16" s="204"/>
      <c r="AW16" s="189">
        <v>-61000</v>
      </c>
      <c r="AX16" s="189">
        <f t="shared" si="0"/>
        <v>-0.12474028281448465</v>
      </c>
      <c r="AY16" s="189">
        <f t="shared" si="1"/>
        <v>-0.15979633397327103</v>
      </c>
      <c r="AZ16" s="189">
        <f t="shared" si="2"/>
        <v>3.5056051158786385E-2</v>
      </c>
      <c r="BA16" s="189">
        <f t="shared" si="3"/>
        <v>0.69167664245052696</v>
      </c>
      <c r="BB16" s="189">
        <f t="shared" si="4"/>
        <v>0.99713117842790211</v>
      </c>
      <c r="BC16" s="189">
        <f t="shared" si="5"/>
        <v>2.0699177016398087</v>
      </c>
      <c r="BD16" s="189">
        <f t="shared" si="6"/>
        <v>1.6841098669131858</v>
      </c>
      <c r="BE16" s="189">
        <f t="shared" si="7"/>
        <v>7.6123759136040423</v>
      </c>
      <c r="BF16" s="189">
        <f t="shared" si="7"/>
        <v>7.6123517798677991</v>
      </c>
      <c r="BG16" s="189">
        <f t="shared" si="7"/>
        <v>7.6121952540777897</v>
      </c>
      <c r="BH16" s="189">
        <f t="shared" si="7"/>
        <v>7.6111824659526333</v>
      </c>
      <c r="BI16" s="189">
        <f t="shared" si="7"/>
        <v>7.6047267825538274</v>
      </c>
      <c r="BJ16" s="189">
        <f t="shared" si="7"/>
        <v>7.5669004276321408</v>
      </c>
      <c r="BK16" s="189">
        <f t="shared" si="7"/>
        <v>7.4037611708890623</v>
      </c>
      <c r="BL16" s="189">
        <f t="shared" si="8"/>
        <v>6.9869425998976924</v>
      </c>
    </row>
    <row r="17" spans="1:64" s="189" customFormat="1" ht="12.95" customHeight="1" thickBot="1">
      <c r="A17" s="239" t="s">
        <v>71</v>
      </c>
      <c r="B17" s="192"/>
      <c r="C17" s="240">
        <f>COUNT(C21:C2153)</f>
        <v>174</v>
      </c>
      <c r="D17" s="191"/>
      <c r="E17" s="236" t="s">
        <v>94</v>
      </c>
      <c r="F17" s="238">
        <f ca="1">ROUND(2*(F16-$C$7)/$C$8,0)/2+F15</f>
        <v>17864</v>
      </c>
      <c r="S17" s="192"/>
      <c r="T17" s="189">
        <v>0.327838162583657</v>
      </c>
      <c r="AA17" s="230" t="s">
        <v>733</v>
      </c>
      <c r="AB17" s="241">
        <f>AB13^3/AB8^2</f>
        <v>0.24482973733098329</v>
      </c>
      <c r="AE17" s="204"/>
      <c r="AW17" s="189">
        <v>-60000</v>
      </c>
      <c r="AX17" s="189">
        <f t="shared" si="0"/>
        <v>-0.11717587737763832</v>
      </c>
      <c r="AY17" s="189">
        <f t="shared" si="1"/>
        <v>-0.15528641365235293</v>
      </c>
      <c r="AZ17" s="189">
        <f t="shared" si="2"/>
        <v>3.811053627471462E-2</v>
      </c>
      <c r="BA17" s="189">
        <f t="shared" si="3"/>
        <v>0.64640367381555963</v>
      </c>
      <c r="BB17" s="189">
        <f t="shared" si="4"/>
        <v>0.98758527594875878</v>
      </c>
      <c r="BC17" s="189">
        <f t="shared" si="5"/>
        <v>2.1518894532815951</v>
      </c>
      <c r="BD17" s="189">
        <f t="shared" si="6"/>
        <v>1.853100089852957</v>
      </c>
      <c r="BE17" s="189">
        <f t="shared" si="7"/>
        <v>7.7061546357285007</v>
      </c>
      <c r="BF17" s="189">
        <f t="shared" si="7"/>
        <v>7.7061524028168495</v>
      </c>
      <c r="BG17" s="189">
        <f t="shared" si="7"/>
        <v>7.7061288699197377</v>
      </c>
      <c r="BH17" s="189">
        <f t="shared" si="7"/>
        <v>7.7058810798893749</v>
      </c>
      <c r="BI17" s="189">
        <f t="shared" si="7"/>
        <v>7.7032965214133657</v>
      </c>
      <c r="BJ17" s="189">
        <f t="shared" si="7"/>
        <v>7.6785774427999867</v>
      </c>
      <c r="BK17" s="189">
        <f t="shared" si="7"/>
        <v>7.5247193475299916</v>
      </c>
      <c r="BL17" s="189">
        <f t="shared" si="8"/>
        <v>7.0690340104153924</v>
      </c>
    </row>
    <row r="18" spans="1:64" s="189" customFormat="1" ht="12.95" customHeight="1" thickTop="1" thickBot="1">
      <c r="A18" s="207" t="s">
        <v>10</v>
      </c>
      <c r="B18" s="192"/>
      <c r="C18" s="154">
        <f ca="1">+C15</f>
        <v>60025.43202651223</v>
      </c>
      <c r="D18" s="155">
        <f ca="1">+C16</f>
        <v>0.32783760772242548</v>
      </c>
      <c r="E18" s="236" t="s">
        <v>76</v>
      </c>
      <c r="F18" s="221">
        <f ca="1">ROUND(2*(F16-$C$15)/$C$16,0)/2+F15</f>
        <v>1008.5</v>
      </c>
      <c r="O18" s="189" t="s">
        <v>3</v>
      </c>
      <c r="Q18" s="189">
        <f>MAX(Q21:Q790)-MIN(Q21:Q519)</f>
        <v>28875.21500000012</v>
      </c>
      <c r="S18" s="192"/>
      <c r="AA18" s="242" t="s">
        <v>734</v>
      </c>
      <c r="AB18" s="243">
        <f>2*PI()/(AB8*365.2422)*AD2</f>
        <v>8.2091410517699638E-5</v>
      </c>
      <c r="AC18" s="244" t="s">
        <v>735</v>
      </c>
      <c r="AD18" s="244"/>
      <c r="AE18" s="245"/>
      <c r="AW18" s="189">
        <v>-59000</v>
      </c>
      <c r="AX18" s="189">
        <f t="shared" si="0"/>
        <v>-0.11013891199747251</v>
      </c>
      <c r="AY18" s="189">
        <f t="shared" si="1"/>
        <v>-0.15081057228771544</v>
      </c>
      <c r="AZ18" s="189">
        <f t="shared" si="2"/>
        <v>4.0671660290242925E-2</v>
      </c>
      <c r="BA18" s="189">
        <f t="shared" si="3"/>
        <v>0.60852706739571816</v>
      </c>
      <c r="BB18" s="189">
        <f t="shared" si="4"/>
        <v>0.97369952806654325</v>
      </c>
      <c r="BC18" s="189">
        <f t="shared" si="5"/>
        <v>2.2240069693373909</v>
      </c>
      <c r="BD18" s="189">
        <f t="shared" si="6"/>
        <v>2.0245120273023898</v>
      </c>
      <c r="BE18" s="189">
        <f t="shared" ref="BE18:BK36" si="10">$BL18+$AB$7*SIN(BF18)</f>
        <v>7.7941177933471888</v>
      </c>
      <c r="BF18" s="189">
        <f t="shared" si="10"/>
        <v>7.7941177621650102</v>
      </c>
      <c r="BG18" s="189">
        <f t="shared" si="10"/>
        <v>7.7941169530436394</v>
      </c>
      <c r="BH18" s="189">
        <f t="shared" si="10"/>
        <v>7.7940959616189058</v>
      </c>
      <c r="BI18" s="189">
        <f t="shared" si="10"/>
        <v>7.7935539164828942</v>
      </c>
      <c r="BJ18" s="189">
        <f t="shared" si="10"/>
        <v>7.780935361114989</v>
      </c>
      <c r="BK18" s="189">
        <f t="shared" si="10"/>
        <v>7.6426083849878124</v>
      </c>
      <c r="BL18" s="189">
        <f t="shared" si="8"/>
        <v>7.1511254209330914</v>
      </c>
    </row>
    <row r="19" spans="1:64" s="189" customFormat="1" ht="12.95" customHeight="1" thickTop="1">
      <c r="B19" s="192"/>
      <c r="C19" s="191"/>
      <c r="D19" s="191"/>
      <c r="E19" s="236" t="s">
        <v>77</v>
      </c>
      <c r="F19" s="246">
        <f ca="1">+$C$15+$C$16*F18-15018.5-$C$5/24</f>
        <v>45337.952087233629</v>
      </c>
      <c r="O19" s="189" t="s">
        <v>4</v>
      </c>
      <c r="Q19" s="247">
        <f>Q18/AB16</f>
        <v>1.1507976870399468</v>
      </c>
      <c r="S19" s="192"/>
      <c r="AA19" s="248"/>
      <c r="AC19" s="248"/>
      <c r="AW19" s="189">
        <v>-58000</v>
      </c>
      <c r="AX19" s="189">
        <f t="shared" si="0"/>
        <v>-0.10356688345681009</v>
      </c>
      <c r="AY19" s="189">
        <f t="shared" si="1"/>
        <v>-0.14636880987935852</v>
      </c>
      <c r="AZ19" s="189">
        <f t="shared" si="2"/>
        <v>4.2801926422548424E-2</v>
      </c>
      <c r="BA19" s="189">
        <f t="shared" si="3"/>
        <v>0.57645873099410649</v>
      </c>
      <c r="BB19" s="189">
        <f t="shared" si="4"/>
        <v>0.95704283205803464</v>
      </c>
      <c r="BC19" s="189">
        <f t="shared" si="5"/>
        <v>2.2883233657773112</v>
      </c>
      <c r="BD19" s="189">
        <f t="shared" si="6"/>
        <v>2.1999582401054627</v>
      </c>
      <c r="BE19" s="189">
        <f t="shared" si="10"/>
        <v>7.8771896032561806</v>
      </c>
      <c r="BF19" s="189">
        <f t="shared" si="10"/>
        <v>7.8771896031208817</v>
      </c>
      <c r="BG19" s="189">
        <f t="shared" si="10"/>
        <v>7.8771896121721561</v>
      </c>
      <c r="BH19" s="189">
        <f t="shared" si="10"/>
        <v>7.8771890066464492</v>
      </c>
      <c r="BI19" s="189">
        <f t="shared" si="10"/>
        <v>7.8772294812533747</v>
      </c>
      <c r="BJ19" s="189">
        <f t="shared" si="10"/>
        <v>7.8743478657801953</v>
      </c>
      <c r="BK19" s="189">
        <f t="shared" si="10"/>
        <v>7.7571871785120425</v>
      </c>
      <c r="BL19" s="189">
        <f t="shared" si="8"/>
        <v>7.2332168314507914</v>
      </c>
    </row>
    <row r="20" spans="1:64" s="189" customFormat="1" ht="12.95" customHeight="1" thickBot="1">
      <c r="A20" s="249" t="s">
        <v>11</v>
      </c>
      <c r="B20" s="249" t="s">
        <v>12</v>
      </c>
      <c r="C20" s="224" t="s">
        <v>13</v>
      </c>
      <c r="D20" s="224" t="s">
        <v>18</v>
      </c>
      <c r="E20" s="249" t="s">
        <v>14</v>
      </c>
      <c r="F20" s="249" t="s">
        <v>15</v>
      </c>
      <c r="G20" s="249" t="s">
        <v>16</v>
      </c>
      <c r="H20" s="250" t="s">
        <v>98</v>
      </c>
      <c r="I20" s="250" t="s">
        <v>96</v>
      </c>
      <c r="J20" s="250" t="s">
        <v>99</v>
      </c>
      <c r="K20" s="250" t="s">
        <v>100</v>
      </c>
      <c r="L20" s="250" t="s">
        <v>742</v>
      </c>
      <c r="M20" s="250" t="s">
        <v>743</v>
      </c>
      <c r="N20" s="250" t="s">
        <v>54</v>
      </c>
      <c r="O20" s="250" t="s">
        <v>28</v>
      </c>
      <c r="P20" s="251" t="s">
        <v>27</v>
      </c>
      <c r="Q20" s="249" t="s">
        <v>20</v>
      </c>
      <c r="S20" s="252" t="s">
        <v>689</v>
      </c>
      <c r="U20" s="253" t="s">
        <v>690</v>
      </c>
      <c r="Z20" s="249" t="s">
        <v>15</v>
      </c>
      <c r="AA20" s="250" t="s">
        <v>736</v>
      </c>
      <c r="AB20" s="250" t="s">
        <v>744</v>
      </c>
      <c r="AC20" s="250" t="s">
        <v>737</v>
      </c>
      <c r="AD20" s="250" t="s">
        <v>738</v>
      </c>
      <c r="AE20" s="250" t="s">
        <v>739</v>
      </c>
      <c r="AF20" s="250" t="s">
        <v>740</v>
      </c>
      <c r="AG20" s="254"/>
      <c r="AH20" s="250" t="s">
        <v>696</v>
      </c>
      <c r="AI20" s="250" t="s">
        <v>697</v>
      </c>
      <c r="AJ20" s="250" t="s">
        <v>698</v>
      </c>
      <c r="AK20" s="250" t="s">
        <v>741</v>
      </c>
      <c r="AL20" s="250" t="s">
        <v>699</v>
      </c>
      <c r="AM20" s="250" t="s">
        <v>700</v>
      </c>
      <c r="AN20" s="249" t="s">
        <v>701</v>
      </c>
      <c r="AO20" s="249" t="s">
        <v>702</v>
      </c>
      <c r="AP20" s="249" t="s">
        <v>703</v>
      </c>
      <c r="AQ20" s="249" t="s">
        <v>704</v>
      </c>
      <c r="AR20" s="249" t="s">
        <v>705</v>
      </c>
      <c r="AS20" s="249" t="s">
        <v>706</v>
      </c>
      <c r="AT20" s="249" t="s">
        <v>707</v>
      </c>
      <c r="AU20" s="249" t="s">
        <v>708</v>
      </c>
      <c r="AV20" s="255"/>
      <c r="AW20" s="189">
        <v>-57000</v>
      </c>
      <c r="AX20" s="189">
        <f t="shared" si="0"/>
        <v>-9.7408858899981701E-2</v>
      </c>
      <c r="AY20" s="189">
        <f t="shared" si="1"/>
        <v>-0.1419611264272822</v>
      </c>
      <c r="AZ20" s="189">
        <f t="shared" si="2"/>
        <v>4.4552267527300501E-2</v>
      </c>
      <c r="BA20" s="189">
        <f t="shared" si="3"/>
        <v>0.54902440619341863</v>
      </c>
      <c r="BB20" s="189">
        <f t="shared" si="4"/>
        <v>0.93861583205696786</v>
      </c>
      <c r="BC20" s="189">
        <f t="shared" si="5"/>
        <v>2.3463530245055084</v>
      </c>
      <c r="BD20" s="189">
        <f t="shared" si="6"/>
        <v>2.3810069137558991</v>
      </c>
      <c r="BE20" s="189">
        <f t="shared" si="10"/>
        <v>7.9560988372019867</v>
      </c>
      <c r="BF20" s="189">
        <f t="shared" si="10"/>
        <v>7.9560989033677743</v>
      </c>
      <c r="BG20" s="189">
        <f t="shared" si="10"/>
        <v>7.9560978957240298</v>
      </c>
      <c r="BH20" s="189">
        <f t="shared" si="10"/>
        <v>7.9561132401329608</v>
      </c>
      <c r="BI20" s="189">
        <f t="shared" si="10"/>
        <v>7.9558793258739504</v>
      </c>
      <c r="BJ20" s="189">
        <f t="shared" si="10"/>
        <v>7.9593890293549627</v>
      </c>
      <c r="BK20" s="189">
        <f t="shared" si="10"/>
        <v>7.8682369185601715</v>
      </c>
      <c r="BL20" s="189">
        <f t="shared" si="8"/>
        <v>7.3153082419684914</v>
      </c>
    </row>
    <row r="21" spans="1:64" s="189" customFormat="1" ht="12.95" customHeight="1">
      <c r="A21" s="256" t="s">
        <v>61</v>
      </c>
      <c r="B21" s="192"/>
      <c r="C21" s="191">
        <v>31150.387999999999</v>
      </c>
      <c r="D21" s="14"/>
      <c r="E21" s="189">
        <f t="shared" ref="E21:E52" si="11">+(C21-C$7)/C$8</f>
        <v>-71224.296653013997</v>
      </c>
      <c r="F21" s="257">
        <f>ROUND(2*E21,0)/2+1</f>
        <v>-71223.5</v>
      </c>
      <c r="G21" s="189">
        <f>+C21-(C$7+F21*C$8)</f>
        <v>-0.26116556570559624</v>
      </c>
      <c r="I21" s="189">
        <f>G21</f>
        <v>-0.26116556570559624</v>
      </c>
      <c r="Q21" s="258">
        <f t="shared" ref="Q21:Q52" si="12">+C21-15018.5</f>
        <v>16131.887999999999</v>
      </c>
      <c r="S21" s="192">
        <f>S$14</f>
        <v>0.5</v>
      </c>
      <c r="W21" s="189" t="s">
        <v>96</v>
      </c>
      <c r="Z21" s="189">
        <f t="shared" ref="Z21:Z52" si="13">F21</f>
        <v>-71223.5</v>
      </c>
      <c r="AA21" s="198">
        <f t="shared" ref="AA21:AA52" si="14">AB$3+AB$4*Z21+AB$5*Z21^2+AH21</f>
        <v>-0.2459883593889059</v>
      </c>
      <c r="AB21" s="198">
        <f>IF(S21&lt;&gt;0,G21-AH21, -9999)</f>
        <v>-0.22303587923722373</v>
      </c>
      <c r="AC21" s="198">
        <f>+G21-P21</f>
        <v>-0.26116556570559624</v>
      </c>
      <c r="AD21" s="198">
        <f>IF(S21&lt;&gt;0,G21-AA21, -9999)</f>
        <v>-1.5177206316690339E-2</v>
      </c>
      <c r="AE21" s="198">
        <f>+(G21-AA21)^2*S21</f>
        <v>1.1517379578969257E-4</v>
      </c>
      <c r="AF21" s="189">
        <f>IF(S21&lt;&gt;0,G21-P21, -9999)</f>
        <v>-0.26116556570559624</v>
      </c>
      <c r="AG21" s="13"/>
      <c r="AH21" s="189">
        <f t="shared" ref="AH21:AH30" si="15">$AB$6*($AB$11/AI21*AJ21+$AB$12)</f>
        <v>-3.812968646837249E-2</v>
      </c>
      <c r="AI21" s="189">
        <f t="shared" ref="AI21:AI30" si="16">1+$AB$7*COS(AL21)</f>
        <v>1.4741620164490805</v>
      </c>
      <c r="AJ21" s="189">
        <f t="shared" ref="AJ21:AJ30" si="17">SIN(AL21+RADIANS($AB$9))</f>
        <v>-0.91951637882334958</v>
      </c>
      <c r="AK21" s="189">
        <f t="shared" ref="AK21:AK30" si="18">$AB$7*SIN(AL21)</f>
        <v>-0.43599857248630636</v>
      </c>
      <c r="AL21" s="189">
        <f t="shared" ref="AL21:AL30" si="19">2*ATAN(AM21)</f>
        <v>-0.74349226004105939</v>
      </c>
      <c r="AM21" s="189">
        <f t="shared" ref="AM21:AM30" si="20">SQRT((1+$AB$7)/(1-$AB$7))*TAN(AN21/2)</f>
        <v>-0.38987333914616734</v>
      </c>
      <c r="AN21" s="198">
        <f t="shared" ref="AN21:AT30" si="21">$AU21+$AB$7*SIN(AO21)</f>
        <v>5.9243269348033678</v>
      </c>
      <c r="AO21" s="198">
        <f t="shared" si="21"/>
        <v>5.9290873293694633</v>
      </c>
      <c r="AP21" s="198">
        <f t="shared" si="21"/>
        <v>5.936955027402874</v>
      </c>
      <c r="AQ21" s="198">
        <f t="shared" si="21"/>
        <v>5.9499097945074366</v>
      </c>
      <c r="AR21" s="198">
        <f t="shared" si="21"/>
        <v>5.9711161319329946</v>
      </c>
      <c r="AS21" s="198">
        <f t="shared" si="21"/>
        <v>6.0055243889941918</v>
      </c>
      <c r="AT21" s="198">
        <f t="shared" si="21"/>
        <v>6.0606633825584835</v>
      </c>
      <c r="AU21" s="198">
        <f t="shared" ref="AU21:AU30" si="22">RADIANS($AB$9)+$AB$18*(F21-AB$15)</f>
        <v>6.1476810644699906</v>
      </c>
      <c r="AW21" s="189">
        <v>-56000</v>
      </c>
      <c r="AX21" s="189">
        <f t="shared" si="0"/>
        <v>-9.1622825347004874E-2</v>
      </c>
      <c r="AY21" s="189">
        <f t="shared" si="1"/>
        <v>-0.13758752193148649</v>
      </c>
      <c r="AZ21" s="189">
        <f t="shared" si="2"/>
        <v>4.5964696584481615E-2</v>
      </c>
      <c r="BA21" s="189">
        <f t="shared" si="3"/>
        <v>0.5253419756401071</v>
      </c>
      <c r="BB21" s="189">
        <f t="shared" si="4"/>
        <v>0.91906835614092897</v>
      </c>
      <c r="BC21" s="189">
        <f t="shared" si="5"/>
        <v>2.3992387349651523</v>
      </c>
      <c r="BD21" s="189">
        <f t="shared" si="6"/>
        <v>2.5692555738093232</v>
      </c>
      <c r="BE21" s="189">
        <f t="shared" si="10"/>
        <v>8.0314308466909061</v>
      </c>
      <c r="BF21" s="189">
        <f t="shared" si="10"/>
        <v>8.0314318578150274</v>
      </c>
      <c r="BG21" s="189">
        <f t="shared" si="10"/>
        <v>8.0314229650701954</v>
      </c>
      <c r="BH21" s="189">
        <f t="shared" si="10"/>
        <v>8.0315011608441189</v>
      </c>
      <c r="BI21" s="189">
        <f t="shared" si="10"/>
        <v>8.0308123966494023</v>
      </c>
      <c r="BJ21" s="189">
        <f t="shared" si="10"/>
        <v>8.0367908899959062</v>
      </c>
      <c r="BK21" s="189">
        <f t="shared" si="10"/>
        <v>7.9755625645272019</v>
      </c>
      <c r="BL21" s="189">
        <f t="shared" si="8"/>
        <v>7.3973996524861905</v>
      </c>
    </row>
    <row r="22" spans="1:64" s="189" customFormat="1" ht="12.95" customHeight="1">
      <c r="A22" s="256" t="s">
        <v>62</v>
      </c>
      <c r="B22" s="252" t="s">
        <v>44</v>
      </c>
      <c r="C22" s="32">
        <v>34056.718399999998</v>
      </c>
      <c r="D22" s="191"/>
      <c r="E22" s="189">
        <f t="shared" si="11"/>
        <v>-62358.897929458944</v>
      </c>
      <c r="F22" s="189">
        <f>ROUND(2*E22,0)/2+0.5</f>
        <v>-62358.5</v>
      </c>
      <c r="G22" s="189">
        <f>+C22-(C$7+F22*C$8)</f>
        <v>-0.13045261918159667</v>
      </c>
      <c r="J22" s="189">
        <f>G22</f>
        <v>-0.13045261918159667</v>
      </c>
      <c r="Q22" s="258">
        <f t="shared" si="12"/>
        <v>19038.218399999998</v>
      </c>
      <c r="S22" s="192">
        <v>1</v>
      </c>
      <c r="W22" s="35" t="s">
        <v>99</v>
      </c>
      <c r="Z22" s="189">
        <f t="shared" si="13"/>
        <v>-62358.5</v>
      </c>
      <c r="AA22" s="198">
        <f t="shared" si="14"/>
        <v>-0.13600467636255043</v>
      </c>
      <c r="AB22" s="198">
        <f>IF(S22&lt;&gt;0,G22-AH22, -9999)</f>
        <v>-0.16042559841537446</v>
      </c>
      <c r="AC22" s="198">
        <f>+G22-P22</f>
        <v>-0.13045261918159667</v>
      </c>
      <c r="AD22" s="198">
        <f>IF(S22&lt;&gt;0,G22-AA22, -9999)</f>
        <v>5.5520571809537511E-3</v>
      </c>
      <c r="AE22" s="198">
        <f>+(G22-AA22)^2*S22</f>
        <v>3.0825338940580115E-5</v>
      </c>
      <c r="AF22" s="189">
        <f>IF(S22&lt;&gt;0,G22-P22, -9999)</f>
        <v>-0.13045261918159667</v>
      </c>
      <c r="AG22" s="13"/>
      <c r="AH22" s="189">
        <f t="shared" si="15"/>
        <v>2.9972979233777779E-2</v>
      </c>
      <c r="AI22" s="189">
        <f t="shared" si="16"/>
        <v>0.76907959534492742</v>
      </c>
      <c r="AJ22" s="189">
        <f t="shared" si="17"/>
        <v>0.99839267712859792</v>
      </c>
      <c r="AK22" s="189">
        <f t="shared" si="18"/>
        <v>0.60133197134951377</v>
      </c>
      <c r="AL22" s="189">
        <f t="shared" si="19"/>
        <v>1.9374469061667552</v>
      </c>
      <c r="AM22" s="189">
        <f t="shared" si="20"/>
        <v>1.4552138953438984</v>
      </c>
      <c r="AN22" s="198">
        <f t="shared" si="21"/>
        <v>7.4734380170418815</v>
      </c>
      <c r="AO22" s="198">
        <f t="shared" si="21"/>
        <v>7.4732321876217584</v>
      </c>
      <c r="AP22" s="198">
        <f t="shared" si="21"/>
        <v>7.4723732482596406</v>
      </c>
      <c r="AQ22" s="198">
        <f t="shared" si="21"/>
        <v>7.4688085019928865</v>
      </c>
      <c r="AR22" s="198">
        <f t="shared" si="21"/>
        <v>7.4543370307079933</v>
      </c>
      <c r="AS22" s="198">
        <f t="shared" si="21"/>
        <v>7.4000572624044993</v>
      </c>
      <c r="AT22" s="198">
        <f t="shared" si="21"/>
        <v>7.2349952530521993</v>
      </c>
      <c r="AU22" s="198">
        <f t="shared" si="22"/>
        <v>6.8754214187093972</v>
      </c>
      <c r="AW22" s="189">
        <v>-55000</v>
      </c>
      <c r="AX22" s="189">
        <f t="shared" si="0"/>
        <v>-8.6173756249644351E-2</v>
      </c>
      <c r="AY22" s="189">
        <f t="shared" si="1"/>
        <v>-0.13324799639197135</v>
      </c>
      <c r="AZ22" s="189">
        <f t="shared" si="2"/>
        <v>4.7074240142327008E-2</v>
      </c>
      <c r="BA22" s="189">
        <f t="shared" si="3"/>
        <v>0.50473874848928291</v>
      </c>
      <c r="BB22" s="189">
        <f t="shared" si="4"/>
        <v>0.89882825358452145</v>
      </c>
      <c r="BC22" s="189">
        <f t="shared" si="5"/>
        <v>2.4478599158146772</v>
      </c>
      <c r="BD22" s="189">
        <f t="shared" si="6"/>
        <v>2.7663943237055104</v>
      </c>
      <c r="BE22" s="189">
        <f t="shared" si="10"/>
        <v>8.1036627017313201</v>
      </c>
      <c r="BF22" s="189">
        <f t="shared" si="10"/>
        <v>8.1036654987182288</v>
      </c>
      <c r="BG22" s="189">
        <f t="shared" si="10"/>
        <v>8.1036479254584766</v>
      </c>
      <c r="BH22" s="189">
        <f t="shared" si="10"/>
        <v>8.1037583168454095</v>
      </c>
      <c r="BI22" s="189">
        <f t="shared" si="10"/>
        <v>8.103064067524965</v>
      </c>
      <c r="BJ22" s="189">
        <f t="shared" si="10"/>
        <v>8.1073992177488954</v>
      </c>
      <c r="BK22" s="189">
        <f t="shared" si="10"/>
        <v>8.0789941583862568</v>
      </c>
      <c r="BL22" s="189">
        <f t="shared" si="8"/>
        <v>7.4794910630038904</v>
      </c>
    </row>
    <row r="23" spans="1:64" s="189" customFormat="1" ht="12.95" customHeight="1">
      <c r="A23" s="256" t="s">
        <v>62</v>
      </c>
      <c r="B23" s="252" t="s">
        <v>44</v>
      </c>
      <c r="C23" s="32">
        <v>34057.701800000003</v>
      </c>
      <c r="D23" s="191"/>
      <c r="E23" s="189">
        <f t="shared" si="11"/>
        <v>-62355.89819030169</v>
      </c>
      <c r="F23" s="189">
        <f>ROUND(2*E23,0)/2+0.5</f>
        <v>-62355.5</v>
      </c>
      <c r="G23" s="189">
        <f>+C23-(C$7+F23*C$8)</f>
        <v>-0.13053813087026356</v>
      </c>
      <c r="J23" s="189">
        <f>G23</f>
        <v>-0.13053813087026356</v>
      </c>
      <c r="Q23" s="258">
        <f t="shared" si="12"/>
        <v>19039.201800000003</v>
      </c>
      <c r="S23" s="192">
        <v>1</v>
      </c>
      <c r="W23" s="35" t="s">
        <v>99</v>
      </c>
      <c r="Z23" s="189">
        <f t="shared" si="13"/>
        <v>-62355.5</v>
      </c>
      <c r="AA23" s="198">
        <f t="shared" si="14"/>
        <v>-0.13597839124223376</v>
      </c>
      <c r="AB23" s="198">
        <f>IF(S23&lt;&gt;0,G23-AH23, -9999)</f>
        <v>-0.16052367560952979</v>
      </c>
      <c r="AC23" s="198">
        <f>+G23-P23</f>
        <v>-0.13053813087026356</v>
      </c>
      <c r="AD23" s="198">
        <f>IF(S23&lt;&gt;0,G23-AA23, -9999)</f>
        <v>5.440260371970207E-3</v>
      </c>
      <c r="AE23" s="198">
        <f>+(G23-AA23)^2*S23</f>
        <v>2.9596432914829414E-5</v>
      </c>
      <c r="AF23" s="189">
        <f>IF(S23&lt;&gt;0,G23-P23, -9999)</f>
        <v>-0.13053813087026356</v>
      </c>
      <c r="AG23" s="13"/>
      <c r="AH23" s="189">
        <f t="shared" si="15"/>
        <v>2.9985544739266221E-2</v>
      </c>
      <c r="AI23" s="189">
        <f t="shared" si="16"/>
        <v>0.76888374428731854</v>
      </c>
      <c r="AJ23" s="189">
        <f t="shared" si="17"/>
        <v>0.99841108412886992</v>
      </c>
      <c r="AK23" s="189">
        <f t="shared" si="18"/>
        <v>0.60125672503391214</v>
      </c>
      <c r="AL23" s="189">
        <f t="shared" si="19"/>
        <v>1.9377726219438389</v>
      </c>
      <c r="AM23" s="189">
        <f t="shared" si="20"/>
        <v>1.4557217491922336</v>
      </c>
      <c r="AN23" s="198">
        <f t="shared" si="21"/>
        <v>7.4737620049596387</v>
      </c>
      <c r="AO23" s="198">
        <f t="shared" si="21"/>
        <v>7.4735569714954586</v>
      </c>
      <c r="AP23" s="198">
        <f t="shared" si="21"/>
        <v>7.4727006569199537</v>
      </c>
      <c r="AQ23" s="198">
        <f t="shared" si="21"/>
        <v>7.4691438815190798</v>
      </c>
      <c r="AR23" s="198">
        <f t="shared" si="21"/>
        <v>7.4546927036130706</v>
      </c>
      <c r="AS23" s="198">
        <f t="shared" si="21"/>
        <v>7.4004447292726736</v>
      </c>
      <c r="AT23" s="198">
        <f t="shared" si="21"/>
        <v>7.2353731363113951</v>
      </c>
      <c r="AU23" s="198">
        <f t="shared" si="22"/>
        <v>6.8756676929409508</v>
      </c>
      <c r="AW23" s="189">
        <v>-54000</v>
      </c>
      <c r="AX23" s="189">
        <f t="shared" si="0"/>
        <v>-8.1032141418507148E-2</v>
      </c>
      <c r="AY23" s="189">
        <f t="shared" si="1"/>
        <v>-0.12894254980873682</v>
      </c>
      <c r="AZ23" s="189">
        <f t="shared" si="2"/>
        <v>4.791040839022967E-2</v>
      </c>
      <c r="BA23" s="189">
        <f t="shared" si="3"/>
        <v>0.48669406019445582</v>
      </c>
      <c r="BB23" s="189">
        <f t="shared" si="4"/>
        <v>0.87817938707940835</v>
      </c>
      <c r="BC23" s="189">
        <f t="shared" si="5"/>
        <v>2.492906051639169</v>
      </c>
      <c r="BD23" s="189">
        <f t="shared" si="6"/>
        <v>2.9742725905225575</v>
      </c>
      <c r="BE23" s="189">
        <f t="shared" si="10"/>
        <v>8.173189616347436</v>
      </c>
      <c r="BF23" s="189">
        <f t="shared" si="10"/>
        <v>8.1731874933038728</v>
      </c>
      <c r="BG23" s="189">
        <f t="shared" si="10"/>
        <v>8.1731979959106766</v>
      </c>
      <c r="BH23" s="189">
        <f t="shared" si="10"/>
        <v>8.1731460366999329</v>
      </c>
      <c r="BI23" s="189">
        <f t="shared" si="10"/>
        <v>8.1734030131369533</v>
      </c>
      <c r="BJ23" s="189">
        <f t="shared" si="10"/>
        <v>8.1721301200410057</v>
      </c>
      <c r="BK23" s="189">
        <f t="shared" si="10"/>
        <v>8.1783879693926025</v>
      </c>
      <c r="BL23" s="189">
        <f t="shared" si="8"/>
        <v>7.5615824735215895</v>
      </c>
    </row>
    <row r="24" spans="1:64" s="189" customFormat="1" ht="12.95" customHeight="1">
      <c r="A24" s="256" t="s">
        <v>62</v>
      </c>
      <c r="B24" s="252" t="s">
        <v>44</v>
      </c>
      <c r="C24" s="32">
        <v>34084.584199999998</v>
      </c>
      <c r="D24" s="191"/>
      <c r="E24" s="189">
        <f t="shared" si="11"/>
        <v>-62273.896778952847</v>
      </c>
      <c r="F24" s="189">
        <f>ROUND(2*E24,0)/2+0.5</f>
        <v>-62273.5</v>
      </c>
      <c r="G24" s="189">
        <f>+C24-(C$7+F24*C$8)</f>
        <v>-0.13007545049185865</v>
      </c>
      <c r="J24" s="189">
        <f>G24</f>
        <v>-0.13007545049185865</v>
      </c>
      <c r="Q24" s="258">
        <f t="shared" si="12"/>
        <v>19066.084199999998</v>
      </c>
      <c r="S24" s="192">
        <v>1</v>
      </c>
      <c r="W24" s="35" t="s">
        <v>99</v>
      </c>
      <c r="Z24" s="189">
        <f t="shared" si="13"/>
        <v>-62273.5</v>
      </c>
      <c r="AA24" s="198">
        <f t="shared" si="14"/>
        <v>-0.13526251369728867</v>
      </c>
      <c r="AB24" s="198">
        <f>IF(S24&lt;&gt;0,G24-AH24, -9999)</f>
        <v>-0.16040198873592865</v>
      </c>
      <c r="AC24" s="198">
        <f>+G24-P24</f>
        <v>-0.13007545049185865</v>
      </c>
      <c r="AD24" s="198">
        <f>IF(S24&lt;&gt;0,G24-AA24, -9999)</f>
        <v>5.1870632054300259E-3</v>
      </c>
      <c r="AE24" s="198">
        <f>+(G24-AA24)^2*S24</f>
        <v>2.6905624697126016E-5</v>
      </c>
      <c r="AF24" s="189">
        <f>IF(S24&lt;&gt;0,G24-P24, -9999)</f>
        <v>-0.13007545049185865</v>
      </c>
      <c r="AG24" s="13"/>
      <c r="AH24" s="189">
        <f t="shared" si="15"/>
        <v>3.0326538244069997E-2</v>
      </c>
      <c r="AI24" s="189">
        <f t="shared" si="16"/>
        <v>0.76357849089659824</v>
      </c>
      <c r="AJ24" s="189">
        <f t="shared" si="17"/>
        <v>0.99887013996819451</v>
      </c>
      <c r="AK24" s="189">
        <f t="shared" si="18"/>
        <v>0.59919048981640655</v>
      </c>
      <c r="AL24" s="189">
        <f t="shared" si="19"/>
        <v>1.9466113593516934</v>
      </c>
      <c r="AM24" s="189">
        <f t="shared" si="20"/>
        <v>1.4695956625421223</v>
      </c>
      <c r="AN24" s="198">
        <f t="shared" si="21"/>
        <v>7.4825854675200381</v>
      </c>
      <c r="AO24" s="198">
        <f t="shared" si="21"/>
        <v>7.482401260656836</v>
      </c>
      <c r="AP24" s="198">
        <f t="shared" si="21"/>
        <v>7.481614449018152</v>
      </c>
      <c r="AQ24" s="198">
        <f t="shared" si="21"/>
        <v>7.4782713883642282</v>
      </c>
      <c r="AR24" s="198">
        <f t="shared" si="21"/>
        <v>7.4643718217119455</v>
      </c>
      <c r="AS24" s="198">
        <f t="shared" si="21"/>
        <v>7.4110032855618115</v>
      </c>
      <c r="AT24" s="198">
        <f t="shared" si="21"/>
        <v>7.2456934704667573</v>
      </c>
      <c r="AU24" s="198">
        <f t="shared" si="22"/>
        <v>6.8823991886034017</v>
      </c>
      <c r="AW24" s="189">
        <v>-53000</v>
      </c>
      <c r="AX24" s="189">
        <f t="shared" si="0"/>
        <v>-7.6172881754816651E-2</v>
      </c>
      <c r="AY24" s="189">
        <f t="shared" si="1"/>
        <v>-0.12467118218178289</v>
      </c>
      <c r="AZ24" s="189">
        <f t="shared" si="2"/>
        <v>4.8498300426966241E-2</v>
      </c>
      <c r="BA24" s="189">
        <f t="shared" si="3"/>
        <v>0.47079898391506148</v>
      </c>
      <c r="BB24" s="189">
        <f t="shared" si="4"/>
        <v>0.85730964439466617</v>
      </c>
      <c r="BC24" s="189">
        <f t="shared" si="5"/>
        <v>2.5349279786795345</v>
      </c>
      <c r="BD24" s="189">
        <f t="shared" si="6"/>
        <v>3.1949776387282278</v>
      </c>
      <c r="BE24" s="189">
        <f t="shared" si="10"/>
        <v>8.2403457748053626</v>
      </c>
      <c r="BF24" s="189">
        <f t="shared" si="10"/>
        <v>8.2403098049619032</v>
      </c>
      <c r="BG24" s="189">
        <f t="shared" si="10"/>
        <v>8.2404579802908788</v>
      </c>
      <c r="BH24" s="189">
        <f t="shared" si="10"/>
        <v>8.2398472348637473</v>
      </c>
      <c r="BI24" s="189">
        <f t="shared" si="10"/>
        <v>8.2423587216511613</v>
      </c>
      <c r="BJ24" s="189">
        <f t="shared" si="10"/>
        <v>8.2319296768103918</v>
      </c>
      <c r="BK24" s="189">
        <f t="shared" si="10"/>
        <v>8.2736274621412633</v>
      </c>
      <c r="BL24" s="189">
        <f t="shared" si="8"/>
        <v>7.6436738840392895</v>
      </c>
    </row>
    <row r="25" spans="1:64" s="189" customFormat="1" ht="12.95" customHeight="1">
      <c r="A25" s="256" t="s">
        <v>97</v>
      </c>
      <c r="B25" s="252" t="s">
        <v>44</v>
      </c>
      <c r="C25" s="185">
        <v>34392.500999999997</v>
      </c>
      <c r="D25" s="191" t="s">
        <v>96</v>
      </c>
      <c r="E25" s="189">
        <f t="shared" si="11"/>
        <v>-61334.634950469357</v>
      </c>
      <c r="F25" s="189">
        <f t="shared" ref="F25:F56" si="23">ROUND(2*E25,0)/2</f>
        <v>-61334.5</v>
      </c>
      <c r="Q25" s="258">
        <f t="shared" si="12"/>
        <v>19374.000999999997</v>
      </c>
      <c r="S25" s="192"/>
      <c r="U25" s="189">
        <f>+C25-(C$7+F25*C$8)</f>
        <v>-4.4240610470296815E-2</v>
      </c>
      <c r="W25" s="35" t="s">
        <v>98</v>
      </c>
      <c r="Z25" s="189">
        <f t="shared" si="13"/>
        <v>-61334.5</v>
      </c>
      <c r="AA25" s="198">
        <f t="shared" si="14"/>
        <v>-0.12740129584803933</v>
      </c>
      <c r="AB25" s="198"/>
      <c r="AC25" s="198"/>
      <c r="AD25" s="198"/>
      <c r="AE25" s="198"/>
      <c r="AG25" s="13"/>
      <c r="AH25" s="189">
        <f t="shared" si="15"/>
        <v>3.3911212729485725E-2</v>
      </c>
      <c r="AI25" s="189">
        <f t="shared" si="16"/>
        <v>0.70882880470167553</v>
      </c>
      <c r="AJ25" s="189">
        <f t="shared" si="17"/>
        <v>0.99895685438700543</v>
      </c>
      <c r="AK25" s="189">
        <f t="shared" si="18"/>
        <v>0.57458133286915958</v>
      </c>
      <c r="AL25" s="189">
        <f t="shared" si="19"/>
        <v>2.0398322577853043</v>
      </c>
      <c r="AM25" s="189">
        <f t="shared" si="20"/>
        <v>1.6278242566550429</v>
      </c>
      <c r="AN25" s="198">
        <f t="shared" si="21"/>
        <v>7.5795101778029785</v>
      </c>
      <c r="AO25" s="198">
        <f t="shared" si="21"/>
        <v>7.5794656326340766</v>
      </c>
      <c r="AP25" s="198">
        <f t="shared" si="21"/>
        <v>7.5792106442772971</v>
      </c>
      <c r="AQ25" s="198">
        <f t="shared" si="21"/>
        <v>7.5777554389203265</v>
      </c>
      <c r="AR25" s="198">
        <f t="shared" si="21"/>
        <v>7.5695895021421737</v>
      </c>
      <c r="AS25" s="198">
        <f t="shared" si="21"/>
        <v>7.5274334264453824</v>
      </c>
      <c r="AT25" s="198">
        <f t="shared" si="21"/>
        <v>7.3626605458950998</v>
      </c>
      <c r="AU25" s="198">
        <f t="shared" si="22"/>
        <v>6.9594830230795219</v>
      </c>
      <c r="AW25" s="189">
        <v>-52000</v>
      </c>
      <c r="AX25" s="189">
        <f t="shared" si="0"/>
        <v>-7.1574486945691407E-2</v>
      </c>
      <c r="AY25" s="189">
        <f t="shared" si="1"/>
        <v>-0.12043389351110953</v>
      </c>
      <c r="AZ25" s="189">
        <f t="shared" si="2"/>
        <v>4.8859406565418116E-2</v>
      </c>
      <c r="BA25" s="189">
        <f t="shared" si="3"/>
        <v>0.45672796353836398</v>
      </c>
      <c r="BB25" s="189">
        <f t="shared" si="4"/>
        <v>0.8363411755449236</v>
      </c>
      <c r="BC25" s="189">
        <f t="shared" si="5"/>
        <v>2.5743739706371955</v>
      </c>
      <c r="BD25" s="189">
        <f t="shared" si="6"/>
        <v>3.4309296537847427</v>
      </c>
      <c r="BE25" s="189">
        <f t="shared" si="10"/>
        <v>8.30542026891899</v>
      </c>
      <c r="BF25" s="189">
        <f t="shared" si="10"/>
        <v>8.3052813181620095</v>
      </c>
      <c r="BG25" s="189">
        <f t="shared" si="10"/>
        <v>8.3057756671251397</v>
      </c>
      <c r="BH25" s="189">
        <f t="shared" si="10"/>
        <v>8.3040146076272165</v>
      </c>
      <c r="BI25" s="189">
        <f t="shared" si="10"/>
        <v>8.3102592846992192</v>
      </c>
      <c r="BJ25" s="189">
        <f t="shared" si="10"/>
        <v>8.287738245489038</v>
      </c>
      <c r="BK25" s="189">
        <f t="shared" si="10"/>
        <v>8.3646240814581532</v>
      </c>
      <c r="BL25" s="189">
        <f t="shared" si="8"/>
        <v>7.7257652945569895</v>
      </c>
    </row>
    <row r="26" spans="1:64" s="189" customFormat="1" ht="12.95" customHeight="1">
      <c r="A26" s="256" t="s">
        <v>62</v>
      </c>
      <c r="B26" s="192"/>
      <c r="C26" s="191">
        <v>36968.706700000002</v>
      </c>
      <c r="D26" s="191"/>
      <c r="E26" s="189">
        <f t="shared" si="11"/>
        <v>-53476.240486992217</v>
      </c>
      <c r="F26" s="189">
        <f t="shared" si="23"/>
        <v>-53476</v>
      </c>
      <c r="G26" s="189">
        <f>+C26-(C$7+F26*C$8)</f>
        <v>-7.8838490859197918E-2</v>
      </c>
      <c r="J26" s="189">
        <f>G26</f>
        <v>-7.8838490859197918E-2</v>
      </c>
      <c r="Q26" s="258">
        <f t="shared" si="12"/>
        <v>21950.206700000002</v>
      </c>
      <c r="S26" s="192">
        <v>1</v>
      </c>
      <c r="W26" s="35" t="s">
        <v>99</v>
      </c>
      <c r="Z26" s="189">
        <f t="shared" si="13"/>
        <v>-53476</v>
      </c>
      <c r="AA26" s="198">
        <f t="shared" si="14"/>
        <v>-7.8452114463213596E-2</v>
      </c>
      <c r="AB26" s="198">
        <f>IF(S26&lt;&gt;0,G26-AH26, -9999)</f>
        <v>-0.1270864795134016</v>
      </c>
      <c r="AC26" s="198">
        <f>+G26-P26</f>
        <v>-7.8838490859197918E-2</v>
      </c>
      <c r="AD26" s="198">
        <f>IF(S26&lt;&gt;0,G26-AA26, -9999)</f>
        <v>-3.863763959843225E-4</v>
      </c>
      <c r="AE26" s="198">
        <f>+(G26-AA26)^2*S26</f>
        <v>1.4928671937383399E-7</v>
      </c>
      <c r="AF26" s="189">
        <f>IF(S26&lt;&gt;0,G26-P26, -9999)</f>
        <v>-7.8838490859197918E-2</v>
      </c>
      <c r="AG26" s="13"/>
      <c r="AH26" s="189">
        <f t="shared" si="15"/>
        <v>4.8247988654203676E-2</v>
      </c>
      <c r="AI26" s="189">
        <f t="shared" si="16"/>
        <v>0.47811926242495384</v>
      </c>
      <c r="AJ26" s="189">
        <f t="shared" si="17"/>
        <v>0.86726218367417718</v>
      </c>
      <c r="AK26" s="189">
        <f t="shared" si="18"/>
        <v>0.37757763281381074</v>
      </c>
      <c r="AL26" s="189">
        <f t="shared" si="19"/>
        <v>2.515272240915325</v>
      </c>
      <c r="AM26" s="189">
        <f t="shared" si="20"/>
        <v>3.0881780910928862</v>
      </c>
      <c r="AN26" s="198">
        <f t="shared" si="21"/>
        <v>8.2086558903813422</v>
      </c>
      <c r="AO26" s="198">
        <f t="shared" si="21"/>
        <v>8.2086417647870089</v>
      </c>
      <c r="AP26" s="198">
        <f t="shared" si="21"/>
        <v>8.2087049064302988</v>
      </c>
      <c r="AQ26" s="198">
        <f t="shared" si="21"/>
        <v>8.2084225786798068</v>
      </c>
      <c r="AR26" s="198">
        <f t="shared" si="21"/>
        <v>8.2096832964311997</v>
      </c>
      <c r="AS26" s="198">
        <f t="shared" si="21"/>
        <v>8.2040199935377061</v>
      </c>
      <c r="AT26" s="198">
        <f t="shared" si="21"/>
        <v>8.2288178293047736</v>
      </c>
      <c r="AU26" s="198">
        <f t="shared" si="22"/>
        <v>7.6045983726328643</v>
      </c>
      <c r="AW26" s="189">
        <v>-51000</v>
      </c>
      <c r="AX26" s="189">
        <f t="shared" si="0"/>
        <v>-6.7218503652453521E-2</v>
      </c>
      <c r="AY26" s="189">
        <f t="shared" si="1"/>
        <v>-0.11623068379671676</v>
      </c>
      <c r="AZ26" s="189">
        <f t="shared" si="2"/>
        <v>4.9012180144263243E-2</v>
      </c>
      <c r="BA26" s="189">
        <f t="shared" si="3"/>
        <v>0.44421883141169172</v>
      </c>
      <c r="BB26" s="189">
        <f t="shared" si="4"/>
        <v>0.81535018608747067</v>
      </c>
      <c r="BC26" s="189">
        <f t="shared" si="5"/>
        <v>2.6116148932351857</v>
      </c>
      <c r="BD26" s="189">
        <f t="shared" si="6"/>
        <v>3.6849973512369312</v>
      </c>
      <c r="BE26" s="189">
        <f t="shared" si="10"/>
        <v>8.3686682175813978</v>
      </c>
      <c r="BF26" s="189">
        <f t="shared" si="10"/>
        <v>8.3683012514668302</v>
      </c>
      <c r="BG26" s="189">
        <f t="shared" si="10"/>
        <v>8.3694581167661077</v>
      </c>
      <c r="BH26" s="189">
        <f t="shared" si="10"/>
        <v>8.3658030103557373</v>
      </c>
      <c r="BI26" s="189">
        <f t="shared" si="10"/>
        <v>8.3772720079106158</v>
      </c>
      <c r="BJ26" s="189">
        <f t="shared" si="10"/>
        <v>8.3404604988193736</v>
      </c>
      <c r="BK26" s="189">
        <f t="shared" si="10"/>
        <v>8.4513178488382952</v>
      </c>
      <c r="BL26" s="189">
        <f t="shared" si="8"/>
        <v>7.8078567050746894</v>
      </c>
    </row>
    <row r="27" spans="1:64" s="189" customFormat="1" ht="12.95" customHeight="1">
      <c r="A27" s="256" t="s">
        <v>62</v>
      </c>
      <c r="B27" s="192"/>
      <c r="C27" s="191">
        <v>36992.638700000003</v>
      </c>
      <c r="D27" s="191"/>
      <c r="E27" s="189">
        <f t="shared" si="11"/>
        <v>-53403.238903190133</v>
      </c>
      <c r="F27" s="189">
        <f t="shared" si="23"/>
        <v>-53403</v>
      </c>
      <c r="G27" s="189">
        <f>+C27-(C$7+F27*C$8)</f>
        <v>-7.8319275395188015E-2</v>
      </c>
      <c r="J27" s="189">
        <f>G27</f>
        <v>-7.8319275395188015E-2</v>
      </c>
      <c r="Q27" s="258">
        <f t="shared" si="12"/>
        <v>21974.138700000003</v>
      </c>
      <c r="S27" s="192">
        <v>1</v>
      </c>
      <c r="W27" s="35" t="s">
        <v>99</v>
      </c>
      <c r="Z27" s="189">
        <f t="shared" si="13"/>
        <v>-53403</v>
      </c>
      <c r="AA27" s="198">
        <f t="shared" si="14"/>
        <v>-7.8098647031766139E-2</v>
      </c>
      <c r="AB27" s="198">
        <f>IF(S27&lt;&gt;0,G27-AH27, -9999)</f>
        <v>-0.12660907215378192</v>
      </c>
      <c r="AC27" s="198">
        <f>+G27-P27</f>
        <v>-7.8319275395188015E-2</v>
      </c>
      <c r="AD27" s="198">
        <f>IF(S27&lt;&gt;0,G27-AA27, -9999)</f>
        <v>-2.2062836342187642E-4</v>
      </c>
      <c r="AE27" s="198">
        <f>+(G27-AA27)^2*S27</f>
        <v>4.8676874746215578E-8</v>
      </c>
      <c r="AF27" s="189">
        <f>IF(S27&lt;&gt;0,G27-P27, -9999)</f>
        <v>-7.8319275395188015E-2</v>
      </c>
      <c r="AG27" s="13"/>
      <c r="AH27" s="189">
        <f t="shared" si="15"/>
        <v>4.8289796758593913E-2</v>
      </c>
      <c r="AI27" s="189">
        <f t="shared" si="16"/>
        <v>0.47696856594905346</v>
      </c>
      <c r="AJ27" s="189">
        <f t="shared" si="17"/>
        <v>0.86573768930194384</v>
      </c>
      <c r="AK27" s="189">
        <f t="shared" si="18"/>
        <v>0.37598203686847248</v>
      </c>
      <c r="AL27" s="189">
        <f t="shared" si="19"/>
        <v>2.518326267365544</v>
      </c>
      <c r="AM27" s="189">
        <f t="shared" si="20"/>
        <v>3.1043442381970303</v>
      </c>
      <c r="AN27" s="198">
        <f t="shared" si="21"/>
        <v>8.2135476607501836</v>
      </c>
      <c r="AO27" s="198">
        <f t="shared" si="21"/>
        <v>8.2135309814167741</v>
      </c>
      <c r="AP27" s="198">
        <f t="shared" si="21"/>
        <v>8.2136045667313837</v>
      </c>
      <c r="AQ27" s="198">
        <f t="shared" si="21"/>
        <v>8.2132798170597887</v>
      </c>
      <c r="AR27" s="198">
        <f t="shared" si="21"/>
        <v>8.2147109090985371</v>
      </c>
      <c r="AS27" s="198">
        <f t="shared" si="21"/>
        <v>8.2083629495195982</v>
      </c>
      <c r="AT27" s="198">
        <f t="shared" si="21"/>
        <v>8.2357519995061956</v>
      </c>
      <c r="AU27" s="198">
        <f t="shared" si="22"/>
        <v>7.6105910456006569</v>
      </c>
      <c r="AW27" s="189">
        <v>-50000</v>
      </c>
      <c r="AX27" s="189">
        <f t="shared" si="0"/>
        <v>-6.3089090015961635E-2</v>
      </c>
      <c r="AY27" s="189">
        <f t="shared" si="1"/>
        <v>-0.11206155303860461</v>
      </c>
      <c r="AZ27" s="189">
        <f t="shared" si="2"/>
        <v>4.8972463022642979E-2</v>
      </c>
      <c r="BA27" s="189">
        <f t="shared" si="3"/>
        <v>0.43305866877942589</v>
      </c>
      <c r="BB27" s="189">
        <f t="shared" si="4"/>
        <v>0.79438065053356877</v>
      </c>
      <c r="BC27" s="189">
        <f t="shared" si="5"/>
        <v>2.6469614165717967</v>
      </c>
      <c r="BD27" s="189">
        <f t="shared" si="6"/>
        <v>3.960639620651401</v>
      </c>
      <c r="BE27" s="189">
        <f t="shared" si="10"/>
        <v>8.430317357759888</v>
      </c>
      <c r="BF27" s="189">
        <f t="shared" si="10"/>
        <v>8.4295332561561107</v>
      </c>
      <c r="BG27" s="189">
        <f t="shared" si="10"/>
        <v>8.4317658269812767</v>
      </c>
      <c r="BH27" s="189">
        <f t="shared" si="10"/>
        <v>8.4253886916018264</v>
      </c>
      <c r="BI27" s="189">
        <f t="shared" si="10"/>
        <v>8.443442138246013</v>
      </c>
      <c r="BJ27" s="189">
        <f t="shared" si="10"/>
        <v>8.3909417091790566</v>
      </c>
      <c r="BK27" s="189">
        <f t="shared" si="10"/>
        <v>8.5336777664140122</v>
      </c>
      <c r="BL27" s="189">
        <f t="shared" si="8"/>
        <v>7.8899481155923885</v>
      </c>
    </row>
    <row r="28" spans="1:64" s="189" customFormat="1" ht="12.95" customHeight="1">
      <c r="A28" s="256" t="s">
        <v>62</v>
      </c>
      <c r="B28" s="192"/>
      <c r="C28" s="191">
        <v>37614.870499999997</v>
      </c>
      <c r="D28" s="191"/>
      <c r="E28" s="189">
        <f t="shared" si="11"/>
        <v>-51505.198334411267</v>
      </c>
      <c r="F28" s="189">
        <f t="shared" si="23"/>
        <v>-51505</v>
      </c>
      <c r="G28" s="189">
        <f>+C28-(C$7+F28*C$8)</f>
        <v>-6.5019673318602145E-2</v>
      </c>
      <c r="J28" s="189">
        <f>G28</f>
        <v>-6.5019673318602145E-2</v>
      </c>
      <c r="Q28" s="258">
        <f t="shared" si="12"/>
        <v>22596.370499999997</v>
      </c>
      <c r="S28" s="192">
        <v>1</v>
      </c>
      <c r="W28" s="35" t="s">
        <v>99</v>
      </c>
      <c r="Z28" s="189">
        <f t="shared" si="13"/>
        <v>-51505</v>
      </c>
      <c r="AA28" s="198">
        <f t="shared" si="14"/>
        <v>-6.9389020374679422E-2</v>
      </c>
      <c r="AB28" s="198">
        <f>IF(S28&lt;&gt;0,G28-AH28, -9999)</f>
        <v>-0.11397969820285972</v>
      </c>
      <c r="AC28" s="198">
        <f>+G28-P28</f>
        <v>-6.5019673318602145E-2</v>
      </c>
      <c r="AD28" s="198">
        <f>IF(S28&lt;&gt;0,G28-AA28, -9999)</f>
        <v>4.3693470560772774E-3</v>
      </c>
      <c r="AE28" s="198">
        <f>+(G28-AA28)^2*S28</f>
        <v>1.9091193696451169E-5</v>
      </c>
      <c r="AF28" s="189">
        <f>IF(S28&lt;&gt;0,G28-P28, -9999)</f>
        <v>-6.5019673318602145E-2</v>
      </c>
      <c r="AG28" s="13"/>
      <c r="AH28" s="189">
        <f t="shared" si="15"/>
        <v>4.8960024884257575E-2</v>
      </c>
      <c r="AI28" s="189">
        <f t="shared" si="16"/>
        <v>0.45035500805435769</v>
      </c>
      <c r="AJ28" s="189">
        <f t="shared" si="17"/>
        <v>0.82595008800525782</v>
      </c>
      <c r="AK28" s="189">
        <f t="shared" si="18"/>
        <v>0.33587907925655314</v>
      </c>
      <c r="AL28" s="189">
        <f t="shared" si="19"/>
        <v>2.5930632304736276</v>
      </c>
      <c r="AM28" s="189">
        <f t="shared" si="20"/>
        <v>3.5542291897289409</v>
      </c>
      <c r="AN28" s="198">
        <f t="shared" si="21"/>
        <v>8.3369415213561933</v>
      </c>
      <c r="AO28" s="198">
        <f t="shared" si="21"/>
        <v>8.3367092474060218</v>
      </c>
      <c r="AP28" s="198">
        <f t="shared" si="21"/>
        <v>8.3374854809356584</v>
      </c>
      <c r="AQ28" s="198">
        <f t="shared" si="21"/>
        <v>8.3348868799319575</v>
      </c>
      <c r="AR28" s="198">
        <f t="shared" si="21"/>
        <v>8.3435362995836968</v>
      </c>
      <c r="AS28" s="198">
        <f t="shared" si="21"/>
        <v>8.3141672374739581</v>
      </c>
      <c r="AT28" s="198">
        <f t="shared" si="21"/>
        <v>8.4080779122909881</v>
      </c>
      <c r="AU28" s="198">
        <f t="shared" si="22"/>
        <v>7.7664005427632503</v>
      </c>
      <c r="AW28" s="189">
        <v>-49000</v>
      </c>
      <c r="AX28" s="189">
        <f t="shared" si="0"/>
        <v>-5.9172657026306821E-2</v>
      </c>
      <c r="AY28" s="189">
        <f t="shared" si="1"/>
        <v>-0.10792650123677305</v>
      </c>
      <c r="AZ28" s="189">
        <f t="shared" si="2"/>
        <v>4.8753844210466232E-2</v>
      </c>
      <c r="BA28" s="189">
        <f t="shared" si="3"/>
        <v>0.42307365057206325</v>
      </c>
      <c r="BB28" s="189">
        <f t="shared" si="4"/>
        <v>0.77345443759196231</v>
      </c>
      <c r="BC28" s="189">
        <f t="shared" si="5"/>
        <v>2.6806755870459877</v>
      </c>
      <c r="BD28" s="189">
        <f t="shared" si="6"/>
        <v>4.2620825150480144</v>
      </c>
      <c r="BE28" s="189">
        <f t="shared" si="10"/>
        <v>8.4905708542434901</v>
      </c>
      <c r="BF28" s="189">
        <f t="shared" si="10"/>
        <v>8.4891192176414076</v>
      </c>
      <c r="BG28" s="189">
        <f t="shared" si="10"/>
        <v>8.4929079494383561</v>
      </c>
      <c r="BH28" s="189">
        <f t="shared" si="10"/>
        <v>8.4829781762642202</v>
      </c>
      <c r="BI28" s="189">
        <f t="shared" si="10"/>
        <v>8.5087272196928367</v>
      </c>
      <c r="BJ28" s="189">
        <f t="shared" si="10"/>
        <v>8.4399503129372313</v>
      </c>
      <c r="BK28" s="189">
        <f t="shared" si="10"/>
        <v>8.611702025732269</v>
      </c>
      <c r="BL28" s="189">
        <f t="shared" si="8"/>
        <v>7.9720395261100876</v>
      </c>
    </row>
    <row r="29" spans="1:64" s="189" customFormat="1" ht="12.95" customHeight="1">
      <c r="A29" s="256" t="s">
        <v>62</v>
      </c>
      <c r="B29" s="192"/>
      <c r="C29" s="191">
        <v>37726.662199999999</v>
      </c>
      <c r="D29" s="191"/>
      <c r="E29" s="189">
        <f t="shared" si="11"/>
        <v>-51164.191684071695</v>
      </c>
      <c r="F29" s="189">
        <f t="shared" si="23"/>
        <v>-51164</v>
      </c>
      <c r="G29" s="189">
        <f>+C29-(C$7+F29*C$8)</f>
        <v>-6.2839502446877304E-2</v>
      </c>
      <c r="J29" s="189">
        <f>G29</f>
        <v>-6.2839502446877304E-2</v>
      </c>
      <c r="Q29" s="258">
        <f t="shared" si="12"/>
        <v>22708.162199999999</v>
      </c>
      <c r="S29" s="192">
        <v>1</v>
      </c>
      <c r="W29" s="35" t="s">
        <v>99</v>
      </c>
      <c r="Z29" s="189">
        <f t="shared" si="13"/>
        <v>-51164</v>
      </c>
      <c r="AA29" s="198">
        <f t="shared" si="14"/>
        <v>-6.7916961071985749E-2</v>
      </c>
      <c r="AB29" s="198">
        <f>IF(S29&lt;&gt;0,G29-AH29, -9999)</f>
        <v>-0.11184021538415778</v>
      </c>
      <c r="AC29" s="198">
        <f>+G29-P29</f>
        <v>-6.2839502446877304E-2</v>
      </c>
      <c r="AD29" s="198">
        <f>IF(S29&lt;&gt;0,G29-AA29, -9999)</f>
        <v>5.0774586251084441E-3</v>
      </c>
      <c r="AE29" s="198">
        <f>+(G29-AA29)^2*S29</f>
        <v>2.5780586089688131E-5</v>
      </c>
      <c r="AF29" s="189">
        <f>IF(S29&lt;&gt;0,G29-P29, -9999)</f>
        <v>-6.2839502446877304E-2</v>
      </c>
      <c r="AG29" s="13"/>
      <c r="AH29" s="189">
        <f t="shared" si="15"/>
        <v>4.9000712937280477E-2</v>
      </c>
      <c r="AI29" s="189">
        <f t="shared" si="16"/>
        <v>0.44617271433730243</v>
      </c>
      <c r="AJ29" s="189">
        <f t="shared" si="17"/>
        <v>0.81879209059198355</v>
      </c>
      <c r="AK29" s="189">
        <f t="shared" si="18"/>
        <v>0.32893724433186916</v>
      </c>
      <c r="AL29" s="189">
        <f t="shared" si="19"/>
        <v>2.6056448666276815</v>
      </c>
      <c r="AM29" s="189">
        <f t="shared" si="20"/>
        <v>3.6419515943330665</v>
      </c>
      <c r="AN29" s="198">
        <f t="shared" si="21"/>
        <v>8.3584109061296079</v>
      </c>
      <c r="AO29" s="198">
        <f t="shared" si="21"/>
        <v>8.3580925650484037</v>
      </c>
      <c r="AP29" s="198">
        <f t="shared" si="21"/>
        <v>8.359114757715032</v>
      </c>
      <c r="AQ29" s="198">
        <f t="shared" si="21"/>
        <v>8.355825746012119</v>
      </c>
      <c r="AR29" s="198">
        <f t="shared" si="21"/>
        <v>8.3663396467980249</v>
      </c>
      <c r="AS29" s="198">
        <f t="shared" si="21"/>
        <v>8.331989298643478</v>
      </c>
      <c r="AT29" s="198">
        <f t="shared" si="21"/>
        <v>8.4373966963207838</v>
      </c>
      <c r="AU29" s="198">
        <f t="shared" si="22"/>
        <v>7.7943937137497858</v>
      </c>
      <c r="AW29" s="189">
        <v>-48000</v>
      </c>
      <c r="AX29" s="189">
        <f t="shared" si="0"/>
        <v>-5.5457518029683434E-2</v>
      </c>
      <c r="AY29" s="189">
        <f t="shared" si="1"/>
        <v>-0.10382552839122208</v>
      </c>
      <c r="AZ29" s="189">
        <f t="shared" si="2"/>
        <v>4.8368010361538649E-2</v>
      </c>
      <c r="BA29" s="189">
        <f t="shared" si="3"/>
        <v>0.41412153531931739</v>
      </c>
      <c r="BB29" s="189">
        <f t="shared" si="4"/>
        <v>0.75257916647108736</v>
      </c>
      <c r="BC29" s="189">
        <f t="shared" si="5"/>
        <v>2.7129785952537295</v>
      </c>
      <c r="BD29" s="189">
        <f t="shared" si="6"/>
        <v>4.594547160402497</v>
      </c>
      <c r="BE29" s="189">
        <f t="shared" si="10"/>
        <v>8.549607443999248</v>
      </c>
      <c r="BF29" s="189">
        <f t="shared" si="10"/>
        <v>8.547191582621565</v>
      </c>
      <c r="BG29" s="189">
        <f t="shared" si="10"/>
        <v>8.5530402452317915</v>
      </c>
      <c r="BH29" s="189">
        <f t="shared" si="10"/>
        <v>8.5388093736837849</v>
      </c>
      <c r="BI29" s="189">
        <f t="shared" si="10"/>
        <v>8.5730261610520291</v>
      </c>
      <c r="BJ29" s="189">
        <f t="shared" si="10"/>
        <v>8.4881664033188517</v>
      </c>
      <c r="BK29" s="189">
        <f t="shared" si="10"/>
        <v>8.6854180199349837</v>
      </c>
      <c r="BL29" s="189">
        <f t="shared" si="8"/>
        <v>8.0541309366277876</v>
      </c>
    </row>
    <row r="30" spans="1:64" s="189" customFormat="1" ht="12.95" customHeight="1">
      <c r="A30" s="256" t="s">
        <v>62</v>
      </c>
      <c r="B30" s="192"/>
      <c r="C30" s="191">
        <v>37727.645799999998</v>
      </c>
      <c r="D30" s="191"/>
      <c r="E30" s="189">
        <f t="shared" si="11"/>
        <v>-51161.191334839386</v>
      </c>
      <c r="F30" s="189">
        <f t="shared" si="23"/>
        <v>-51161</v>
      </c>
      <c r="G30" s="189">
        <f>+C30-(C$7+F30*C$8)</f>
        <v>-6.2725014140596613E-2</v>
      </c>
      <c r="J30" s="189">
        <f>G30</f>
        <v>-6.2725014140596613E-2</v>
      </c>
      <c r="Q30" s="258">
        <f t="shared" si="12"/>
        <v>22709.145799999998</v>
      </c>
      <c r="S30" s="192">
        <v>1</v>
      </c>
      <c r="W30" s="35" t="s">
        <v>99</v>
      </c>
      <c r="Z30" s="189">
        <f t="shared" si="13"/>
        <v>-51161</v>
      </c>
      <c r="AA30" s="198">
        <f t="shared" si="14"/>
        <v>-6.7904129354273396E-2</v>
      </c>
      <c r="AB30" s="198">
        <f>IF(S30&lt;&gt;0,G30-AH30, -9999)</f>
        <v>-0.1117259836713895</v>
      </c>
      <c r="AC30" s="198">
        <f>+G30-P30</f>
        <v>-6.2725014140596613E-2</v>
      </c>
      <c r="AD30" s="198">
        <f>IF(S30&lt;&gt;0,G30-AA30, -9999)</f>
        <v>5.1791152136767826E-3</v>
      </c>
      <c r="AE30" s="198">
        <f>+(G30-AA30)^2*S30</f>
        <v>2.6823234396538305E-5</v>
      </c>
      <c r="AF30" s="189">
        <f>IF(S30&lt;&gt;0,G30-P30, -9999)</f>
        <v>-6.2725014140596613E-2</v>
      </c>
      <c r="AG30" s="13"/>
      <c r="AH30" s="189">
        <f t="shared" si="15"/>
        <v>4.9000969530792887E-2</v>
      </c>
      <c r="AI30" s="189">
        <f t="shared" si="16"/>
        <v>0.44613664251491958</v>
      </c>
      <c r="AJ30" s="189">
        <f t="shared" si="17"/>
        <v>0.81872912414314669</v>
      </c>
      <c r="AK30" s="189">
        <f t="shared" si="18"/>
        <v>0.32887650309578059</v>
      </c>
      <c r="AL30" s="189">
        <f t="shared" si="19"/>
        <v>2.605754538468648</v>
      </c>
      <c r="AM30" s="189">
        <f t="shared" si="20"/>
        <v>3.6427339198004542</v>
      </c>
      <c r="AN30" s="198">
        <f t="shared" si="21"/>
        <v>8.3585989311681459</v>
      </c>
      <c r="AO30" s="198">
        <f t="shared" si="21"/>
        <v>8.3582797446077741</v>
      </c>
      <c r="AP30" s="198">
        <f t="shared" si="21"/>
        <v>8.3593043027108695</v>
      </c>
      <c r="AQ30" s="198">
        <f t="shared" si="21"/>
        <v>8.3560087944606565</v>
      </c>
      <c r="AR30" s="198">
        <f t="shared" si="21"/>
        <v>8.366539830718482</v>
      </c>
      <c r="AS30" s="198">
        <f t="shared" si="21"/>
        <v>8.3321448205981099</v>
      </c>
      <c r="AT30" s="198">
        <f t="shared" si="21"/>
        <v>8.4376523982860032</v>
      </c>
      <c r="AU30" s="198">
        <f t="shared" si="22"/>
        <v>7.7946399879813395</v>
      </c>
      <c r="AW30" s="189">
        <v>-47000</v>
      </c>
      <c r="AX30" s="189">
        <f t="shared" si="0"/>
        <v>-5.1933516601599582E-2</v>
      </c>
      <c r="AY30" s="189">
        <f t="shared" si="1"/>
        <v>-9.9758634501951715E-2</v>
      </c>
      <c r="AZ30" s="189">
        <f t="shared" si="2"/>
        <v>4.7825117900352133E-2</v>
      </c>
      <c r="BA30" s="189">
        <f t="shared" si="3"/>
        <v>0.40608587051121114</v>
      </c>
      <c r="BB30" s="189">
        <f t="shared" si="4"/>
        <v>0.73175441410524067</v>
      </c>
      <c r="BC30" s="189">
        <f t="shared" si="5"/>
        <v>2.7440561859684847</v>
      </c>
      <c r="BD30" s="189">
        <f t="shared" si="6"/>
        <v>4.9645537355777618</v>
      </c>
      <c r="BE30" s="189">
        <f t="shared" si="10"/>
        <v>8.6075801857092458</v>
      </c>
      <c r="BF30" s="189">
        <f t="shared" si="10"/>
        <v>8.6038832220763339</v>
      </c>
      <c r="BG30" s="189">
        <f t="shared" si="10"/>
        <v>8.6122663741138084</v>
      </c>
      <c r="BH30" s="189">
        <f t="shared" si="10"/>
        <v>8.5931471488254711</v>
      </c>
      <c r="BI30" s="189">
        <f t="shared" si="10"/>
        <v>8.636203081765343</v>
      </c>
      <c r="BJ30" s="189">
        <f t="shared" si="10"/>
        <v>8.5361755216100246</v>
      </c>
      <c r="BK30" s="189">
        <f t="shared" si="10"/>
        <v>8.754882159260303</v>
      </c>
      <c r="BL30" s="189">
        <f t="shared" si="8"/>
        <v>8.1362223471454875</v>
      </c>
    </row>
    <row r="31" spans="1:64" s="189" customFormat="1" ht="12.95" customHeight="1">
      <c r="A31" s="35" t="s">
        <v>774</v>
      </c>
      <c r="B31" s="192" t="s">
        <v>44</v>
      </c>
      <c r="C31" s="185">
        <v>38056.718399999998</v>
      </c>
      <c r="D31" s="191"/>
      <c r="E31" s="189">
        <f t="shared" si="11"/>
        <v>-50157.396374707896</v>
      </c>
      <c r="F31" s="189">
        <f t="shared" si="23"/>
        <v>-50157.5</v>
      </c>
      <c r="Q31" s="258">
        <f t="shared" si="12"/>
        <v>23038.218399999998</v>
      </c>
      <c r="S31" s="192"/>
      <c r="U31" s="189">
        <f>+C31-(C$7+F31*C$8)</f>
        <v>3.3971324475714937E-2</v>
      </c>
      <c r="W31" s="35"/>
      <c r="Z31" s="189">
        <f t="shared" si="13"/>
        <v>-50157.5</v>
      </c>
      <c r="AA31" s="198">
        <f t="shared" si="14"/>
        <v>-0.11271593010075479</v>
      </c>
      <c r="AB31" s="198"/>
      <c r="AC31" s="198"/>
      <c r="AD31" s="198"/>
      <c r="AE31" s="198"/>
      <c r="AG31" s="13"/>
      <c r="AN31" s="198"/>
      <c r="AO31" s="198"/>
      <c r="AP31" s="198"/>
      <c r="AQ31" s="198"/>
      <c r="AR31" s="198"/>
      <c r="AS31" s="198"/>
      <c r="AT31" s="198"/>
      <c r="AU31" s="198"/>
    </row>
    <row r="32" spans="1:64" s="189" customFormat="1" ht="12.95" customHeight="1">
      <c r="A32" s="35" t="s">
        <v>774</v>
      </c>
      <c r="B32" s="192" t="s">
        <v>44</v>
      </c>
      <c r="C32" s="185">
        <v>38057.701800000003</v>
      </c>
      <c r="D32" s="191"/>
      <c r="E32" s="189">
        <f t="shared" si="11"/>
        <v>-50154.396635550642</v>
      </c>
      <c r="F32" s="189">
        <f t="shared" si="23"/>
        <v>-50154.5</v>
      </c>
      <c r="Q32" s="258">
        <f t="shared" si="12"/>
        <v>23039.201800000003</v>
      </c>
      <c r="S32" s="192"/>
      <c r="U32" s="189">
        <f>+C32-(C$7+F32*C$8)</f>
        <v>3.3885812787048053E-2</v>
      </c>
      <c r="W32" s="35"/>
      <c r="Z32" s="189">
        <f t="shared" si="13"/>
        <v>-50154.5</v>
      </c>
      <c r="AA32" s="198">
        <f t="shared" si="14"/>
        <v>-0.11270345787796335</v>
      </c>
      <c r="AB32" s="198"/>
      <c r="AC32" s="198"/>
      <c r="AD32" s="198"/>
      <c r="AE32" s="198"/>
      <c r="AG32" s="13"/>
      <c r="AN32" s="198"/>
      <c r="AO32" s="198"/>
      <c r="AP32" s="198"/>
      <c r="AQ32" s="198"/>
      <c r="AR32" s="198"/>
      <c r="AS32" s="198"/>
      <c r="AT32" s="198"/>
      <c r="AU32" s="198"/>
    </row>
    <row r="33" spans="1:64" s="189" customFormat="1" ht="12.95" customHeight="1">
      <c r="A33" s="35" t="s">
        <v>774</v>
      </c>
      <c r="B33" s="192" t="s">
        <v>44</v>
      </c>
      <c r="C33" s="185">
        <v>38084.584199999998</v>
      </c>
      <c r="D33" s="191"/>
      <c r="E33" s="189">
        <f t="shared" si="11"/>
        <v>-50072.395224201799</v>
      </c>
      <c r="F33" s="189">
        <f t="shared" si="23"/>
        <v>-50072.5</v>
      </c>
      <c r="Q33" s="258">
        <f t="shared" si="12"/>
        <v>23066.084199999998</v>
      </c>
      <c r="S33" s="192"/>
      <c r="U33" s="189">
        <f>+C33-(C$7+F33*C$8)</f>
        <v>3.4348493165452965E-2</v>
      </c>
      <c r="W33" s="35"/>
      <c r="Z33" s="189">
        <f t="shared" si="13"/>
        <v>-50072.5</v>
      </c>
      <c r="AA33" s="198">
        <f t="shared" si="14"/>
        <v>-0.11236266922015956</v>
      </c>
      <c r="AB33" s="198"/>
      <c r="AC33" s="198"/>
      <c r="AD33" s="198"/>
      <c r="AE33" s="198"/>
      <c r="AG33" s="13"/>
      <c r="AN33" s="198"/>
      <c r="AO33" s="198"/>
      <c r="AP33" s="198"/>
      <c r="AQ33" s="198"/>
      <c r="AR33" s="198"/>
      <c r="AS33" s="198"/>
      <c r="AT33" s="198"/>
      <c r="AU33" s="198"/>
    </row>
    <row r="34" spans="1:64" s="189" customFormat="1" ht="12.95" customHeight="1">
      <c r="A34" s="32" t="s">
        <v>46</v>
      </c>
      <c r="B34" s="13"/>
      <c r="C34" s="185">
        <v>41981.528899999998</v>
      </c>
      <c r="D34" s="12"/>
      <c r="E34" s="189">
        <f t="shared" si="11"/>
        <v>-38185.251020244585</v>
      </c>
      <c r="F34" s="189">
        <f t="shared" si="23"/>
        <v>-38185.5</v>
      </c>
      <c r="Q34" s="258">
        <f t="shared" si="12"/>
        <v>26963.028899999998</v>
      </c>
      <c r="S34" s="192"/>
      <c r="U34" s="189">
        <f>+C34-(C$7+F34*C$8)</f>
        <v>8.1622660720313434E-2</v>
      </c>
      <c r="W34" s="35" t="s">
        <v>99</v>
      </c>
      <c r="Z34" s="189">
        <f t="shared" si="13"/>
        <v>-38185.5</v>
      </c>
      <c r="AA34" s="198">
        <f t="shared" si="14"/>
        <v>-2.7842586848139297E-2</v>
      </c>
      <c r="AB34" s="198"/>
      <c r="AC34" s="198"/>
      <c r="AD34" s="198"/>
      <c r="AE34" s="198"/>
      <c r="AG34" s="13"/>
      <c r="AH34" s="189">
        <f t="shared" ref="AH34:AH65" si="24">$AB$6*($AB$11/AI34*AJ34+$AB$12)</f>
        <v>3.7542495191462674E-2</v>
      </c>
      <c r="AI34" s="189">
        <f t="shared" ref="AI34:AI65" si="25">1+$AB$7*COS(AL34)</f>
        <v>0.36401864488928937</v>
      </c>
      <c r="AJ34" s="189">
        <f t="shared" ref="AJ34:AJ65" si="26">SIN(AL34+RADIANS($AB$9))</f>
        <v>0.55031771674249386</v>
      </c>
      <c r="AK34" s="189">
        <f t="shared" ref="AK34:AK65" si="27">$AB$7*SIN(AL34)</f>
        <v>0.10223545864669067</v>
      </c>
      <c r="AL34" s="189">
        <f t="shared" ref="AL34:AL65" si="28">2*ATAN(AM34)</f>
        <v>2.9822039664168556</v>
      </c>
      <c r="AM34" s="189">
        <f t="shared" ref="AM34:AM65" si="29">SQRT((1+$AB$7)/(1-$AB$7))*TAN(AN34/2)</f>
        <v>12.521365950945704</v>
      </c>
      <c r="AN34" s="198">
        <f t="shared" ref="AN34:AT43" si="30">$AU34+$AB$7*SIN(AO34)</f>
        <v>9.0847613262121811</v>
      </c>
      <c r="AO34" s="198">
        <f t="shared" si="30"/>
        <v>9.0680468617535901</v>
      </c>
      <c r="AP34" s="198">
        <f t="shared" si="30"/>
        <v>9.0956005048371882</v>
      </c>
      <c r="AQ34" s="198">
        <f t="shared" si="30"/>
        <v>9.05002762391514</v>
      </c>
      <c r="AR34" s="198">
        <f t="shared" si="30"/>
        <v>9.1250179512392933</v>
      </c>
      <c r="AS34" s="198">
        <f t="shared" si="30"/>
        <v>9.0004492717388995</v>
      </c>
      <c r="AT34" s="198">
        <f t="shared" si="30"/>
        <v>9.204681882169627</v>
      </c>
      <c r="AU34" s="198">
        <f t="shared" ref="AU34:AU65" si="31">RADIANS($AB$9)+$AB$18*(F34-AB$15)</f>
        <v>8.8598170851537503</v>
      </c>
      <c r="AW34" s="189">
        <v>-46000</v>
      </c>
      <c r="AX34" s="189">
        <f t="shared" si="0"/>
        <v>-4.8591631767400535E-2</v>
      </c>
      <c r="AY34" s="189">
        <f t="shared" si="1"/>
        <v>-9.5725819568961923E-2</v>
      </c>
      <c r="AZ34" s="189">
        <f t="shared" si="2"/>
        <v>4.7134187801561388E-2</v>
      </c>
      <c r="BA34" s="189">
        <f t="shared" si="3"/>
        <v>0.39887130391893155</v>
      </c>
      <c r="BB34" s="189">
        <f t="shared" si="4"/>
        <v>0.71097651477308221</v>
      </c>
      <c r="BC34" s="189">
        <f t="shared" si="5"/>
        <v>2.7740627979063173</v>
      </c>
      <c r="BD34" s="189">
        <f t="shared" si="6"/>
        <v>5.38034145996465</v>
      </c>
      <c r="BE34" s="189">
        <f t="shared" si="10"/>
        <v>8.6646150223573297</v>
      </c>
      <c r="BF34" s="189">
        <f t="shared" si="10"/>
        <v>8.6593341935184007</v>
      </c>
      <c r="BG34" s="189">
        <f t="shared" si="10"/>
        <v>8.6706423906125227</v>
      </c>
      <c r="BH34" s="189">
        <f t="shared" si="10"/>
        <v>8.6462752347491794</v>
      </c>
      <c r="BI34" s="189">
        <f t="shared" si="10"/>
        <v>8.6981065172319223</v>
      </c>
      <c r="BJ34" s="189">
        <f t="shared" si="10"/>
        <v>8.5844669431613312</v>
      </c>
      <c r="BK34" s="189">
        <f t="shared" si="10"/>
        <v>8.8201794911074654</v>
      </c>
      <c r="BL34" s="189">
        <f t="shared" si="8"/>
        <v>8.2183137576631875</v>
      </c>
    </row>
    <row r="35" spans="1:64" s="189" customFormat="1" ht="12.95" customHeight="1">
      <c r="A35" s="35" t="s">
        <v>33</v>
      </c>
      <c r="B35" s="192" t="s">
        <v>44</v>
      </c>
      <c r="C35" s="185">
        <v>43220.356</v>
      </c>
      <c r="D35" s="191"/>
      <c r="E35" s="189">
        <f t="shared" si="11"/>
        <v>-34406.36332356515</v>
      </c>
      <c r="F35" s="189">
        <f t="shared" si="23"/>
        <v>-34406.5</v>
      </c>
      <c r="Q35" s="258">
        <f t="shared" si="12"/>
        <v>28201.856</v>
      </c>
      <c r="S35" s="192"/>
      <c r="U35" s="189">
        <f>+C35-(C$7+F35*C$8)</f>
        <v>4.4806431156757753E-2</v>
      </c>
      <c r="W35" s="35" t="s">
        <v>96</v>
      </c>
      <c r="Z35" s="189">
        <f t="shared" si="13"/>
        <v>-34406.5</v>
      </c>
      <c r="AA35" s="198">
        <f t="shared" si="14"/>
        <v>-2.0507606267589067E-2</v>
      </c>
      <c r="AB35" s="198"/>
      <c r="AC35" s="198"/>
      <c r="AD35" s="198"/>
      <c r="AE35" s="198"/>
      <c r="AG35" s="13"/>
      <c r="AH35" s="189">
        <f t="shared" si="24"/>
        <v>3.0951583910748225E-2</v>
      </c>
      <c r="AI35" s="189">
        <f t="shared" si="25"/>
        <v>0.35744733922663352</v>
      </c>
      <c r="AJ35" s="189">
        <f t="shared" si="26"/>
        <v>0.47389751377317935</v>
      </c>
      <c r="AK35" s="189">
        <f t="shared" si="27"/>
        <v>4.5281907934870386E-2</v>
      </c>
      <c r="AL35" s="189">
        <f t="shared" si="28"/>
        <v>3.0712370667880418</v>
      </c>
      <c r="AM35" s="189">
        <f t="shared" si="29"/>
        <v>28.415297747420876</v>
      </c>
      <c r="AN35" s="198">
        <f t="shared" si="30"/>
        <v>9.2737748498502786</v>
      </c>
      <c r="AO35" s="198">
        <f t="shared" si="30"/>
        <v>9.26303204863102</v>
      </c>
      <c r="AP35" s="198">
        <f t="shared" si="30"/>
        <v>9.2799077576503048</v>
      </c>
      <c r="AQ35" s="198">
        <f t="shared" si="30"/>
        <v>9.2533773921221734</v>
      </c>
      <c r="AR35" s="198">
        <f t="shared" si="30"/>
        <v>9.295038603806665</v>
      </c>
      <c r="AS35" s="198">
        <f t="shared" si="30"/>
        <v>9.2294866356009226</v>
      </c>
      <c r="AT35" s="198">
        <f t="shared" si="30"/>
        <v>9.3323597893891463</v>
      </c>
      <c r="AU35" s="198">
        <f t="shared" si="31"/>
        <v>9.1700405255001378</v>
      </c>
      <c r="AW35" s="189">
        <v>-45000</v>
      </c>
      <c r="AX35" s="189">
        <f t="shared" si="0"/>
        <v>-4.5423582015993537E-2</v>
      </c>
      <c r="AY35" s="189">
        <f t="shared" si="1"/>
        <v>-9.1727083592252748E-2</v>
      </c>
      <c r="AZ35" s="189">
        <f t="shared" si="2"/>
        <v>4.6303501576259211E-2</v>
      </c>
      <c r="BA35" s="189">
        <f t="shared" si="3"/>
        <v>0.39239963263279187</v>
      </c>
      <c r="BB35" s="189">
        <f t="shared" si="4"/>
        <v>0.69024202529292544</v>
      </c>
      <c r="BC35" s="189">
        <f t="shared" si="5"/>
        <v>2.8031251928516503</v>
      </c>
      <c r="BD35" s="189">
        <f t="shared" si="6"/>
        <v>5.8524682696180577</v>
      </c>
      <c r="BE35" s="189">
        <f t="shared" si="10"/>
        <v>8.7208101384246675</v>
      </c>
      <c r="BF35" s="189">
        <f t="shared" si="10"/>
        <v>8.7136951543589536</v>
      </c>
      <c r="BG35" s="189">
        <f t="shared" si="10"/>
        <v>8.7281839072567635</v>
      </c>
      <c r="BH35" s="189">
        <f t="shared" si="10"/>
        <v>8.698486027826501</v>
      </c>
      <c r="BI35" s="189">
        <f t="shared" si="10"/>
        <v>8.7585847516628057</v>
      </c>
      <c r="BJ35" s="189">
        <f t="shared" si="10"/>
        <v>8.6334355760847696</v>
      </c>
      <c r="BK35" s="189">
        <f t="shared" si="10"/>
        <v>8.8814231272241919</v>
      </c>
      <c r="BL35" s="189">
        <f t="shared" si="8"/>
        <v>8.3004051681808875</v>
      </c>
    </row>
    <row r="36" spans="1:64" s="189" customFormat="1" ht="12.95" customHeight="1">
      <c r="A36" s="256" t="s">
        <v>63</v>
      </c>
      <c r="B36" s="192"/>
      <c r="C36" s="191">
        <v>43573.381000000001</v>
      </c>
      <c r="D36" s="191"/>
      <c r="E36" s="189">
        <f t="shared" si="11"/>
        <v>-33329.504551973645</v>
      </c>
      <c r="F36" s="189">
        <f t="shared" si="23"/>
        <v>-33329.5</v>
      </c>
      <c r="G36" s="189">
        <f t="shared" ref="G36:G44" si="32">+C36-(C$7+F36*C$8)</f>
        <v>-1.4922667105565779E-3</v>
      </c>
      <c r="I36" s="189">
        <f>G36</f>
        <v>-1.4922667105565779E-3</v>
      </c>
      <c r="Q36" s="258">
        <f t="shared" si="12"/>
        <v>28554.881000000001</v>
      </c>
      <c r="S36" s="192">
        <f>S$14</f>
        <v>0.5</v>
      </c>
      <c r="W36" s="35" t="s">
        <v>96</v>
      </c>
      <c r="Z36" s="189">
        <f t="shared" si="13"/>
        <v>-33329.5</v>
      </c>
      <c r="AA36" s="198">
        <f t="shared" si="14"/>
        <v>-1.8671356095252407E-2</v>
      </c>
      <c r="AB36" s="198">
        <f t="shared" ref="AB36:AB44" si="33">IF(S36&lt;&gt;0,G36-AH36, -9999)</f>
        <v>-3.0400391860479655E-2</v>
      </c>
      <c r="AC36" s="198">
        <f t="shared" ref="AC36:AC44" si="34">+G36-P36</f>
        <v>-1.4922667105565779E-3</v>
      </c>
      <c r="AD36" s="198">
        <f t="shared" ref="AD36:AD44" si="35">IF(S36&lt;&gt;0,G36-AA36, -9999)</f>
        <v>1.7179089384695829E-2</v>
      </c>
      <c r="AE36" s="198">
        <f t="shared" ref="AE36:AE44" si="36">+(G36-AA36)^2*S36</f>
        <v>1.4756055604368446E-4</v>
      </c>
      <c r="AF36" s="189">
        <f t="shared" ref="AF36:AF44" si="37">IF(S36&lt;&gt;0,G36-P36, -9999)</f>
        <v>-1.4922667105565779E-3</v>
      </c>
      <c r="AG36" s="13"/>
      <c r="AH36" s="189">
        <f t="shared" si="24"/>
        <v>2.8908125149923077E-2</v>
      </c>
      <c r="AI36" s="189">
        <f t="shared" si="25"/>
        <v>0.35652876382664733</v>
      </c>
      <c r="AJ36" s="189">
        <f t="shared" si="26"/>
        <v>0.45211926856201107</v>
      </c>
      <c r="AK36" s="189">
        <f t="shared" si="27"/>
        <v>2.9481201988596231E-2</v>
      </c>
      <c r="AL36" s="189">
        <f t="shared" si="28"/>
        <v>3.0958087889419663</v>
      </c>
      <c r="AM36" s="189">
        <f t="shared" si="29"/>
        <v>43.675881072919118</v>
      </c>
      <c r="AN36" s="198">
        <f t="shared" si="30"/>
        <v>9.3264283834163759</v>
      </c>
      <c r="AO36" s="198">
        <f t="shared" si="30"/>
        <v>9.319053196075135</v>
      </c>
      <c r="AP36" s="198">
        <f t="shared" si="30"/>
        <v>9.330560267985307</v>
      </c>
      <c r="AQ36" s="198">
        <f t="shared" si="30"/>
        <v>9.3126004111359411</v>
      </c>
      <c r="AR36" s="198">
        <f t="shared" si="30"/>
        <v>9.3406178637264698</v>
      </c>
      <c r="AS36" s="198">
        <f t="shared" si="30"/>
        <v>9.2968732337011009</v>
      </c>
      <c r="AT36" s="198">
        <f t="shared" si="30"/>
        <v>9.3650972953399165</v>
      </c>
      <c r="AU36" s="198">
        <f t="shared" si="31"/>
        <v>9.2584529746277013</v>
      </c>
      <c r="AW36" s="189">
        <v>-44000</v>
      </c>
      <c r="AX36" s="189">
        <f t="shared" si="0"/>
        <v>-4.242146264126391E-2</v>
      </c>
      <c r="AY36" s="189">
        <f t="shared" si="1"/>
        <v>-8.7762426571824176E-2</v>
      </c>
      <c r="AZ36" s="189">
        <f t="shared" si="2"/>
        <v>4.5340963930560266E-2</v>
      </c>
      <c r="BA36" s="189">
        <f t="shared" si="3"/>
        <v>0.38660639332657631</v>
      </c>
      <c r="BB36" s="189">
        <f t="shared" si="4"/>
        <v>0.66954988900507584</v>
      </c>
      <c r="BC36" s="189">
        <f t="shared" si="5"/>
        <v>2.8313460463356313</v>
      </c>
      <c r="BD36" s="189">
        <f t="shared" si="6"/>
        <v>6.3946937689280183</v>
      </c>
      <c r="BE36" s="189">
        <f t="shared" si="10"/>
        <v>8.7762367739145777</v>
      </c>
      <c r="BF36" s="189">
        <f t="shared" si="10"/>
        <v>8.7671275329965326</v>
      </c>
      <c r="BG36" s="189">
        <f t="shared" si="10"/>
        <v>8.7848751983674216</v>
      </c>
      <c r="BH36" s="189">
        <f t="shared" si="10"/>
        <v>8.7500695110069788</v>
      </c>
      <c r="BI36" s="189">
        <f t="shared" si="10"/>
        <v>8.8174980276402906</v>
      </c>
      <c r="BJ36" s="189">
        <f t="shared" si="10"/>
        <v>8.6833865904065028</v>
      </c>
      <c r="BK36" s="189">
        <f t="shared" si="10"/>
        <v>8.9387534818746293</v>
      </c>
      <c r="BL36" s="189">
        <f t="shared" si="8"/>
        <v>8.3824965786985857</v>
      </c>
    </row>
    <row r="37" spans="1:64" s="189" customFormat="1" ht="12.95" customHeight="1">
      <c r="A37" s="32" t="s">
        <v>47</v>
      </c>
      <c r="B37" s="20" t="s">
        <v>44</v>
      </c>
      <c r="C37" s="12">
        <v>44640.2739</v>
      </c>
      <c r="D37" s="12">
        <v>5.0000000000000001E-4</v>
      </c>
      <c r="E37" s="189">
        <f t="shared" si="11"/>
        <v>-30075.080707447934</v>
      </c>
      <c r="F37" s="189">
        <f t="shared" si="23"/>
        <v>-30075</v>
      </c>
      <c r="G37" s="189">
        <f t="shared" si="32"/>
        <v>-2.6458201908098999E-2</v>
      </c>
      <c r="J37" s="189">
        <f t="shared" ref="J37:J44" si="38">G37</f>
        <v>-2.6458201908098999E-2</v>
      </c>
      <c r="Q37" s="258">
        <f t="shared" si="12"/>
        <v>29621.7739</v>
      </c>
      <c r="S37" s="192">
        <v>1</v>
      </c>
      <c r="W37" s="35" t="s">
        <v>99</v>
      </c>
      <c r="Z37" s="189">
        <f t="shared" si="13"/>
        <v>-30075</v>
      </c>
      <c r="AA37" s="198">
        <f t="shared" si="14"/>
        <v>-1.3772824838266976E-2</v>
      </c>
      <c r="AB37" s="198">
        <f t="shared" si="33"/>
        <v>-4.8781280023759935E-2</v>
      </c>
      <c r="AC37" s="198">
        <f t="shared" si="34"/>
        <v>-2.6458201908098999E-2</v>
      </c>
      <c r="AD37" s="198">
        <f t="shared" si="35"/>
        <v>-1.2685377069832023E-2</v>
      </c>
      <c r="AE37" s="198">
        <f t="shared" si="36"/>
        <v>1.609187914038201E-4</v>
      </c>
      <c r="AF37" s="189">
        <f t="shared" si="37"/>
        <v>-2.6458201908098999E-2</v>
      </c>
      <c r="AG37" s="13"/>
      <c r="AH37" s="189">
        <f t="shared" si="24"/>
        <v>2.2323078115660932E-2</v>
      </c>
      <c r="AI37" s="189">
        <f t="shared" si="25"/>
        <v>0.35610112550547113</v>
      </c>
      <c r="AJ37" s="189">
        <f t="shared" si="26"/>
        <v>0.3854004996005766</v>
      </c>
      <c r="AK37" s="189">
        <f t="shared" si="27"/>
        <v>-1.7849719264851894E-2</v>
      </c>
      <c r="AL37" s="189">
        <f t="shared" si="28"/>
        <v>-3.1138784429449067</v>
      </c>
      <c r="AM37" s="189">
        <f t="shared" si="29"/>
        <v>-72.160524832349552</v>
      </c>
      <c r="AN37" s="198">
        <f t="shared" si="30"/>
        <v>9.4843354459602551</v>
      </c>
      <c r="AO37" s="198">
        <f t="shared" si="30"/>
        <v>9.4889129937335941</v>
      </c>
      <c r="AP37" s="198">
        <f t="shared" si="30"/>
        <v>9.4817935410121787</v>
      </c>
      <c r="AQ37" s="198">
        <f t="shared" si="30"/>
        <v>9.4928677973938722</v>
      </c>
      <c r="AR37" s="198">
        <f t="shared" si="30"/>
        <v>9.475644983064317</v>
      </c>
      <c r="AS37" s="198">
        <f t="shared" si="30"/>
        <v>9.5024385193901502</v>
      </c>
      <c r="AT37" s="198">
        <f t="shared" si="30"/>
        <v>9.460772826366556</v>
      </c>
      <c r="AU37" s="198">
        <f t="shared" si="31"/>
        <v>9.5256194701575545</v>
      </c>
      <c r="AW37" s="189">
        <v>-43000</v>
      </c>
      <c r="AX37" s="189">
        <f t="shared" si="0"/>
        <v>-3.9577454075471086E-2</v>
      </c>
      <c r="AY37" s="189">
        <f t="shared" si="1"/>
        <v>-8.3831848507676165E-2</v>
      </c>
      <c r="AZ37" s="189">
        <f t="shared" si="2"/>
        <v>4.425439443220508E-2</v>
      </c>
      <c r="BA37" s="189">
        <f t="shared" si="3"/>
        <v>0.38143790999737348</v>
      </c>
      <c r="BB37" s="189">
        <f t="shared" si="4"/>
        <v>0.64890236134046286</v>
      </c>
      <c r="BC37" s="189">
        <f t="shared" si="5"/>
        <v>2.8588077351215571</v>
      </c>
      <c r="BD37" s="189">
        <f t="shared" si="6"/>
        <v>7.0253192023170268</v>
      </c>
      <c r="BE37" s="189">
        <f t="shared" ref="BE37:BK73" si="39">$BL37+$AB$7*SIN(BF37)</f>
        <v>8.8309418101159647</v>
      </c>
      <c r="BF37" s="189">
        <f t="shared" si="39"/>
        <v>8.8198008547055888</v>
      </c>
      <c r="BG37" s="189">
        <f t="shared" si="39"/>
        <v>8.8406794770695978</v>
      </c>
      <c r="BH37" s="189">
        <f t="shared" si="39"/>
        <v>8.8013022960734268</v>
      </c>
      <c r="BI37" s="189">
        <f t="shared" si="39"/>
        <v>8.8747282544035144</v>
      </c>
      <c r="BJ37" s="189">
        <f t="shared" si="39"/>
        <v>8.7345419545661436</v>
      </c>
      <c r="BK37" s="189">
        <f t="shared" si="39"/>
        <v>8.9923373261189585</v>
      </c>
      <c r="BL37" s="189">
        <f t="shared" si="8"/>
        <v>8.4645879892162856</v>
      </c>
    </row>
    <row r="38" spans="1:64" s="189" customFormat="1" ht="12.95" customHeight="1">
      <c r="A38" s="32" t="s">
        <v>47</v>
      </c>
      <c r="B38" s="20" t="s">
        <v>45</v>
      </c>
      <c r="C38" s="12">
        <v>44641.098899999997</v>
      </c>
      <c r="D38" s="12">
        <v>2.9999999999999997E-4</v>
      </c>
      <c r="E38" s="189">
        <f t="shared" si="11"/>
        <v>-30072.564147752277</v>
      </c>
      <c r="F38" s="189">
        <f t="shared" si="23"/>
        <v>-30072.5</v>
      </c>
      <c r="G38" s="189">
        <f t="shared" si="32"/>
        <v>-2.1029461655416526E-2</v>
      </c>
      <c r="J38" s="189">
        <f t="shared" si="38"/>
        <v>-2.1029461655416526E-2</v>
      </c>
      <c r="Q38" s="258">
        <f t="shared" si="12"/>
        <v>29622.598899999997</v>
      </c>
      <c r="S38" s="192">
        <v>1</v>
      </c>
      <c r="W38" s="35" t="s">
        <v>99</v>
      </c>
      <c r="Z38" s="189">
        <f t="shared" si="13"/>
        <v>-30072.5</v>
      </c>
      <c r="AA38" s="198">
        <f t="shared" si="14"/>
        <v>-1.376943965110513E-2</v>
      </c>
      <c r="AB38" s="198">
        <f t="shared" si="33"/>
        <v>-4.3347242394545835E-2</v>
      </c>
      <c r="AC38" s="198">
        <f t="shared" si="34"/>
        <v>-2.1029461655416526E-2</v>
      </c>
      <c r="AD38" s="198">
        <f t="shared" si="35"/>
        <v>-7.2600220043113964E-3</v>
      </c>
      <c r="AE38" s="198">
        <f t="shared" si="36"/>
        <v>5.2707919503085667E-5</v>
      </c>
      <c r="AF38" s="189">
        <f t="shared" si="37"/>
        <v>-2.1029461655416526E-2</v>
      </c>
      <c r="AG38" s="13"/>
      <c r="AH38" s="189">
        <f t="shared" si="24"/>
        <v>2.2317780739129309E-2</v>
      </c>
      <c r="AI38" s="189">
        <f t="shared" si="25"/>
        <v>0.35610213518694322</v>
      </c>
      <c r="AJ38" s="189">
        <f t="shared" si="26"/>
        <v>0.38534835618469354</v>
      </c>
      <c r="AK38" s="189">
        <f t="shared" si="27"/>
        <v>-1.78861047280146E-2</v>
      </c>
      <c r="AL38" s="189">
        <f t="shared" si="28"/>
        <v>-3.1138219348609173</v>
      </c>
      <c r="AM38" s="189">
        <f t="shared" si="29"/>
        <v>-72.0136731930737</v>
      </c>
      <c r="AN38" s="198">
        <f t="shared" si="30"/>
        <v>9.4844568246998744</v>
      </c>
      <c r="AO38" s="198">
        <f t="shared" si="30"/>
        <v>9.4890434344317001</v>
      </c>
      <c r="AP38" s="198">
        <f t="shared" si="30"/>
        <v>9.4819098341719208</v>
      </c>
      <c r="AQ38" s="198">
        <f t="shared" si="30"/>
        <v>9.493006185765573</v>
      </c>
      <c r="AR38" s="198">
        <f t="shared" si="30"/>
        <v>9.4757488832258687</v>
      </c>
      <c r="AS38" s="198">
        <f t="shared" si="30"/>
        <v>9.5025963023859141</v>
      </c>
      <c r="AT38" s="198">
        <f t="shared" si="30"/>
        <v>9.4608465306645506</v>
      </c>
      <c r="AU38" s="198">
        <f t="shared" si="31"/>
        <v>9.5258246986838486</v>
      </c>
      <c r="AW38" s="189">
        <v>-42000</v>
      </c>
      <c r="AX38" s="189">
        <f t="shared" si="0"/>
        <v>-3.6883633198761173E-2</v>
      </c>
      <c r="AY38" s="189">
        <f t="shared" si="1"/>
        <v>-7.9935349399808772E-2</v>
      </c>
      <c r="AZ38" s="189">
        <f t="shared" si="2"/>
        <v>4.3051716201047599E-2</v>
      </c>
      <c r="BA38" s="189">
        <f t="shared" si="3"/>
        <v>0.37684878042064096</v>
      </c>
      <c r="BB38" s="189">
        <f t="shared" si="4"/>
        <v>0.62830481880651268</v>
      </c>
      <c r="BC38" s="189">
        <f t="shared" si="5"/>
        <v>2.8855763747181409</v>
      </c>
      <c r="BD38" s="189">
        <f t="shared" si="6"/>
        <v>7.7692871749089507</v>
      </c>
      <c r="BE38" s="189">
        <f t="shared" si="39"/>
        <v>8.8849521165510055</v>
      </c>
      <c r="BF38" s="189">
        <f t="shared" si="39"/>
        <v>8.8718878345083478</v>
      </c>
      <c r="BG38" s="189">
        <f t="shared" si="39"/>
        <v>8.8955496182515539</v>
      </c>
      <c r="BH38" s="189">
        <f t="shared" si="39"/>
        <v>8.852437555845091</v>
      </c>
      <c r="BI38" s="189">
        <f t="shared" si="39"/>
        <v>8.9301866705676911</v>
      </c>
      <c r="BJ38" s="189">
        <f t="shared" si="39"/>
        <v>8.7870481552024557</v>
      </c>
      <c r="BK38" s="189">
        <f t="shared" si="39"/>
        <v>9.0423666645742635</v>
      </c>
      <c r="BL38" s="189">
        <f t="shared" si="8"/>
        <v>8.5466793997339856</v>
      </c>
    </row>
    <row r="39" spans="1:64" s="189" customFormat="1" ht="12.95" customHeight="1">
      <c r="A39" s="32" t="s">
        <v>47</v>
      </c>
      <c r="B39" s="20" t="s">
        <v>44</v>
      </c>
      <c r="C39" s="12">
        <v>44933.371899999998</v>
      </c>
      <c r="D39" s="12">
        <v>5.0000000000000001E-4</v>
      </c>
      <c r="E39" s="189">
        <f t="shared" si="11"/>
        <v>-29181.021781774336</v>
      </c>
      <c r="F39" s="189">
        <f t="shared" si="23"/>
        <v>-29181</v>
      </c>
      <c r="G39" s="189">
        <f t="shared" si="32"/>
        <v>-7.1406864881282672E-3</v>
      </c>
      <c r="J39" s="189">
        <f t="shared" si="38"/>
        <v>-7.1406864881282672E-3</v>
      </c>
      <c r="Q39" s="258">
        <f t="shared" si="12"/>
        <v>29914.871899999998</v>
      </c>
      <c r="S39" s="192">
        <v>1</v>
      </c>
      <c r="W39" s="35" t="s">
        <v>99</v>
      </c>
      <c r="Z39" s="189">
        <f t="shared" si="13"/>
        <v>-29181</v>
      </c>
      <c r="AA39" s="198">
        <f t="shared" si="14"/>
        <v>-1.2599837461391285E-2</v>
      </c>
      <c r="AB39" s="198">
        <f t="shared" si="33"/>
        <v>-2.7545447684999409E-2</v>
      </c>
      <c r="AC39" s="198">
        <f t="shared" si="34"/>
        <v>-7.1406864881282672E-3</v>
      </c>
      <c r="AD39" s="198">
        <f t="shared" si="35"/>
        <v>5.4591509732630182E-3</v>
      </c>
      <c r="AE39" s="198">
        <f t="shared" si="36"/>
        <v>2.980232934887856E-5</v>
      </c>
      <c r="AF39" s="189">
        <f t="shared" si="37"/>
        <v>-7.1406864881282672E-3</v>
      </c>
      <c r="AG39" s="13"/>
      <c r="AH39" s="189">
        <f t="shared" si="24"/>
        <v>2.0404761196871141E-2</v>
      </c>
      <c r="AI39" s="189">
        <f t="shared" si="25"/>
        <v>0.35659480975850755</v>
      </c>
      <c r="AJ39" s="189">
        <f t="shared" si="26"/>
        <v>0.36662993806131</v>
      </c>
      <c r="AK39" s="189">
        <f t="shared" si="27"/>
        <v>-3.0889063169087457E-2</v>
      </c>
      <c r="AL39" s="189">
        <f t="shared" si="28"/>
        <v>-3.0936207612651527</v>
      </c>
      <c r="AM39" s="189">
        <f t="shared" si="29"/>
        <v>-41.683084364219233</v>
      </c>
      <c r="AN39" s="198">
        <f t="shared" si="30"/>
        <v>9.5278213354245356</v>
      </c>
      <c r="AO39" s="198">
        <f t="shared" si="30"/>
        <v>9.5355192238247373</v>
      </c>
      <c r="AP39" s="198">
        <f t="shared" si="30"/>
        <v>9.5235027786916504</v>
      </c>
      <c r="AQ39" s="198">
        <f t="shared" si="30"/>
        <v>9.5422674386436217</v>
      </c>
      <c r="AR39" s="198">
        <f t="shared" si="30"/>
        <v>9.5129805901283895</v>
      </c>
      <c r="AS39" s="198">
        <f t="shared" si="30"/>
        <v>9.5587326697891175</v>
      </c>
      <c r="AT39" s="198">
        <f t="shared" si="30"/>
        <v>9.4873457594371189</v>
      </c>
      <c r="AU39" s="198">
        <f t="shared" si="31"/>
        <v>9.599009191160377</v>
      </c>
      <c r="AW39" s="189">
        <v>-41000</v>
      </c>
      <c r="AX39" s="189">
        <f t="shared" si="0"/>
        <v>-3.4331907320436124E-2</v>
      </c>
      <c r="AY39" s="189">
        <f t="shared" si="1"/>
        <v>-7.6072929248221968E-2</v>
      </c>
      <c r="AZ39" s="189">
        <f t="shared" si="2"/>
        <v>4.1741021927785844E-2</v>
      </c>
      <c r="BA39" s="189">
        <f t="shared" si="3"/>
        <v>0.37279981112744587</v>
      </c>
      <c r="BB39" s="189">
        <f t="shared" si="4"/>
        <v>0.60776463617652332</v>
      </c>
      <c r="BC39" s="189">
        <f t="shared" si="5"/>
        <v>2.9117060316623689</v>
      </c>
      <c r="BD39" s="189">
        <f t="shared" si="6"/>
        <v>8.6615925667858491</v>
      </c>
      <c r="BE39" s="189">
        <f t="shared" si="39"/>
        <v>8.9382803774130402</v>
      </c>
      <c r="BF39" s="189">
        <f t="shared" si="39"/>
        <v>8.9235579864385581</v>
      </c>
      <c r="BG39" s="189">
        <f t="shared" si="39"/>
        <v>8.9494386762038634</v>
      </c>
      <c r="BH39" s="189">
        <f t="shared" si="39"/>
        <v>8.9036964219761199</v>
      </c>
      <c r="BI39" s="189">
        <f t="shared" si="39"/>
        <v>8.9838197555835162</v>
      </c>
      <c r="BJ39" s="189">
        <f t="shared" si="39"/>
        <v>8.8409844975144587</v>
      </c>
      <c r="BK39" s="189">
        <f t="shared" si="39"/>
        <v>9.0890574422219679</v>
      </c>
      <c r="BL39" s="189">
        <f t="shared" si="8"/>
        <v>8.6287708102516856</v>
      </c>
    </row>
    <row r="40" spans="1:64" s="189" customFormat="1" ht="12.95" customHeight="1">
      <c r="A40" s="32" t="s">
        <v>47</v>
      </c>
      <c r="B40" s="20" t="s">
        <v>44</v>
      </c>
      <c r="C40" s="12">
        <v>44934.352800000001</v>
      </c>
      <c r="D40" s="12">
        <v>6.9999999999999999E-4</v>
      </c>
      <c r="E40" s="189">
        <f t="shared" si="11"/>
        <v>-29178.029668555566</v>
      </c>
      <c r="F40" s="189">
        <f t="shared" si="23"/>
        <v>-29178</v>
      </c>
      <c r="G40" s="189">
        <f t="shared" si="32"/>
        <v>-9.7261981791234575E-3</v>
      </c>
      <c r="J40" s="189">
        <f t="shared" si="38"/>
        <v>-9.7261981791234575E-3</v>
      </c>
      <c r="Q40" s="258">
        <f t="shared" si="12"/>
        <v>29915.852800000001</v>
      </c>
      <c r="S40" s="192">
        <v>1</v>
      </c>
      <c r="W40" s="35" t="s">
        <v>99</v>
      </c>
      <c r="Z40" s="189">
        <f t="shared" si="13"/>
        <v>-29178</v>
      </c>
      <c r="AA40" s="198">
        <f t="shared" si="14"/>
        <v>-1.2596028536791235E-2</v>
      </c>
      <c r="AB40" s="198">
        <f t="shared" si="33"/>
        <v>-3.0124440649482446E-2</v>
      </c>
      <c r="AC40" s="198">
        <f t="shared" si="34"/>
        <v>-9.7261981791234575E-3</v>
      </c>
      <c r="AD40" s="198">
        <f t="shared" si="35"/>
        <v>2.8698303576677776E-3</v>
      </c>
      <c r="AE40" s="198">
        <f t="shared" si="36"/>
        <v>8.2359262817915643E-6</v>
      </c>
      <c r="AF40" s="189">
        <f t="shared" si="37"/>
        <v>-9.7261981791234575E-3</v>
      </c>
      <c r="AG40" s="13"/>
      <c r="AH40" s="189">
        <f t="shared" si="24"/>
        <v>2.0398242470358988E-2</v>
      </c>
      <c r="AI40" s="189">
        <f t="shared" si="25"/>
        <v>0.35659691730593734</v>
      </c>
      <c r="AJ40" s="189">
        <f t="shared" si="26"/>
        <v>0.36656650372415522</v>
      </c>
      <c r="AK40" s="189">
        <f t="shared" si="27"/>
        <v>-3.0932931204982868E-2</v>
      </c>
      <c r="AL40" s="189">
        <f t="shared" si="28"/>
        <v>-3.0935525801121386</v>
      </c>
      <c r="AM40" s="189">
        <f t="shared" si="29"/>
        <v>-41.623902692220099</v>
      </c>
      <c r="AN40" s="198">
        <f t="shared" si="30"/>
        <v>9.5279675848079766</v>
      </c>
      <c r="AO40" s="198">
        <f t="shared" si="30"/>
        <v>9.5356754650641697</v>
      </c>
      <c r="AP40" s="198">
        <f t="shared" si="30"/>
        <v>9.523643234636209</v>
      </c>
      <c r="AQ40" s="198">
        <f t="shared" si="30"/>
        <v>9.5424328574447941</v>
      </c>
      <c r="AR40" s="198">
        <f t="shared" si="30"/>
        <v>9.5131066040934886</v>
      </c>
      <c r="AS40" s="198">
        <f t="shared" si="30"/>
        <v>9.5589210569814167</v>
      </c>
      <c r="AT40" s="198">
        <f t="shared" si="30"/>
        <v>9.4874358021803165</v>
      </c>
      <c r="AU40" s="198">
        <f t="shared" si="31"/>
        <v>9.5992554653919306</v>
      </c>
      <c r="AW40" s="189">
        <v>-40000</v>
      </c>
      <c r="AX40" s="189">
        <f t="shared" si="0"/>
        <v>-3.1914074379709369E-2</v>
      </c>
      <c r="AY40" s="189">
        <f t="shared" si="1"/>
        <v>-7.2244588052915754E-2</v>
      </c>
      <c r="AZ40" s="189">
        <f t="shared" si="2"/>
        <v>4.0330513673206385E-2</v>
      </c>
      <c r="BA40" s="189">
        <f t="shared" si="3"/>
        <v>0.36925641356638006</v>
      </c>
      <c r="BB40" s="189">
        <f t="shared" si="4"/>
        <v>0.58728936888733951</v>
      </c>
      <c r="BC40" s="189">
        <f t="shared" si="5"/>
        <v>2.9372429545339851</v>
      </c>
      <c r="BD40" s="189">
        <f t="shared" si="6"/>
        <v>9.7530623269268748</v>
      </c>
      <c r="BE40" s="189">
        <f t="shared" si="39"/>
        <v>8.9909319160811485</v>
      </c>
      <c r="BF40" s="189">
        <f t="shared" si="39"/>
        <v>8.9749705593926166</v>
      </c>
      <c r="BG40" s="189">
        <f t="shared" si="39"/>
        <v>9.0023096317728335</v>
      </c>
      <c r="BH40" s="189">
        <f t="shared" si="39"/>
        <v>8.9552612460282432</v>
      </c>
      <c r="BI40" s="189">
        <f t="shared" si="39"/>
        <v>9.0356135520182885</v>
      </c>
      <c r="BJ40" s="189">
        <f t="shared" si="39"/>
        <v>8.896371512414337</v>
      </c>
      <c r="BK40" s="189">
        <f t="shared" si="39"/>
        <v>9.1326480899717328</v>
      </c>
      <c r="BL40" s="189">
        <f t="shared" si="8"/>
        <v>8.7108622207693855</v>
      </c>
    </row>
    <row r="41" spans="1:64" s="189" customFormat="1" ht="12.95" customHeight="1">
      <c r="A41" s="35" t="s">
        <v>17</v>
      </c>
      <c r="B41" s="192"/>
      <c r="C41" s="191">
        <v>44968.276400000002</v>
      </c>
      <c r="D41" s="191" t="s">
        <v>19</v>
      </c>
      <c r="E41" s="189">
        <f t="shared" si="11"/>
        <v>-29074.549954019869</v>
      </c>
      <c r="F41" s="189">
        <f t="shared" si="23"/>
        <v>-29074.5</v>
      </c>
      <c r="G41" s="189">
        <f t="shared" si="32"/>
        <v>-1.6376351595681626E-2</v>
      </c>
      <c r="J41" s="189">
        <f t="shared" si="38"/>
        <v>-1.6376351595681626E-2</v>
      </c>
      <c r="Q41" s="258">
        <f t="shared" si="12"/>
        <v>29949.776400000002</v>
      </c>
      <c r="S41" s="192">
        <v>1</v>
      </c>
      <c r="W41" s="35" t="s">
        <v>99</v>
      </c>
      <c r="Z41" s="189">
        <f t="shared" si="13"/>
        <v>-29074.5</v>
      </c>
      <c r="AA41" s="198">
        <f t="shared" si="14"/>
        <v>-1.2465144016228173E-2</v>
      </c>
      <c r="AB41" s="198">
        <f t="shared" si="33"/>
        <v>-3.6549362445140621E-2</v>
      </c>
      <c r="AC41" s="198">
        <f t="shared" si="34"/>
        <v>-1.6376351595681626E-2</v>
      </c>
      <c r="AD41" s="198">
        <f t="shared" si="35"/>
        <v>-3.9112075794534538E-3</v>
      </c>
      <c r="AE41" s="198">
        <f t="shared" si="36"/>
        <v>1.5297544729574144E-5</v>
      </c>
      <c r="AF41" s="189">
        <f t="shared" si="37"/>
        <v>-1.6376351595681626E-2</v>
      </c>
      <c r="AG41" s="13"/>
      <c r="AH41" s="189">
        <f t="shared" si="24"/>
        <v>2.0173010849458991E-2</v>
      </c>
      <c r="AI41" s="189">
        <f t="shared" si="25"/>
        <v>0.35667149083839456</v>
      </c>
      <c r="AJ41" s="189">
        <f t="shared" si="26"/>
        <v>0.36437607007396472</v>
      </c>
      <c r="AK41" s="189">
        <f t="shared" si="27"/>
        <v>-3.2446915925264351E-2</v>
      </c>
      <c r="AL41" s="189">
        <f t="shared" si="28"/>
        <v>-3.0911993558170292</v>
      </c>
      <c r="AM41" s="189">
        <f t="shared" si="29"/>
        <v>-39.679418157779736</v>
      </c>
      <c r="AN41" s="198">
        <f t="shared" si="30"/>
        <v>9.5330147404413825</v>
      </c>
      <c r="AO41" s="198">
        <f t="shared" si="30"/>
        <v>9.5410650539404713</v>
      </c>
      <c r="AP41" s="198">
        <f t="shared" si="30"/>
        <v>9.5284913280204826</v>
      </c>
      <c r="AQ41" s="198">
        <f t="shared" si="30"/>
        <v>9.5481381220950929</v>
      </c>
      <c r="AR41" s="198">
        <f t="shared" si="30"/>
        <v>9.5174575866504458</v>
      </c>
      <c r="AS41" s="198">
        <f t="shared" si="30"/>
        <v>9.5654179075244219</v>
      </c>
      <c r="AT41" s="198">
        <f t="shared" si="30"/>
        <v>9.4905464947019258</v>
      </c>
      <c r="AU41" s="198">
        <f t="shared" si="31"/>
        <v>9.6077519263805122</v>
      </c>
      <c r="AW41" s="189">
        <v>-39000</v>
      </c>
      <c r="AX41" s="189">
        <f t="shared" si="0"/>
        <v>-2.9621995813289823E-2</v>
      </c>
      <c r="AY41" s="189">
        <f t="shared" si="1"/>
        <v>-6.8450325813890142E-2</v>
      </c>
      <c r="AZ41" s="189">
        <f t="shared" si="2"/>
        <v>3.882833000060032E-2</v>
      </c>
      <c r="BA41" s="189">
        <f t="shared" si="3"/>
        <v>0.3661874608027228</v>
      </c>
      <c r="BB41" s="189">
        <f t="shared" si="4"/>
        <v>0.56688451194803835</v>
      </c>
      <c r="BC41" s="189">
        <f t="shared" si="5"/>
        <v>2.96222962630425</v>
      </c>
      <c r="BD41" s="189">
        <f t="shared" si="6"/>
        <v>11.120660170495452</v>
      </c>
      <c r="BE41" s="189">
        <f t="shared" si="39"/>
        <v>9.0429119134716185</v>
      </c>
      <c r="BF41" s="189">
        <f t="shared" si="39"/>
        <v>9.0262675987057772</v>
      </c>
      <c r="BG41" s="189">
        <f t="shared" si="39"/>
        <v>9.0541438891549113</v>
      </c>
      <c r="BH41" s="189">
        <f t="shared" si="39"/>
        <v>9.0072709582225823</v>
      </c>
      <c r="BI41" s="189">
        <f t="shared" si="39"/>
        <v>9.0855964677132359</v>
      </c>
      <c r="BJ41" s="189">
        <f t="shared" si="39"/>
        <v>8.9531791219124752</v>
      </c>
      <c r="BK41" s="189">
        <f t="shared" si="39"/>
        <v>9.1733979187777805</v>
      </c>
      <c r="BL41" s="189">
        <f t="shared" si="8"/>
        <v>8.7929536312870837</v>
      </c>
    </row>
    <row r="42" spans="1:64" s="189" customFormat="1" ht="12.95" customHeight="1">
      <c r="A42" s="32" t="s">
        <v>47</v>
      </c>
      <c r="B42" s="13" t="s">
        <v>45</v>
      </c>
      <c r="C42" s="12">
        <v>44968.277600000001</v>
      </c>
      <c r="D42" s="12">
        <v>4.0000000000000002E-4</v>
      </c>
      <c r="E42" s="189">
        <f t="shared" si="11"/>
        <v>-29074.546293569409</v>
      </c>
      <c r="F42" s="189">
        <f t="shared" si="23"/>
        <v>-29074.5</v>
      </c>
      <c r="G42" s="189">
        <f t="shared" si="32"/>
        <v>-1.5176351596892346E-2</v>
      </c>
      <c r="J42" s="189">
        <f t="shared" si="38"/>
        <v>-1.5176351596892346E-2</v>
      </c>
      <c r="Q42" s="258">
        <f t="shared" si="12"/>
        <v>29949.777600000001</v>
      </c>
      <c r="S42" s="192">
        <v>1</v>
      </c>
      <c r="W42" s="35" t="s">
        <v>99</v>
      </c>
      <c r="Z42" s="189">
        <f t="shared" si="13"/>
        <v>-29074.5</v>
      </c>
      <c r="AA42" s="198">
        <f t="shared" si="14"/>
        <v>-1.2465144016228173E-2</v>
      </c>
      <c r="AB42" s="198">
        <f t="shared" si="33"/>
        <v>-3.534936244635134E-2</v>
      </c>
      <c r="AC42" s="198">
        <f t="shared" si="34"/>
        <v>-1.5176351596892346E-2</v>
      </c>
      <c r="AD42" s="198">
        <f t="shared" si="35"/>
        <v>-2.7112075806641732E-3</v>
      </c>
      <c r="AE42" s="198">
        <f t="shared" si="36"/>
        <v>7.3506465454508792E-6</v>
      </c>
      <c r="AF42" s="189">
        <f t="shared" si="37"/>
        <v>-1.5176351596892346E-2</v>
      </c>
      <c r="AG42" s="13"/>
      <c r="AH42" s="189">
        <f t="shared" si="24"/>
        <v>2.0173010849458991E-2</v>
      </c>
      <c r="AI42" s="189">
        <f t="shared" si="25"/>
        <v>0.35667149083839456</v>
      </c>
      <c r="AJ42" s="189">
        <f t="shared" si="26"/>
        <v>0.36437607007396472</v>
      </c>
      <c r="AK42" s="189">
        <f t="shared" si="27"/>
        <v>-3.2446915925264351E-2</v>
      </c>
      <c r="AL42" s="189">
        <f t="shared" si="28"/>
        <v>-3.0911993558170292</v>
      </c>
      <c r="AM42" s="189">
        <f t="shared" si="29"/>
        <v>-39.679418157779736</v>
      </c>
      <c r="AN42" s="198">
        <f t="shared" si="30"/>
        <v>9.5330147404413825</v>
      </c>
      <c r="AO42" s="198">
        <f t="shared" si="30"/>
        <v>9.5410650539404713</v>
      </c>
      <c r="AP42" s="198">
        <f t="shared" si="30"/>
        <v>9.5284913280204826</v>
      </c>
      <c r="AQ42" s="198">
        <f t="shared" si="30"/>
        <v>9.5481381220950929</v>
      </c>
      <c r="AR42" s="198">
        <f t="shared" si="30"/>
        <v>9.5174575866504458</v>
      </c>
      <c r="AS42" s="198">
        <f t="shared" si="30"/>
        <v>9.5654179075244219</v>
      </c>
      <c r="AT42" s="198">
        <f t="shared" si="30"/>
        <v>9.4905464947019258</v>
      </c>
      <c r="AU42" s="198">
        <f t="shared" si="31"/>
        <v>9.6077519263805122</v>
      </c>
      <c r="AW42" s="189">
        <v>-38000</v>
      </c>
      <c r="AX42" s="189">
        <f t="shared" si="0"/>
        <v>-2.7447853211919226E-2</v>
      </c>
      <c r="AY42" s="189">
        <f t="shared" si="1"/>
        <v>-6.469014253114512E-2</v>
      </c>
      <c r="AZ42" s="189">
        <f t="shared" si="2"/>
        <v>3.7242289319225894E-2</v>
      </c>
      <c r="BA42" s="189">
        <f t="shared" si="3"/>
        <v>0.3635645826153725</v>
      </c>
      <c r="BB42" s="189">
        <f t="shared" si="4"/>
        <v>0.54655112044622278</v>
      </c>
      <c r="BC42" s="189">
        <f t="shared" si="5"/>
        <v>2.9867084301198368</v>
      </c>
      <c r="BD42" s="189">
        <f t="shared" si="6"/>
        <v>12.887046651399233</v>
      </c>
      <c r="BE42" s="189">
        <f t="shared" si="39"/>
        <v>9.0942323679893935</v>
      </c>
      <c r="BF42" s="189">
        <f t="shared" si="39"/>
        <v>9.0775678579014958</v>
      </c>
      <c r="BG42" s="189">
        <f t="shared" si="39"/>
        <v>9.1049481259475975</v>
      </c>
      <c r="BH42" s="189">
        <f t="shared" si="39"/>
        <v>9.0598186115324157</v>
      </c>
      <c r="BI42" s="189">
        <f t="shared" si="39"/>
        <v>9.1338405738256672</v>
      </c>
      <c r="BJ42" s="189">
        <f t="shared" si="39"/>
        <v>9.0113343278948967</v>
      </c>
      <c r="BK42" s="189">
        <f t="shared" si="39"/>
        <v>9.2115853731235902</v>
      </c>
      <c r="BL42" s="189">
        <f t="shared" si="8"/>
        <v>8.8750450418047837</v>
      </c>
    </row>
    <row r="43" spans="1:64" s="189" customFormat="1" ht="12.95" customHeight="1">
      <c r="A43" s="32" t="s">
        <v>47</v>
      </c>
      <c r="B43" s="13" t="s">
        <v>44</v>
      </c>
      <c r="C43" s="12">
        <v>44997.290099999998</v>
      </c>
      <c r="D43" s="12">
        <v>4.0000000000000002E-4</v>
      </c>
      <c r="E43" s="189">
        <f t="shared" si="11"/>
        <v>-28986.047277605114</v>
      </c>
      <c r="F43" s="189">
        <f t="shared" si="23"/>
        <v>-28986</v>
      </c>
      <c r="G43" s="189">
        <f t="shared" si="32"/>
        <v>-1.5498946551815607E-2</v>
      </c>
      <c r="J43" s="189">
        <f t="shared" si="38"/>
        <v>-1.5498946551815607E-2</v>
      </c>
      <c r="Q43" s="258">
        <f t="shared" si="12"/>
        <v>29978.790099999998</v>
      </c>
      <c r="S43" s="192">
        <v>1</v>
      </c>
      <c r="W43" s="35" t="s">
        <v>99</v>
      </c>
      <c r="Z43" s="189">
        <f t="shared" si="13"/>
        <v>-28986</v>
      </c>
      <c r="AA43" s="198">
        <f t="shared" si="14"/>
        <v>-1.2354035634578545E-2</v>
      </c>
      <c r="AB43" s="198">
        <f t="shared" si="33"/>
        <v>-3.5478850211268384E-2</v>
      </c>
      <c r="AC43" s="198">
        <f t="shared" si="34"/>
        <v>-1.5498946551815607E-2</v>
      </c>
      <c r="AD43" s="198">
        <f t="shared" si="35"/>
        <v>-3.1449109172370614E-3</v>
      </c>
      <c r="AE43" s="198">
        <f t="shared" si="36"/>
        <v>9.8904646773568551E-6</v>
      </c>
      <c r="AF43" s="189">
        <f t="shared" si="37"/>
        <v>-1.5498946551815607E-2</v>
      </c>
      <c r="AG43" s="13"/>
      <c r="AH43" s="189">
        <f t="shared" si="24"/>
        <v>1.9979903659452774E-2</v>
      </c>
      <c r="AI43" s="189">
        <f t="shared" si="25"/>
        <v>0.35673813425548639</v>
      </c>
      <c r="AJ43" s="189">
        <f t="shared" si="26"/>
        <v>0.36250004958307691</v>
      </c>
      <c r="AK43" s="189">
        <f t="shared" si="27"/>
        <v>-3.3742334418980079E-2</v>
      </c>
      <c r="AL43" s="189">
        <f t="shared" si="28"/>
        <v>-3.0891856332193326</v>
      </c>
      <c r="AM43" s="189">
        <f t="shared" si="29"/>
        <v>-38.154091104841555</v>
      </c>
      <c r="AN43" s="198">
        <f t="shared" si="30"/>
        <v>9.5373328826841188</v>
      </c>
      <c r="AO43" s="198">
        <f t="shared" si="30"/>
        <v>9.545672384966851</v>
      </c>
      <c r="AP43" s="198">
        <f t="shared" si="30"/>
        <v>9.5326405442272808</v>
      </c>
      <c r="AQ43" s="198">
        <f t="shared" si="30"/>
        <v>9.5530138704240937</v>
      </c>
      <c r="AR43" s="198">
        <f t="shared" si="30"/>
        <v>9.5211835435862682</v>
      </c>
      <c r="AS43" s="198">
        <f t="shared" si="30"/>
        <v>9.5709692068086838</v>
      </c>
      <c r="AT43" s="198">
        <f t="shared" si="30"/>
        <v>9.4932130578432758</v>
      </c>
      <c r="AU43" s="198">
        <f t="shared" si="31"/>
        <v>9.6150170162113291</v>
      </c>
      <c r="AW43" s="189">
        <v>-37000</v>
      </c>
      <c r="AX43" s="189">
        <f t="shared" si="0"/>
        <v>-2.5384448582946278E-2</v>
      </c>
      <c r="AY43" s="189">
        <f t="shared" si="1"/>
        <v>-6.0964038204680701E-2</v>
      </c>
      <c r="AZ43" s="189">
        <f t="shared" si="2"/>
        <v>3.5579589621734423E-2</v>
      </c>
      <c r="BA43" s="189">
        <f t="shared" si="3"/>
        <v>0.36136185339926352</v>
      </c>
      <c r="BB43" s="189">
        <f t="shared" si="4"/>
        <v>0.52628356979380686</v>
      </c>
      <c r="BC43" s="189">
        <f t="shared" si="5"/>
        <v>3.0107247337545755</v>
      </c>
      <c r="BD43" s="189">
        <f t="shared" si="6"/>
        <v>15.260766621396121</v>
      </c>
      <c r="BE43" s="189">
        <f t="shared" si="39"/>
        <v>9.1449181654989165</v>
      </c>
      <c r="BF43" s="189">
        <f t="shared" si="39"/>
        <v>9.1289621587491254</v>
      </c>
      <c r="BG43" s="189">
        <f t="shared" si="39"/>
        <v>9.1547591860003319</v>
      </c>
      <c r="BH43" s="189">
        <f t="shared" si="39"/>
        <v>9.1129510729639875</v>
      </c>
      <c r="BI43" s="189">
        <f t="shared" si="39"/>
        <v>9.1804613972123263</v>
      </c>
      <c r="BJ43" s="189">
        <f t="shared" si="39"/>
        <v>9.0707282870457497</v>
      </c>
      <c r="BK43" s="189">
        <f t="shared" si="39"/>
        <v>9.2475061556381597</v>
      </c>
      <c r="BL43" s="189">
        <f t="shared" si="8"/>
        <v>8.9571364523224837</v>
      </c>
    </row>
    <row r="44" spans="1:64" s="189" customFormat="1" ht="12.95" customHeight="1">
      <c r="A44" s="32" t="s">
        <v>47</v>
      </c>
      <c r="B44" s="20" t="s">
        <v>45</v>
      </c>
      <c r="C44" s="32">
        <v>44998.108</v>
      </c>
      <c r="D44" s="32">
        <v>2.9999999999999997E-4</v>
      </c>
      <c r="E44" s="35">
        <f t="shared" si="11"/>
        <v>-28983.552375574698</v>
      </c>
      <c r="F44" s="189">
        <f t="shared" si="23"/>
        <v>-28983.5</v>
      </c>
      <c r="G44" s="189">
        <f t="shared" si="32"/>
        <v>-1.717020629439503E-2</v>
      </c>
      <c r="J44" s="189">
        <f t="shared" si="38"/>
        <v>-1.717020629439503E-2</v>
      </c>
      <c r="Q44" s="258">
        <f t="shared" si="12"/>
        <v>29979.608</v>
      </c>
      <c r="S44" s="192">
        <v>1</v>
      </c>
      <c r="W44" s="35" t="s">
        <v>99</v>
      </c>
      <c r="Z44" s="189">
        <f t="shared" si="13"/>
        <v>-28983.5</v>
      </c>
      <c r="AA44" s="198">
        <f t="shared" si="14"/>
        <v>-1.2350907796612222E-2</v>
      </c>
      <c r="AB44" s="198">
        <f t="shared" si="33"/>
        <v>-3.714464800807913E-2</v>
      </c>
      <c r="AC44" s="198">
        <f t="shared" si="34"/>
        <v>-1.717020629439503E-2</v>
      </c>
      <c r="AD44" s="198">
        <f t="shared" si="35"/>
        <v>-4.8192984977828077E-3</v>
      </c>
      <c r="AE44" s="198">
        <f t="shared" si="36"/>
        <v>2.3225638010731627E-5</v>
      </c>
      <c r="AF44" s="189">
        <f t="shared" si="37"/>
        <v>-1.717020629439503E-2</v>
      </c>
      <c r="AG44" s="13"/>
      <c r="AH44" s="189">
        <f t="shared" si="24"/>
        <v>1.99744417136841E-2</v>
      </c>
      <c r="AI44" s="189">
        <f t="shared" si="25"/>
        <v>0.3567400554410608</v>
      </c>
      <c r="AJ44" s="189">
        <f t="shared" si="26"/>
        <v>0.36244701345267688</v>
      </c>
      <c r="AK44" s="189">
        <f t="shared" si="27"/>
        <v>-3.3778939876578484E-2</v>
      </c>
      <c r="AL44" s="189">
        <f t="shared" si="28"/>
        <v>-3.0891287271376862</v>
      </c>
      <c r="AM44" s="189">
        <f t="shared" si="29"/>
        <v>-38.112687521578401</v>
      </c>
      <c r="AN44" s="198">
        <f t="shared" ref="AN44:AT53" si="40">$AU44+$AB$7*SIN(AO44)</f>
        <v>9.5374548978964846</v>
      </c>
      <c r="AO44" s="198">
        <f t="shared" si="40"/>
        <v>9.5458025197064202</v>
      </c>
      <c r="AP44" s="198">
        <f t="shared" si="40"/>
        <v>9.5327578052203972</v>
      </c>
      <c r="AQ44" s="198">
        <f t="shared" si="40"/>
        <v>9.5531515667948206</v>
      </c>
      <c r="AR44" s="198">
        <f t="shared" si="40"/>
        <v>9.5212888729983209</v>
      </c>
      <c r="AS44" s="198">
        <f t="shared" si="40"/>
        <v>9.571125968394643</v>
      </c>
      <c r="AT44" s="198">
        <f t="shared" si="40"/>
        <v>9.4932884767144436</v>
      </c>
      <c r="AU44" s="198">
        <f t="shared" si="31"/>
        <v>9.6152222447376232</v>
      </c>
      <c r="AW44" s="189">
        <v>-36000</v>
      </c>
      <c r="AX44" s="189">
        <f t="shared" si="0"/>
        <v>-2.3425502268185072E-2</v>
      </c>
      <c r="AY44" s="189">
        <f t="shared" si="1"/>
        <v>-5.7272012834496872E-2</v>
      </c>
      <c r="AZ44" s="189">
        <f t="shared" si="2"/>
        <v>3.3846510566311799E-2</v>
      </c>
      <c r="BA44" s="189">
        <f t="shared" si="3"/>
        <v>0.35955580634123585</v>
      </c>
      <c r="BB44" s="189">
        <f t="shared" si="4"/>
        <v>0.50606770697716619</v>
      </c>
      <c r="BC44" s="189">
        <f t="shared" si="5"/>
        <v>3.0343292295641873</v>
      </c>
      <c r="BD44" s="189">
        <f t="shared" si="6"/>
        <v>18.627804180709575</v>
      </c>
      <c r="BE44" s="189">
        <f t="shared" si="39"/>
        <v>9.1950117089070673</v>
      </c>
      <c r="BF44" s="189">
        <f t="shared" si="39"/>
        <v>9.1805106348948904</v>
      </c>
      <c r="BG44" s="189">
        <f t="shared" si="39"/>
        <v>9.2036467986325139</v>
      </c>
      <c r="BH44" s="189">
        <f t="shared" si="39"/>
        <v>9.1666707234338496</v>
      </c>
      <c r="BI44" s="189">
        <f t="shared" si="39"/>
        <v>9.2256162166009865</v>
      </c>
      <c r="BJ44" s="189">
        <f t="shared" si="39"/>
        <v>9.1312227141747933</v>
      </c>
      <c r="BK44" s="189">
        <f t="shared" si="39"/>
        <v>9.2814712354749194</v>
      </c>
      <c r="BL44" s="189">
        <f t="shared" si="8"/>
        <v>9.0392278628401836</v>
      </c>
    </row>
    <row r="45" spans="1:64" s="189" customFormat="1" ht="12.95" customHeight="1">
      <c r="A45" s="259" t="s">
        <v>40</v>
      </c>
      <c r="B45" s="260" t="s">
        <v>45</v>
      </c>
      <c r="C45" s="185">
        <v>46089.354299999999</v>
      </c>
      <c r="D45" s="32"/>
      <c r="E45" s="35">
        <f t="shared" si="11"/>
        <v>-25654.841519058122</v>
      </c>
      <c r="F45" s="189">
        <f t="shared" si="23"/>
        <v>-25655</v>
      </c>
      <c r="Q45" s="258">
        <f t="shared" si="12"/>
        <v>31070.854299999999</v>
      </c>
      <c r="S45" s="192"/>
      <c r="U45" s="189">
        <f t="shared" ref="U45:U51" si="41">+C45-(C$7+F45*C$8)</f>
        <v>5.1954570073576178E-2</v>
      </c>
      <c r="W45" s="35" t="s">
        <v>99</v>
      </c>
      <c r="Z45" s="189">
        <f t="shared" si="13"/>
        <v>-25655</v>
      </c>
      <c r="AA45" s="198">
        <f t="shared" si="14"/>
        <v>-8.7159553122436034E-3</v>
      </c>
      <c r="AB45" s="198"/>
      <c r="AC45" s="198"/>
      <c r="AD45" s="198"/>
      <c r="AE45" s="198"/>
      <c r="AG45" s="13"/>
      <c r="AH45" s="189">
        <f t="shared" si="24"/>
        <v>1.2361876806146348E-2</v>
      </c>
      <c r="AI45" s="189">
        <f t="shared" si="25"/>
        <v>0.3612659004944887</v>
      </c>
      <c r="AJ45" s="189">
        <f t="shared" si="26"/>
        <v>0.2894331706611748</v>
      </c>
      <c r="AK45" s="189">
        <f t="shared" si="27"/>
        <v>-8.332540538178379E-2</v>
      </c>
      <c r="AL45" s="189">
        <f t="shared" si="28"/>
        <v>-3.0118712403280257</v>
      </c>
      <c r="AM45" s="189">
        <f t="shared" si="29"/>
        <v>-15.396028730911492</v>
      </c>
      <c r="AN45" s="198">
        <f t="shared" si="40"/>
        <v>9.7022105983255695</v>
      </c>
      <c r="AO45" s="198">
        <f t="shared" si="40"/>
        <v>9.7181135429986032</v>
      </c>
      <c r="AP45" s="198">
        <f t="shared" si="40"/>
        <v>9.6924203722180042</v>
      </c>
      <c r="AQ45" s="198">
        <f t="shared" si="40"/>
        <v>9.7340294224327426</v>
      </c>
      <c r="AR45" s="198">
        <f t="shared" si="40"/>
        <v>9.6668863287195439</v>
      </c>
      <c r="AS45" s="198">
        <f t="shared" si="40"/>
        <v>9.7759364470117696</v>
      </c>
      <c r="AT45" s="198">
        <f t="shared" si="40"/>
        <v>9.6003706948562009</v>
      </c>
      <c r="AU45" s="198">
        <f t="shared" si="31"/>
        <v>9.8884635046457863</v>
      </c>
      <c r="AW45" s="189">
        <v>-35000</v>
      </c>
      <c r="AX45" s="189">
        <f t="shared" si="0"/>
        <v>-2.1565902977486673E-2</v>
      </c>
      <c r="AY45" s="189">
        <f t="shared" si="1"/>
        <v>-5.3614066420593631E-2</v>
      </c>
      <c r="AZ45" s="189">
        <f t="shared" si="2"/>
        <v>3.2048163443106958E-2</v>
      </c>
      <c r="BA45" s="189">
        <f t="shared" si="3"/>
        <v>0.35812569182227671</v>
      </c>
      <c r="BB45" s="189">
        <f t="shared" si="4"/>
        <v>0.48587959859437302</v>
      </c>
      <c r="BC45" s="189">
        <f t="shared" si="5"/>
        <v>3.0575794134798642</v>
      </c>
      <c r="BD45" s="189">
        <f t="shared" si="6"/>
        <v>23.791767681191939</v>
      </c>
      <c r="BE45" s="189">
        <f t="shared" si="39"/>
        <v>9.24457568923963</v>
      </c>
      <c r="BF45" s="189">
        <f t="shared" si="39"/>
        <v>9.2322421114734254</v>
      </c>
      <c r="BG45" s="189">
        <f t="shared" si="39"/>
        <v>9.2517140141023564</v>
      </c>
      <c r="BH45" s="189">
        <f t="shared" si="39"/>
        <v>9.2209389550089149</v>
      </c>
      <c r="BI45" s="189">
        <f t="shared" si="39"/>
        <v>9.2695009038709184</v>
      </c>
      <c r="BJ45" s="189">
        <f t="shared" si="39"/>
        <v>9.1926556177408987</v>
      </c>
      <c r="BK45" s="189">
        <f t="shared" si="39"/>
        <v>9.3138047538673092</v>
      </c>
      <c r="BL45" s="189">
        <f t="shared" si="8"/>
        <v>9.1213192733578836</v>
      </c>
    </row>
    <row r="46" spans="1:64" s="189" customFormat="1" ht="12.95" customHeight="1">
      <c r="A46" s="35" t="s">
        <v>40</v>
      </c>
      <c r="B46" s="20" t="s">
        <v>45</v>
      </c>
      <c r="C46" s="185">
        <v>46089.383900000001</v>
      </c>
      <c r="D46" s="32" t="s">
        <v>96</v>
      </c>
      <c r="E46" s="35">
        <f t="shared" si="11"/>
        <v>-25654.75122794661</v>
      </c>
      <c r="F46" s="189">
        <f t="shared" si="23"/>
        <v>-25655</v>
      </c>
      <c r="Q46" s="258">
        <f t="shared" si="12"/>
        <v>31070.883900000001</v>
      </c>
      <c r="S46" s="192"/>
      <c r="U46" s="189">
        <f t="shared" si="41"/>
        <v>8.1554570075240918E-2</v>
      </c>
      <c r="W46" s="35" t="s">
        <v>99</v>
      </c>
      <c r="Z46" s="189">
        <f t="shared" si="13"/>
        <v>-25655</v>
      </c>
      <c r="AA46" s="198">
        <f t="shared" si="14"/>
        <v>-8.7159553122436034E-3</v>
      </c>
      <c r="AB46" s="198"/>
      <c r="AC46" s="198"/>
      <c r="AD46" s="198"/>
      <c r="AE46" s="198"/>
      <c r="AG46" s="13"/>
      <c r="AH46" s="189">
        <f t="shared" si="24"/>
        <v>1.2361876806146348E-2</v>
      </c>
      <c r="AI46" s="189">
        <f t="shared" si="25"/>
        <v>0.3612659004944887</v>
      </c>
      <c r="AJ46" s="189">
        <f t="shared" si="26"/>
        <v>0.2894331706611748</v>
      </c>
      <c r="AK46" s="189">
        <f t="shared" si="27"/>
        <v>-8.332540538178379E-2</v>
      </c>
      <c r="AL46" s="189">
        <f t="shared" si="28"/>
        <v>-3.0118712403280257</v>
      </c>
      <c r="AM46" s="189">
        <f t="shared" si="29"/>
        <v>-15.396028730911492</v>
      </c>
      <c r="AN46" s="198">
        <f t="shared" si="40"/>
        <v>9.7022105983255695</v>
      </c>
      <c r="AO46" s="198">
        <f t="shared" si="40"/>
        <v>9.7181135429986032</v>
      </c>
      <c r="AP46" s="198">
        <f t="shared" si="40"/>
        <v>9.6924203722180042</v>
      </c>
      <c r="AQ46" s="198">
        <f t="shared" si="40"/>
        <v>9.7340294224327426</v>
      </c>
      <c r="AR46" s="198">
        <f t="shared" si="40"/>
        <v>9.6668863287195439</v>
      </c>
      <c r="AS46" s="198">
        <f t="shared" si="40"/>
        <v>9.7759364470117696</v>
      </c>
      <c r="AT46" s="198">
        <f t="shared" si="40"/>
        <v>9.6003706948562009</v>
      </c>
      <c r="AU46" s="198">
        <f t="shared" si="31"/>
        <v>9.8884635046457863</v>
      </c>
      <c r="AW46" s="189">
        <v>-34000</v>
      </c>
      <c r="AX46" s="189">
        <f t="shared" si="0"/>
        <v>-1.9801870734856356E-2</v>
      </c>
      <c r="AY46" s="189">
        <f t="shared" si="1"/>
        <v>-4.9990198962970994E-2</v>
      </c>
      <c r="AZ46" s="189">
        <f t="shared" si="2"/>
        <v>3.0188328228114639E-2</v>
      </c>
      <c r="BA46" s="189">
        <f t="shared" si="3"/>
        <v>0.35705388952892414</v>
      </c>
      <c r="BB46" s="189">
        <f t="shared" si="4"/>
        <v>0.46568501948108731</v>
      </c>
      <c r="BC46" s="189">
        <f t="shared" si="5"/>
        <v>3.0805401457630612</v>
      </c>
      <c r="BD46" s="189">
        <f t="shared" si="6"/>
        <v>32.748511040566243</v>
      </c>
      <c r="BE46" s="189">
        <f t="shared" si="39"/>
        <v>9.2936937523661385</v>
      </c>
      <c r="BF46" s="189">
        <f t="shared" si="39"/>
        <v>9.284155686432559</v>
      </c>
      <c r="BG46" s="189">
        <f t="shared" si="39"/>
        <v>9.299095364657548</v>
      </c>
      <c r="BH46" s="189">
        <f t="shared" si="39"/>
        <v>9.2756812087646008</v>
      </c>
      <c r="BI46" s="189">
        <f t="shared" si="39"/>
        <v>9.3123453970833143</v>
      </c>
      <c r="BJ46" s="189">
        <f t="shared" si="39"/>
        <v>9.2548464164881228</v>
      </c>
      <c r="BK46" s="189">
        <f t="shared" si="39"/>
        <v>9.3448418409675433</v>
      </c>
      <c r="BL46" s="189">
        <f t="shared" si="8"/>
        <v>9.2034106838755818</v>
      </c>
    </row>
    <row r="47" spans="1:64" s="189" customFormat="1" ht="12.95" customHeight="1">
      <c r="A47" s="259" t="s">
        <v>40</v>
      </c>
      <c r="B47" s="260" t="s">
        <v>45</v>
      </c>
      <c r="C47" s="185">
        <v>46090.3678</v>
      </c>
      <c r="D47" s="32"/>
      <c r="E47" s="35">
        <f t="shared" si="11"/>
        <v>-25651.749963601684</v>
      </c>
      <c r="F47" s="189">
        <f t="shared" si="23"/>
        <v>-25651.5</v>
      </c>
      <c r="Q47" s="258">
        <f t="shared" si="12"/>
        <v>31071.8678</v>
      </c>
      <c r="S47" s="192"/>
      <c r="U47" s="189">
        <f t="shared" si="41"/>
        <v>-8.19451935676625E-2</v>
      </c>
      <c r="W47" s="35" t="s">
        <v>99</v>
      </c>
      <c r="Z47" s="189">
        <f t="shared" si="13"/>
        <v>-25651.5</v>
      </c>
      <c r="AA47" s="198">
        <f t="shared" si="14"/>
        <v>-8.7126870728343256E-3</v>
      </c>
      <c r="AB47" s="198"/>
      <c r="AC47" s="198"/>
      <c r="AD47" s="198"/>
      <c r="AE47" s="198"/>
      <c r="AG47" s="13"/>
      <c r="AH47" s="189">
        <f t="shared" si="24"/>
        <v>1.2353516717476615E-2</v>
      </c>
      <c r="AI47" s="189">
        <f t="shared" si="25"/>
        <v>0.36127283855889292</v>
      </c>
      <c r="AJ47" s="189">
        <f t="shared" si="26"/>
        <v>0.28935349426007406</v>
      </c>
      <c r="AK47" s="189">
        <f t="shared" si="27"/>
        <v>-8.3378572130620332E-2</v>
      </c>
      <c r="AL47" s="189">
        <f t="shared" si="28"/>
        <v>-3.0117880021893342</v>
      </c>
      <c r="AM47" s="189">
        <f t="shared" si="29"/>
        <v>-15.38612816730233</v>
      </c>
      <c r="AN47" s="198">
        <f t="shared" si="40"/>
        <v>9.7023868353789275</v>
      </c>
      <c r="AO47" s="198">
        <f t="shared" si="40"/>
        <v>9.7182936926219945</v>
      </c>
      <c r="AP47" s="198">
        <f t="shared" si="40"/>
        <v>9.6925928941945187</v>
      </c>
      <c r="AQ47" s="198">
        <f t="shared" si="40"/>
        <v>9.7342165206237539</v>
      </c>
      <c r="AR47" s="198">
        <f t="shared" si="40"/>
        <v>9.6670465945054307</v>
      </c>
      <c r="AS47" s="198">
        <f t="shared" si="40"/>
        <v>9.7761465185155139</v>
      </c>
      <c r="AT47" s="198">
        <f t="shared" si="40"/>
        <v>9.6004924927699751</v>
      </c>
      <c r="AU47" s="198">
        <f t="shared" si="31"/>
        <v>9.8887508245825977</v>
      </c>
      <c r="AW47" s="189">
        <v>-33000</v>
      </c>
      <c r="AX47" s="189">
        <f t="shared" si="0"/>
        <v>-1.8131004755722581E-2</v>
      </c>
      <c r="AY47" s="189">
        <f t="shared" si="1"/>
        <v>-4.6400410461628946E-2</v>
      </c>
      <c r="AZ47" s="189">
        <f t="shared" si="2"/>
        <v>2.8269405705906366E-2</v>
      </c>
      <c r="BA47" s="189">
        <f t="shared" si="3"/>
        <v>0.35632638293446461</v>
      </c>
      <c r="BB47" s="189">
        <f t="shared" si="4"/>
        <v>0.44543975074374115</v>
      </c>
      <c r="BC47" s="189">
        <f t="shared" si="5"/>
        <v>3.1032833047463169</v>
      </c>
      <c r="BD47" s="189">
        <f t="shared" si="6"/>
        <v>52.200192729784789</v>
      </c>
      <c r="BE47" s="189">
        <f t="shared" si="39"/>
        <v>9.3424690139794304</v>
      </c>
      <c r="BF47" s="189">
        <f t="shared" si="39"/>
        <v>9.3362244028731212</v>
      </c>
      <c r="BG47" s="189">
        <f t="shared" si="39"/>
        <v>9.3459528896528976</v>
      </c>
      <c r="BH47" s="189">
        <f t="shared" si="39"/>
        <v>9.330793274431068</v>
      </c>
      <c r="BI47" s="189">
        <f t="shared" si="39"/>
        <v>9.3544079438544312</v>
      </c>
      <c r="BJ47" s="189">
        <f t="shared" si="39"/>
        <v>9.3176005173033882</v>
      </c>
      <c r="BK47" s="189">
        <f t="shared" si="39"/>
        <v>9.3749263586726528</v>
      </c>
      <c r="BL47" s="189">
        <f t="shared" si="8"/>
        <v>9.2855020943932818</v>
      </c>
    </row>
    <row r="48" spans="1:64" s="189" customFormat="1" ht="12.95" customHeight="1">
      <c r="A48" s="259" t="s">
        <v>40</v>
      </c>
      <c r="B48" s="260" t="s">
        <v>44</v>
      </c>
      <c r="C48" s="185">
        <v>46090.531600000002</v>
      </c>
      <c r="D48" s="32"/>
      <c r="E48" s="35">
        <f t="shared" si="11"/>
        <v>-25651.25031211301</v>
      </c>
      <c r="F48" s="189">
        <f t="shared" si="23"/>
        <v>-25651.5</v>
      </c>
      <c r="Q48" s="258">
        <f t="shared" si="12"/>
        <v>31072.031600000002</v>
      </c>
      <c r="S48" s="192"/>
      <c r="U48" s="189">
        <f t="shared" si="41"/>
        <v>8.1854806434421334E-2</v>
      </c>
      <c r="W48" s="35" t="s">
        <v>99</v>
      </c>
      <c r="Z48" s="189">
        <f t="shared" si="13"/>
        <v>-25651.5</v>
      </c>
      <c r="AA48" s="198">
        <f t="shared" si="14"/>
        <v>-8.7126870728343256E-3</v>
      </c>
      <c r="AB48" s="198"/>
      <c r="AC48" s="198"/>
      <c r="AD48" s="198"/>
      <c r="AE48" s="198"/>
      <c r="AG48" s="13"/>
      <c r="AH48" s="189">
        <f t="shared" si="24"/>
        <v>1.2353516717476615E-2</v>
      </c>
      <c r="AI48" s="189">
        <f t="shared" si="25"/>
        <v>0.36127283855889292</v>
      </c>
      <c r="AJ48" s="189">
        <f t="shared" si="26"/>
        <v>0.28935349426007406</v>
      </c>
      <c r="AK48" s="189">
        <f t="shared" si="27"/>
        <v>-8.3378572130620332E-2</v>
      </c>
      <c r="AL48" s="189">
        <f t="shared" si="28"/>
        <v>-3.0117880021893342</v>
      </c>
      <c r="AM48" s="189">
        <f t="shared" si="29"/>
        <v>-15.38612816730233</v>
      </c>
      <c r="AN48" s="198">
        <f t="shared" si="40"/>
        <v>9.7023868353789275</v>
      </c>
      <c r="AO48" s="198">
        <f t="shared" si="40"/>
        <v>9.7182936926219945</v>
      </c>
      <c r="AP48" s="198">
        <f t="shared" si="40"/>
        <v>9.6925928941945187</v>
      </c>
      <c r="AQ48" s="198">
        <f t="shared" si="40"/>
        <v>9.7342165206237539</v>
      </c>
      <c r="AR48" s="198">
        <f t="shared" si="40"/>
        <v>9.6670465945054307</v>
      </c>
      <c r="AS48" s="198">
        <f t="shared" si="40"/>
        <v>9.7761465185155139</v>
      </c>
      <c r="AT48" s="198">
        <f t="shared" si="40"/>
        <v>9.6004924927699751</v>
      </c>
      <c r="AU48" s="198">
        <f t="shared" si="31"/>
        <v>9.8887508245825977</v>
      </c>
      <c r="AW48" s="189">
        <v>-32000</v>
      </c>
      <c r="AX48" s="189">
        <f t="shared" si="0"/>
        <v>-1.6552202769078095E-2</v>
      </c>
      <c r="AY48" s="189">
        <f t="shared" si="1"/>
        <v>-4.2844700916567488E-2</v>
      </c>
      <c r="AZ48" s="189">
        <f t="shared" si="2"/>
        <v>2.6292498147489393E-2</v>
      </c>
      <c r="BA48" s="189">
        <f t="shared" si="3"/>
        <v>0.35593321145428014</v>
      </c>
      <c r="BB48" s="189">
        <f t="shared" si="4"/>
        <v>0.42509067343354806</v>
      </c>
      <c r="BC48" s="189">
        <f t="shared" si="5"/>
        <v>3.1258866178331224</v>
      </c>
      <c r="BD48" s="189">
        <f t="shared" si="6"/>
        <v>127.33696252548481</v>
      </c>
      <c r="BE48" s="189">
        <f t="shared" si="39"/>
        <v>9.3910205829893183</v>
      </c>
      <c r="BF48" s="189">
        <f t="shared" si="39"/>
        <v>9.3884007463670685</v>
      </c>
      <c r="BG48" s="189">
        <f t="shared" si="39"/>
        <v>9.3924702945022691</v>
      </c>
      <c r="BH48" s="189">
        <f t="shared" si="39"/>
        <v>9.3861485684533914</v>
      </c>
      <c r="BI48" s="189">
        <f t="shared" si="39"/>
        <v>9.395968306171449</v>
      </c>
      <c r="BJ48" s="189">
        <f t="shared" si="39"/>
        <v>9.3807134545558988</v>
      </c>
      <c r="BK48" s="189">
        <f t="shared" si="39"/>
        <v>9.4044085846403149</v>
      </c>
      <c r="BL48" s="189">
        <f t="shared" si="8"/>
        <v>9.3675935049109817</v>
      </c>
    </row>
    <row r="49" spans="1:64" s="189" customFormat="1" ht="12.95" customHeight="1">
      <c r="A49" s="259" t="s">
        <v>40</v>
      </c>
      <c r="B49" s="260" t="s">
        <v>45</v>
      </c>
      <c r="C49" s="185">
        <v>46109.3822</v>
      </c>
      <c r="D49" s="32"/>
      <c r="E49" s="35">
        <f t="shared" si="11"/>
        <v>-25593.748905811019</v>
      </c>
      <c r="F49" s="189">
        <f t="shared" si="23"/>
        <v>-25593.5</v>
      </c>
      <c r="Q49" s="258">
        <f t="shared" si="12"/>
        <v>31090.8822</v>
      </c>
      <c r="S49" s="192"/>
      <c r="U49" s="189">
        <f t="shared" si="41"/>
        <v>-8.1598419637884945E-2</v>
      </c>
      <c r="W49" s="35" t="s">
        <v>99</v>
      </c>
      <c r="Z49" s="189">
        <f t="shared" si="13"/>
        <v>-25593.5</v>
      </c>
      <c r="AA49" s="198">
        <f t="shared" si="14"/>
        <v>-8.6586942961750322E-3</v>
      </c>
      <c r="AB49" s="198"/>
      <c r="AC49" s="198"/>
      <c r="AD49" s="198"/>
      <c r="AE49" s="198"/>
      <c r="AG49" s="13"/>
      <c r="AH49" s="189">
        <f t="shared" si="24"/>
        <v>1.2214872265787888E-2</v>
      </c>
      <c r="AI49" s="189">
        <f t="shared" si="25"/>
        <v>0.36138851823157059</v>
      </c>
      <c r="AJ49" s="189">
        <f t="shared" si="26"/>
        <v>0.28803214912838038</v>
      </c>
      <c r="AK49" s="189">
        <f t="shared" si="27"/>
        <v>-8.4260004786885737E-2</v>
      </c>
      <c r="AL49" s="189">
        <f t="shared" si="28"/>
        <v>-3.0104078943830825</v>
      </c>
      <c r="AM49" s="189">
        <f t="shared" si="29"/>
        <v>-15.223803046061015</v>
      </c>
      <c r="AN49" s="198">
        <f t="shared" si="40"/>
        <v>9.7053083919815766</v>
      </c>
      <c r="AO49" s="198">
        <f t="shared" si="40"/>
        <v>9.7212787474963207</v>
      </c>
      <c r="AP49" s="198">
        <f t="shared" si="40"/>
        <v>9.695453477649437</v>
      </c>
      <c r="AQ49" s="198">
        <f t="shared" si="40"/>
        <v>9.7373159524989177</v>
      </c>
      <c r="AR49" s="198">
        <f t="shared" si="40"/>
        <v>9.6697050394803785</v>
      </c>
      <c r="AS49" s="198">
        <f t="shared" si="40"/>
        <v>9.7796257444241412</v>
      </c>
      <c r="AT49" s="198">
        <f t="shared" si="40"/>
        <v>9.6025143330959111</v>
      </c>
      <c r="AU49" s="198">
        <f t="shared" si="31"/>
        <v>9.8935121263926256</v>
      </c>
      <c r="AW49" s="189">
        <v>-31000</v>
      </c>
      <c r="AX49" s="189">
        <f t="shared" si="0"/>
        <v>-1.5065454154429139E-2</v>
      </c>
      <c r="AY49" s="189">
        <f t="shared" si="1"/>
        <v>-3.9323070327786633E-2</v>
      </c>
      <c r="AZ49" s="189">
        <f t="shared" si="2"/>
        <v>2.4257616173357494E-2</v>
      </c>
      <c r="BA49" s="189">
        <f t="shared" si="3"/>
        <v>0.35586882890728877</v>
      </c>
      <c r="BB49" s="189">
        <f t="shared" si="4"/>
        <v>0.40457756121073568</v>
      </c>
      <c r="BC49" s="189">
        <f t="shared" si="5"/>
        <v>-3.134753482239427</v>
      </c>
      <c r="BD49" s="189">
        <f t="shared" si="6"/>
        <v>-292.43194852487051</v>
      </c>
      <c r="BE49" s="189">
        <f t="shared" si="39"/>
        <v>9.4394784502486448</v>
      </c>
      <c r="BF49" s="189">
        <f t="shared" si="39"/>
        <v>9.4406235742935145</v>
      </c>
      <c r="BG49" s="189">
        <f t="shared" si="39"/>
        <v>9.4388456359514468</v>
      </c>
      <c r="BH49" s="189">
        <f t="shared" si="39"/>
        <v>9.4416061132636955</v>
      </c>
      <c r="BI49" s="189">
        <f t="shared" si="39"/>
        <v>9.4373201655185923</v>
      </c>
      <c r="BJ49" s="189">
        <f t="shared" si="39"/>
        <v>9.4439747031992756</v>
      </c>
      <c r="BK49" s="189">
        <f t="shared" si="39"/>
        <v>9.4336428530931649</v>
      </c>
      <c r="BL49" s="189">
        <f t="shared" si="8"/>
        <v>9.4496849154286817</v>
      </c>
    </row>
    <row r="50" spans="1:64" s="189" customFormat="1" ht="12.95" customHeight="1">
      <c r="A50" s="259" t="s">
        <v>40</v>
      </c>
      <c r="B50" s="260" t="s">
        <v>45</v>
      </c>
      <c r="C50" s="185">
        <v>46110.365400000002</v>
      </c>
      <c r="D50" s="32"/>
      <c r="E50" s="35">
        <f t="shared" si="11"/>
        <v>-25590.749776728851</v>
      </c>
      <c r="F50" s="189">
        <f t="shared" si="23"/>
        <v>-25590.5</v>
      </c>
      <c r="Q50" s="258">
        <f t="shared" si="12"/>
        <v>31091.865400000002</v>
      </c>
      <c r="S50" s="192"/>
      <c r="U50" s="189">
        <f t="shared" si="41"/>
        <v>-8.1883931328775361E-2</v>
      </c>
      <c r="W50" s="35" t="s">
        <v>99</v>
      </c>
      <c r="Z50" s="189">
        <f t="shared" si="13"/>
        <v>-25590.5</v>
      </c>
      <c r="AA50" s="198">
        <f t="shared" si="14"/>
        <v>-8.655910109648177E-3</v>
      </c>
      <c r="AB50" s="198"/>
      <c r="AC50" s="198"/>
      <c r="AD50" s="198"/>
      <c r="AE50" s="198"/>
      <c r="AG50" s="13"/>
      <c r="AH50" s="189">
        <f t="shared" si="24"/>
        <v>1.2207695575969525E-2</v>
      </c>
      <c r="AI50" s="189">
        <f t="shared" si="25"/>
        <v>0.36139453792859633</v>
      </c>
      <c r="AJ50" s="189">
        <f t="shared" si="26"/>
        <v>0.28796375263557805</v>
      </c>
      <c r="AK50" s="189">
        <f t="shared" si="27"/>
        <v>-8.4305615861127739E-2</v>
      </c>
      <c r="AL50" s="189">
        <f t="shared" si="28"/>
        <v>-3.0103364717881309</v>
      </c>
      <c r="AM50" s="189">
        <f t="shared" si="29"/>
        <v>-15.215495251842912</v>
      </c>
      <c r="AN50" s="198">
        <f t="shared" si="40"/>
        <v>9.7054595613022219</v>
      </c>
      <c r="AO50" s="198">
        <f t="shared" si="40"/>
        <v>9.721433132518273</v>
      </c>
      <c r="AP50" s="198">
        <f t="shared" si="40"/>
        <v>9.695601523574334</v>
      </c>
      <c r="AQ50" s="198">
        <f t="shared" si="40"/>
        <v>9.7374762139080708</v>
      </c>
      <c r="AR50" s="198">
        <f t="shared" si="40"/>
        <v>9.6698426796079868</v>
      </c>
      <c r="AS50" s="198">
        <f t="shared" si="40"/>
        <v>9.7798056035818508</v>
      </c>
      <c r="AT50" s="198">
        <f t="shared" si="40"/>
        <v>9.6026190899447954</v>
      </c>
      <c r="AU50" s="198">
        <f t="shared" si="31"/>
        <v>9.8937584006241774</v>
      </c>
      <c r="AW50" s="189">
        <v>-30000</v>
      </c>
      <c r="AX50" s="189">
        <f t="shared" si="0"/>
        <v>-1.3671524543816482E-2</v>
      </c>
      <c r="AY50" s="189">
        <f t="shared" si="1"/>
        <v>-3.5835518695286367E-2</v>
      </c>
      <c r="AZ50" s="189">
        <f t="shared" si="2"/>
        <v>2.2163994151469885E-2</v>
      </c>
      <c r="BA50" s="189">
        <f t="shared" si="3"/>
        <v>0.35613231569901094</v>
      </c>
      <c r="BB50" s="189">
        <f t="shared" si="4"/>
        <v>0.38383540066766947</v>
      </c>
      <c r="BC50" s="189">
        <f t="shared" si="5"/>
        <v>-3.1121829168285409</v>
      </c>
      <c r="BD50" s="189">
        <f t="shared" si="6"/>
        <v>-67.99978723783245</v>
      </c>
      <c r="BE50" s="189">
        <f t="shared" si="39"/>
        <v>9.4879772645628151</v>
      </c>
      <c r="BF50" s="189">
        <f t="shared" si="39"/>
        <v>9.4928259899206946</v>
      </c>
      <c r="BG50" s="189">
        <f t="shared" si="39"/>
        <v>9.4852830282902136</v>
      </c>
      <c r="BH50" s="189">
        <f t="shared" si="39"/>
        <v>9.4970189508941747</v>
      </c>
      <c r="BI50" s="189">
        <f t="shared" si="39"/>
        <v>9.478763005767906</v>
      </c>
      <c r="BJ50" s="189">
        <f t="shared" si="39"/>
        <v>9.5071712844237197</v>
      </c>
      <c r="BK50" s="189">
        <f t="shared" si="39"/>
        <v>9.4629851683012696</v>
      </c>
      <c r="BL50" s="189">
        <f t="shared" si="8"/>
        <v>9.5317763259463817</v>
      </c>
    </row>
    <row r="51" spans="1:64" s="189" customFormat="1" ht="12.95" customHeight="1">
      <c r="A51" s="259" t="s">
        <v>40</v>
      </c>
      <c r="B51" s="260" t="s">
        <v>45</v>
      </c>
      <c r="C51" s="185">
        <v>46111.349099999999</v>
      </c>
      <c r="D51" s="32"/>
      <c r="E51" s="35">
        <f t="shared" si="11"/>
        <v>-25587.749122459009</v>
      </c>
      <c r="F51" s="189">
        <f t="shared" si="23"/>
        <v>-25587.5</v>
      </c>
      <c r="Q51" s="258">
        <f t="shared" si="12"/>
        <v>31092.849099999999</v>
      </c>
      <c r="S51" s="192"/>
      <c r="U51" s="189">
        <f t="shared" si="41"/>
        <v>-8.1669443025020882E-2</v>
      </c>
      <c r="W51" s="35" t="s">
        <v>99</v>
      </c>
      <c r="Z51" s="189">
        <f t="shared" si="13"/>
        <v>-25587.5</v>
      </c>
      <c r="AA51" s="198">
        <f t="shared" si="14"/>
        <v>-8.6531267629664822E-3</v>
      </c>
      <c r="AB51" s="198"/>
      <c r="AC51" s="198"/>
      <c r="AD51" s="198"/>
      <c r="AE51" s="198"/>
      <c r="AG51" s="13"/>
      <c r="AH51" s="189">
        <f t="shared" si="24"/>
        <v>1.2200518353016592E-2</v>
      </c>
      <c r="AI51" s="189">
        <f t="shared" si="25"/>
        <v>0.36140056119700081</v>
      </c>
      <c r="AJ51" s="189">
        <f t="shared" si="26"/>
        <v>0.28789535111192655</v>
      </c>
      <c r="AK51" s="189">
        <f t="shared" si="27"/>
        <v>-8.4351228880494178E-2</v>
      </c>
      <c r="AL51" s="189">
        <f t="shared" si="28"/>
        <v>-3.0102650454738162</v>
      </c>
      <c r="AM51" s="189">
        <f t="shared" si="29"/>
        <v>-15.207196049124848</v>
      </c>
      <c r="AN51" s="198">
        <f t="shared" si="40"/>
        <v>9.7056107359762134</v>
      </c>
      <c r="AO51" s="198">
        <f t="shared" si="40"/>
        <v>9.7215875161354912</v>
      </c>
      <c r="AP51" s="198">
        <f t="shared" si="40"/>
        <v>9.6957495778481491</v>
      </c>
      <c r="AQ51" s="198">
        <f t="shared" si="40"/>
        <v>9.7376364699988596</v>
      </c>
      <c r="AR51" s="198">
        <f t="shared" si="40"/>
        <v>9.6699803329847303</v>
      </c>
      <c r="AS51" s="198">
        <f t="shared" si="40"/>
        <v>9.7799854527954242</v>
      </c>
      <c r="AT51" s="198">
        <f t="shared" si="40"/>
        <v>9.6027238644515673</v>
      </c>
      <c r="AU51" s="198">
        <f t="shared" si="31"/>
        <v>9.8940046748557311</v>
      </c>
      <c r="AW51" s="189">
        <v>-29000</v>
      </c>
      <c r="AX51" s="189">
        <f t="shared" si="0"/>
        <v>-1.2371562513271445E-2</v>
      </c>
      <c r="AY51" s="189">
        <f t="shared" si="1"/>
        <v>-3.2382046019066704E-2</v>
      </c>
      <c r="AZ51" s="189">
        <f t="shared" si="2"/>
        <v>2.0010483505795259E-2</v>
      </c>
      <c r="BA51" s="189">
        <f t="shared" si="3"/>
        <v>0.35672741484320458</v>
      </c>
      <c r="BB51" s="189">
        <f t="shared" si="4"/>
        <v>0.36279700988933816</v>
      </c>
      <c r="BC51" s="189">
        <f t="shared" si="5"/>
        <v>-3.0895042854647516</v>
      </c>
      <c r="BD51" s="189">
        <f t="shared" si="6"/>
        <v>-38.38760652028607</v>
      </c>
      <c r="BE51" s="189">
        <f t="shared" si="39"/>
        <v>9.5366496321474585</v>
      </c>
      <c r="BF51" s="189">
        <f t="shared" si="39"/>
        <v>9.5449436141930484</v>
      </c>
      <c r="BG51" s="189">
        <f t="shared" si="39"/>
        <v>9.5319839354782303</v>
      </c>
      <c r="BH51" s="189">
        <f t="shared" si="39"/>
        <v>9.5522427331907789</v>
      </c>
      <c r="BI51" s="189">
        <f t="shared" si="39"/>
        <v>9.5205937772454323</v>
      </c>
      <c r="BJ51" s="189">
        <f t="shared" si="39"/>
        <v>9.5700912857209719</v>
      </c>
      <c r="BK51" s="189">
        <f t="shared" si="39"/>
        <v>9.492790806816453</v>
      </c>
      <c r="BL51" s="189">
        <f t="shared" si="8"/>
        <v>9.6138677364640799</v>
      </c>
    </row>
    <row r="52" spans="1:64" s="189" customFormat="1" ht="12.95" customHeight="1">
      <c r="A52" s="32" t="s">
        <v>48</v>
      </c>
      <c r="B52" s="20" t="s">
        <v>45</v>
      </c>
      <c r="C52" s="32">
        <v>47530.595800000003</v>
      </c>
      <c r="D52" s="32">
        <v>6.9999999999999999E-4</v>
      </c>
      <c r="E52" s="35">
        <f t="shared" si="11"/>
        <v>-21258.513918302677</v>
      </c>
      <c r="F52" s="189">
        <f t="shared" si="23"/>
        <v>-21258.5</v>
      </c>
      <c r="G52" s="189">
        <f t="shared" ref="G52:G83" si="42">+C52-(C$7+F52*C$8)</f>
        <v>-4.5628163425135426E-3</v>
      </c>
      <c r="J52" s="189">
        <f t="shared" ref="J52:J57" si="43">G52</f>
        <v>-4.5628163425135426E-3</v>
      </c>
      <c r="Q52" s="258">
        <f t="shared" si="12"/>
        <v>32512.095800000003</v>
      </c>
      <c r="S52" s="192">
        <v>1</v>
      </c>
      <c r="W52" s="35" t="s">
        <v>99</v>
      </c>
      <c r="Z52" s="189">
        <f t="shared" si="13"/>
        <v>-21258.5</v>
      </c>
      <c r="AA52" s="198">
        <f t="shared" si="14"/>
        <v>-5.4585433150047737E-3</v>
      </c>
      <c r="AB52" s="198">
        <f t="shared" ref="AB52:AB83" si="44">IF(S52&lt;&gt;0,G52-AH52, -9999)</f>
        <v>-5.904361379302947E-3</v>
      </c>
      <c r="AC52" s="198">
        <f t="shared" ref="AC52:AC83" si="45">+G52-P52</f>
        <v>-4.5628163425135426E-3</v>
      </c>
      <c r="AD52" s="198">
        <f t="shared" ref="AD52:AD83" si="46">IF(S52&lt;&gt;0,G52-AA52, -9999)</f>
        <v>8.9572697249123111E-4</v>
      </c>
      <c r="AE52" s="198">
        <f t="shared" ref="AE52:AE83" si="47">+(G52-AA52)^2*S52</f>
        <v>8.0232680924830673E-7</v>
      </c>
      <c r="AF52" s="189">
        <f t="shared" ref="AF52:AF83" si="48">IF(S52&lt;&gt;0,G52-P52, -9999)</f>
        <v>-4.5628163425135426E-3</v>
      </c>
      <c r="AG52" s="13"/>
      <c r="AH52" s="189">
        <f t="shared" si="24"/>
        <v>1.3415450367894046E-3</v>
      </c>
      <c r="AI52" s="189">
        <f t="shared" si="25"/>
        <v>0.37415104662629395</v>
      </c>
      <c r="AJ52" s="189">
        <f t="shared" si="26"/>
        <v>0.1833937861987362</v>
      </c>
      <c r="AK52" s="189">
        <f t="shared" si="27"/>
        <v>-0.15243838300832127</v>
      </c>
      <c r="AL52" s="189">
        <f t="shared" si="28"/>
        <v>-2.9026743176898999</v>
      </c>
      <c r="AM52" s="189">
        <f t="shared" si="29"/>
        <v>-8.3312034940154103</v>
      </c>
      <c r="AN52" s="198">
        <f t="shared" si="40"/>
        <v>9.9297733224377769</v>
      </c>
      <c r="AO52" s="198">
        <f t="shared" si="40"/>
        <v>9.9439581175805642</v>
      </c>
      <c r="AP52" s="198">
        <f t="shared" si="40"/>
        <v>9.9187733847900752</v>
      </c>
      <c r="AQ52" s="198">
        <f t="shared" si="40"/>
        <v>9.9637397893665796</v>
      </c>
      <c r="AR52" s="198">
        <f t="shared" si="40"/>
        <v>9.8842082097003559</v>
      </c>
      <c r="AS52" s="198">
        <f t="shared" si="40"/>
        <v>10.027522746913181</v>
      </c>
      <c r="AT52" s="198">
        <f t="shared" si="40"/>
        <v>9.7763968877503284</v>
      </c>
      <c r="AU52" s="198">
        <f t="shared" si="31"/>
        <v>10.249378390986852</v>
      </c>
      <c r="AW52" s="189">
        <v>-28000</v>
      </c>
      <c r="AX52" s="189">
        <f t="shared" si="0"/>
        <v>-1.1166668290875693E-2</v>
      </c>
      <c r="AY52" s="189">
        <f t="shared" si="1"/>
        <v>-2.8962652299127638E-2</v>
      </c>
      <c r="AZ52" s="189">
        <f t="shared" si="2"/>
        <v>1.7795984008251945E-2</v>
      </c>
      <c r="BA52" s="189">
        <f t="shared" si="3"/>
        <v>0.35766238682812201</v>
      </c>
      <c r="BB52" s="189">
        <f t="shared" si="4"/>
        <v>0.3413956910373428</v>
      </c>
      <c r="BC52" s="189">
        <f t="shared" si="5"/>
        <v>-3.066638033592108</v>
      </c>
      <c r="BD52" s="189">
        <f t="shared" si="6"/>
        <v>-26.670317940758558</v>
      </c>
      <c r="BE52" s="189">
        <f t="shared" si="39"/>
        <v>9.5856196250850907</v>
      </c>
      <c r="BF52" s="189">
        <f t="shared" si="39"/>
        <v>9.5969226835939629</v>
      </c>
      <c r="BG52" s="189">
        <f t="shared" si="39"/>
        <v>9.579138644509003</v>
      </c>
      <c r="BH52" s="189">
        <f t="shared" si="39"/>
        <v>9.6071442352377225</v>
      </c>
      <c r="BI52" s="189">
        <f t="shared" si="39"/>
        <v>9.5630986564264315</v>
      </c>
      <c r="BJ52" s="189">
        <f t="shared" si="39"/>
        <v>9.632527418254293</v>
      </c>
      <c r="BK52" s="189">
        <f t="shared" si="39"/>
        <v>9.5234119246079842</v>
      </c>
      <c r="BL52" s="189">
        <f t="shared" si="8"/>
        <v>9.6959591469817816</v>
      </c>
    </row>
    <row r="53" spans="1:64" s="189" customFormat="1" ht="12.95" customHeight="1">
      <c r="A53" s="32" t="s">
        <v>48</v>
      </c>
      <c r="B53" s="20" t="s">
        <v>45</v>
      </c>
      <c r="C53" s="32">
        <v>47532.562400000003</v>
      </c>
      <c r="D53" s="32">
        <v>1E-3</v>
      </c>
      <c r="E53" s="35">
        <f t="shared" ref="E53:E84" si="49">+(C53-C$7)/C$8</f>
        <v>-21252.515050063284</v>
      </c>
      <c r="F53" s="189">
        <f t="shared" si="23"/>
        <v>-21252.5</v>
      </c>
      <c r="G53" s="189">
        <f t="shared" si="42"/>
        <v>-4.9338397293468006E-3</v>
      </c>
      <c r="J53" s="189">
        <f t="shared" si="43"/>
        <v>-4.9338397293468006E-3</v>
      </c>
      <c r="Q53" s="258">
        <f t="shared" ref="Q53:Q84" si="50">+C53-15018.5</f>
        <v>32514.062400000003</v>
      </c>
      <c r="S53" s="192">
        <v>1</v>
      </c>
      <c r="W53" s="35" t="s">
        <v>99</v>
      </c>
      <c r="Z53" s="189">
        <f t="shared" ref="Z53:Z84" si="51">F53</f>
        <v>-21252.5</v>
      </c>
      <c r="AA53" s="198">
        <f t="shared" ref="AA53:AA84" si="52">AB$3+AB$4*Z53+AB$5*Z53^2+AH53</f>
        <v>-5.4551576060698414E-3</v>
      </c>
      <c r="AB53" s="198">
        <f t="shared" si="44"/>
        <v>-6.2597354227441554E-3</v>
      </c>
      <c r="AC53" s="198">
        <f t="shared" si="45"/>
        <v>-4.9338397293468006E-3</v>
      </c>
      <c r="AD53" s="198">
        <f t="shared" si="46"/>
        <v>5.2131787672304083E-4</v>
      </c>
      <c r="AE53" s="198">
        <f t="shared" si="47"/>
        <v>2.717723285910196E-7</v>
      </c>
      <c r="AF53" s="189">
        <f t="shared" si="48"/>
        <v>-4.9338397293468006E-3</v>
      </c>
      <c r="AG53" s="13"/>
      <c r="AH53" s="189">
        <f t="shared" si="24"/>
        <v>1.3258956933973548E-3</v>
      </c>
      <c r="AI53" s="189">
        <f t="shared" si="25"/>
        <v>0.37417486836175951</v>
      </c>
      <c r="AJ53" s="189">
        <f t="shared" si="26"/>
        <v>0.18324021240111119</v>
      </c>
      <c r="AK53" s="189">
        <f t="shared" si="27"/>
        <v>-0.15253615198743531</v>
      </c>
      <c r="AL53" s="189">
        <f t="shared" si="28"/>
        <v>-2.9025180965456165</v>
      </c>
      <c r="AM53" s="189">
        <f t="shared" si="29"/>
        <v>-8.3257073871257052</v>
      </c>
      <c r="AN53" s="198">
        <f t="shared" si="40"/>
        <v>9.9300926857544098</v>
      </c>
      <c r="AO53" s="198">
        <f t="shared" si="40"/>
        <v>9.9442678107984559</v>
      </c>
      <c r="AP53" s="198">
        <f t="shared" si="40"/>
        <v>9.9190958316869864</v>
      </c>
      <c r="AQ53" s="198">
        <f t="shared" si="40"/>
        <v>9.9640475081832633</v>
      </c>
      <c r="AR53" s="198">
        <f t="shared" si="40"/>
        <v>9.8845283686177581</v>
      </c>
      <c r="AS53" s="198">
        <f t="shared" si="40"/>
        <v>10.027847656372774</v>
      </c>
      <c r="AT53" s="198">
        <f t="shared" si="40"/>
        <v>9.776674112526301</v>
      </c>
      <c r="AU53" s="198">
        <f t="shared" si="31"/>
        <v>10.249870939449959</v>
      </c>
      <c r="AW53" s="189">
        <v>-27000</v>
      </c>
      <c r="AX53" s="189">
        <f t="shared" si="0"/>
        <v>-1.0057469121891011E-2</v>
      </c>
      <c r="AY53" s="189">
        <f t="shared" si="1"/>
        <v>-2.557733753546915E-2</v>
      </c>
      <c r="AZ53" s="189">
        <f t="shared" si="2"/>
        <v>1.551986841357814E-2</v>
      </c>
      <c r="BA53" s="189">
        <f t="shared" si="3"/>
        <v>0.35894970358538336</v>
      </c>
      <c r="BB53" s="189">
        <f t="shared" si="4"/>
        <v>0.31956764495345558</v>
      </c>
      <c r="BC53" s="189">
        <f t="shared" si="5"/>
        <v>-3.0435098024769567</v>
      </c>
      <c r="BD53" s="189">
        <f t="shared" si="6"/>
        <v>-20.374574616318892</v>
      </c>
      <c r="BE53" s="189">
        <f t="shared" si="39"/>
        <v>9.634997162637605</v>
      </c>
      <c r="BF53" s="189">
        <f t="shared" si="39"/>
        <v>9.648727413166343</v>
      </c>
      <c r="BG53" s="189">
        <f t="shared" si="39"/>
        <v>9.6269185020095769</v>
      </c>
      <c r="BH53" s="189">
        <f t="shared" si="39"/>
        <v>9.6616095366647397</v>
      </c>
      <c r="BI53" s="189">
        <f t="shared" si="39"/>
        <v>9.6065452108755984</v>
      </c>
      <c r="BJ53" s="189">
        <f t="shared" si="39"/>
        <v>9.6942807339940806</v>
      </c>
      <c r="BK53" s="189">
        <f t="shared" si="39"/>
        <v>9.5551951852160393</v>
      </c>
      <c r="BL53" s="189">
        <f t="shared" si="8"/>
        <v>9.7780505574994798</v>
      </c>
    </row>
    <row r="54" spans="1:64" s="189" customFormat="1" ht="12.95" customHeight="1">
      <c r="A54" s="32" t="s">
        <v>48</v>
      </c>
      <c r="B54" s="20" t="s">
        <v>44</v>
      </c>
      <c r="C54" s="32">
        <v>47952.347600000001</v>
      </c>
      <c r="D54" s="32">
        <v>1E-3</v>
      </c>
      <c r="E54" s="35">
        <f t="shared" si="49"/>
        <v>-19972.012607447919</v>
      </c>
      <c r="F54" s="189">
        <f t="shared" si="23"/>
        <v>-19972</v>
      </c>
      <c r="G54" s="189">
        <f t="shared" si="42"/>
        <v>-4.1330807871418074E-3</v>
      </c>
      <c r="J54" s="189">
        <f t="shared" si="43"/>
        <v>-4.1330807871418074E-3</v>
      </c>
      <c r="Q54" s="258">
        <f t="shared" si="50"/>
        <v>32933.847600000001</v>
      </c>
      <c r="S54" s="192">
        <v>1</v>
      </c>
      <c r="W54" s="35" t="s">
        <v>99</v>
      </c>
      <c r="Z54" s="189">
        <f t="shared" si="51"/>
        <v>-19972</v>
      </c>
      <c r="AA54" s="198">
        <f t="shared" si="52"/>
        <v>-4.7886131505821845E-3</v>
      </c>
      <c r="AB54" s="198">
        <f t="shared" si="44"/>
        <v>-2.0911937286634302E-3</v>
      </c>
      <c r="AC54" s="198">
        <f t="shared" si="45"/>
        <v>-4.1330807871418074E-3</v>
      </c>
      <c r="AD54" s="198">
        <f t="shared" si="46"/>
        <v>6.5553236344037709E-4</v>
      </c>
      <c r="AE54" s="198">
        <f t="shared" si="47"/>
        <v>4.2972267951772664E-7</v>
      </c>
      <c r="AF54" s="189">
        <f t="shared" si="48"/>
        <v>-4.1330807871418074E-3</v>
      </c>
      <c r="AG54" s="13"/>
      <c r="AH54" s="189">
        <f t="shared" si="24"/>
        <v>-2.0418870584783771E-3</v>
      </c>
      <c r="AI54" s="189">
        <f t="shared" si="25"/>
        <v>0.37969703500515251</v>
      </c>
      <c r="AJ54" s="189">
        <f t="shared" si="26"/>
        <v>0.14985736002862726</v>
      </c>
      <c r="AK54" s="189">
        <f t="shared" si="27"/>
        <v>-0.17363353556198771</v>
      </c>
      <c r="AL54" s="189">
        <f t="shared" si="28"/>
        <v>-2.8686606332293434</v>
      </c>
      <c r="AM54" s="189">
        <f t="shared" si="29"/>
        <v>-7.282286781004438</v>
      </c>
      <c r="AN54" s="198">
        <f t="shared" ref="AN54:AT63" si="53">$AU54+$AB$7*SIN(AO54)</f>
        <v>9.9988104813550702</v>
      </c>
      <c r="AO54" s="198">
        <f t="shared" si="53"/>
        <v>10.010674552265948</v>
      </c>
      <c r="AP54" s="198">
        <f t="shared" si="53"/>
        <v>9.988727568425201</v>
      </c>
      <c r="AQ54" s="198">
        <f t="shared" si="53"/>
        <v>10.029580680939979</v>
      </c>
      <c r="AR54" s="198">
        <f t="shared" si="53"/>
        <v>9.9543658121382244</v>
      </c>
      <c r="AS54" s="198">
        <f t="shared" si="53"/>
        <v>10.096001365673866</v>
      </c>
      <c r="AT54" s="198">
        <f t="shared" si="53"/>
        <v>9.8385472686660016</v>
      </c>
      <c r="AU54" s="198">
        <f t="shared" si="31"/>
        <v>10.354988990617873</v>
      </c>
      <c r="AW54" s="189">
        <v>-26000</v>
      </c>
      <c r="AX54" s="189">
        <f t="shared" si="0"/>
        <v>-9.0437456062269859E-3</v>
      </c>
      <c r="AY54" s="189">
        <f t="shared" si="1"/>
        <v>-2.2226101728091273E-2</v>
      </c>
      <c r="AZ54" s="189">
        <f t="shared" si="2"/>
        <v>1.3182356121864287E-2</v>
      </c>
      <c r="BA54" s="189">
        <f t="shared" si="3"/>
        <v>0.36060562559463905</v>
      </c>
      <c r="BB54" s="189">
        <f t="shared" si="4"/>
        <v>0.2972538950396551</v>
      </c>
      <c r="BC54" s="189">
        <f t="shared" si="5"/>
        <v>-3.0200518828788359</v>
      </c>
      <c r="BD54" s="189">
        <f t="shared" si="6"/>
        <v>-16.435121773983933</v>
      </c>
      <c r="BE54" s="189">
        <f t="shared" si="39"/>
        <v>9.6848738392583602</v>
      </c>
      <c r="BF54" s="189">
        <f t="shared" si="39"/>
        <v>9.7003461097435419</v>
      </c>
      <c r="BG54" s="189">
        <f t="shared" si="39"/>
        <v>9.6754694406905717</v>
      </c>
      <c r="BH54" s="189">
        <f t="shared" si="39"/>
        <v>9.7155516079416042</v>
      </c>
      <c r="BI54" s="189">
        <f t="shared" si="39"/>
        <v>9.6511752587534563</v>
      </c>
      <c r="BJ54" s="189">
        <f t="shared" si="39"/>
        <v>9.7551646229314262</v>
      </c>
      <c r="BK54" s="189">
        <f t="shared" si="39"/>
        <v>9.5884794248978853</v>
      </c>
      <c r="BL54" s="189">
        <f t="shared" si="8"/>
        <v>9.8601419680171798</v>
      </c>
    </row>
    <row r="55" spans="1:64" s="189" customFormat="1" ht="12.95" customHeight="1">
      <c r="A55" s="32" t="s">
        <v>48</v>
      </c>
      <c r="B55" s="20" t="s">
        <v>44</v>
      </c>
      <c r="C55" s="32">
        <v>47953.337399999997</v>
      </c>
      <c r="D55" s="32">
        <v>8.9999999999999998E-4</v>
      </c>
      <c r="E55" s="35">
        <f t="shared" si="49"/>
        <v>-19968.993345888208</v>
      </c>
      <c r="F55" s="189">
        <f t="shared" si="23"/>
        <v>-19969</v>
      </c>
      <c r="G55" s="189">
        <f t="shared" si="42"/>
        <v>2.1814075153088197E-3</v>
      </c>
      <c r="J55" s="189">
        <f t="shared" si="43"/>
        <v>2.1814075153088197E-3</v>
      </c>
      <c r="Q55" s="258">
        <f t="shared" si="50"/>
        <v>32934.837399999997</v>
      </c>
      <c r="S55" s="192">
        <v>1</v>
      </c>
      <c r="W55" s="35" t="s">
        <v>99</v>
      </c>
      <c r="Z55" s="189">
        <f t="shared" si="51"/>
        <v>-19969</v>
      </c>
      <c r="AA55" s="198">
        <f t="shared" si="52"/>
        <v>-4.7871764937224524E-3</v>
      </c>
      <c r="AB55" s="198">
        <f t="shared" si="44"/>
        <v>4.231244068714498E-3</v>
      </c>
      <c r="AC55" s="198">
        <f t="shared" si="45"/>
        <v>2.1814075153088197E-3</v>
      </c>
      <c r="AD55" s="198">
        <f t="shared" si="46"/>
        <v>6.9685840090312721E-3</v>
      </c>
      <c r="AE55" s="198">
        <f t="shared" si="47"/>
        <v>4.8561163090926355E-5</v>
      </c>
      <c r="AF55" s="189">
        <f t="shared" si="48"/>
        <v>2.1814075153088197E-3</v>
      </c>
      <c r="AG55" s="13"/>
      <c r="AH55" s="189">
        <f t="shared" si="24"/>
        <v>-2.0498365534056787E-3</v>
      </c>
      <c r="AI55" s="189">
        <f t="shared" si="25"/>
        <v>0.3797110270605859</v>
      </c>
      <c r="AJ55" s="189">
        <f t="shared" si="26"/>
        <v>0.14977769715930514</v>
      </c>
      <c r="AK55" s="189">
        <f t="shared" si="27"/>
        <v>-0.17368351419441569</v>
      </c>
      <c r="AL55" s="189">
        <f t="shared" si="28"/>
        <v>-2.8685800609946339</v>
      </c>
      <c r="AM55" s="189">
        <f t="shared" si="29"/>
        <v>-7.2801106919757812</v>
      </c>
      <c r="AN55" s="198">
        <f t="shared" si="53"/>
        <v>9.9989727917016893</v>
      </c>
      <c r="AO55" s="198">
        <f t="shared" si="53"/>
        <v>10.010831001217621</v>
      </c>
      <c r="AP55" s="198">
        <f t="shared" si="53"/>
        <v>9.9888925755517342</v>
      </c>
      <c r="AQ55" s="198">
        <f t="shared" si="53"/>
        <v>10.029734056828337</v>
      </c>
      <c r="AR55" s="198">
        <f t="shared" si="53"/>
        <v>9.9545329312885915</v>
      </c>
      <c r="AS55" s="198">
        <f t="shared" si="53"/>
        <v>10.096158302765238</v>
      </c>
      <c r="AT55" s="198">
        <f t="shared" si="53"/>
        <v>9.8386987470360534</v>
      </c>
      <c r="AU55" s="198">
        <f t="shared" si="31"/>
        <v>10.355235264849426</v>
      </c>
      <c r="AW55" s="189">
        <v>-25000</v>
      </c>
      <c r="AX55" s="189">
        <f t="shared" si="0"/>
        <v>-8.1241479718858374E-3</v>
      </c>
      <c r="AY55" s="189">
        <f t="shared" si="1"/>
        <v>-1.8908944876993981E-2</v>
      </c>
      <c r="AZ55" s="189">
        <f t="shared" si="2"/>
        <v>1.0784796905108144E-2</v>
      </c>
      <c r="BA55" s="189">
        <f t="shared" si="3"/>
        <v>0.36264972667777928</v>
      </c>
      <c r="BB55" s="189">
        <f t="shared" si="4"/>
        <v>0.2744015105959558</v>
      </c>
      <c r="BC55" s="189">
        <f t="shared" si="5"/>
        <v>-2.9962038989139672</v>
      </c>
      <c r="BD55" s="189">
        <f t="shared" si="6"/>
        <v>-13.731982098768421</v>
      </c>
      <c r="BE55" s="189">
        <f t="shared" si="39"/>
        <v>9.7353206260296847</v>
      </c>
      <c r="BF55" s="189">
        <f t="shared" si="39"/>
        <v>9.7517956013105263</v>
      </c>
      <c r="BG55" s="189">
        <f t="shared" si="39"/>
        <v>9.7249072314086167</v>
      </c>
      <c r="BH55" s="189">
        <f t="shared" si="39"/>
        <v>9.7689170283550393</v>
      </c>
      <c r="BI55" s="189">
        <f t="shared" si="39"/>
        <v>9.6971986782386601</v>
      </c>
      <c r="BJ55" s="189">
        <f t="shared" si="39"/>
        <v>9.8150092057372333</v>
      </c>
      <c r="BK55" s="189">
        <f t="shared" si="39"/>
        <v>9.6235933704924754</v>
      </c>
      <c r="BL55" s="189">
        <f t="shared" si="8"/>
        <v>9.9422333785348798</v>
      </c>
    </row>
    <row r="56" spans="1:64" s="189" customFormat="1" ht="12.95" customHeight="1">
      <c r="A56" s="32" t="s">
        <v>48</v>
      </c>
      <c r="B56" s="20" t="s">
        <v>45</v>
      </c>
      <c r="C56" s="32">
        <v>47968.251199999999</v>
      </c>
      <c r="D56" s="32">
        <v>5.0000000000000001E-4</v>
      </c>
      <c r="E56" s="35">
        <f t="shared" si="49"/>
        <v>-19923.500657416389</v>
      </c>
      <c r="F56" s="189">
        <f t="shared" si="23"/>
        <v>-19923.5</v>
      </c>
      <c r="G56" s="189">
        <f t="shared" si="42"/>
        <v>-2.1551983081735671E-4</v>
      </c>
      <c r="J56" s="189">
        <f t="shared" si="43"/>
        <v>-2.1551983081735671E-4</v>
      </c>
      <c r="Q56" s="258">
        <f t="shared" si="50"/>
        <v>32949.751199999999</v>
      </c>
      <c r="S56" s="192">
        <v>1</v>
      </c>
      <c r="W56" s="35" t="s">
        <v>99</v>
      </c>
      <c r="Z56" s="189">
        <f t="shared" si="51"/>
        <v>-19923.5</v>
      </c>
      <c r="AA56" s="198">
        <f t="shared" si="52"/>
        <v>-4.765455235776166E-3</v>
      </c>
      <c r="AB56" s="198">
        <f t="shared" si="44"/>
        <v>1.9549144982102889E-3</v>
      </c>
      <c r="AC56" s="198">
        <f t="shared" si="45"/>
        <v>-2.1551983081735671E-4</v>
      </c>
      <c r="AD56" s="198">
        <f t="shared" si="46"/>
        <v>4.5499354049588093E-3</v>
      </c>
      <c r="AE56" s="198">
        <f t="shared" si="47"/>
        <v>2.0701912189297683E-5</v>
      </c>
      <c r="AF56" s="189">
        <f t="shared" si="48"/>
        <v>-2.1551983081735671E-4</v>
      </c>
      <c r="AG56" s="13"/>
      <c r="AH56" s="189">
        <f t="shared" si="24"/>
        <v>-2.1704343290276456E-3</v>
      </c>
      <c r="AI56" s="189">
        <f t="shared" si="25"/>
        <v>0.37992386291065261</v>
      </c>
      <c r="AJ56" s="189">
        <f t="shared" si="26"/>
        <v>0.148568624606812</v>
      </c>
      <c r="AK56" s="189">
        <f t="shared" si="27"/>
        <v>-0.17444184493838577</v>
      </c>
      <c r="AL56" s="189">
        <f t="shared" si="28"/>
        <v>-2.86735730707588</v>
      </c>
      <c r="AM56" s="189">
        <f t="shared" si="29"/>
        <v>-7.2472426171780047</v>
      </c>
      <c r="AN56" s="198">
        <f t="shared" si="53"/>
        <v>10.001435257790435</v>
      </c>
      <c r="AO56" s="198">
        <f t="shared" si="53"/>
        <v>10.013204390876204</v>
      </c>
      <c r="AP56" s="198">
        <f t="shared" si="53"/>
        <v>9.9913962333132158</v>
      </c>
      <c r="AQ56" s="198">
        <f t="shared" si="53"/>
        <v>10.032060272853046</v>
      </c>
      <c r="AR56" s="198">
        <f t="shared" si="53"/>
        <v>9.9570695553607429</v>
      </c>
      <c r="AS56" s="198">
        <f t="shared" si="53"/>
        <v>10.098536980547943</v>
      </c>
      <c r="AT56" s="198">
        <f t="shared" si="53"/>
        <v>9.8410000130871573</v>
      </c>
      <c r="AU56" s="198">
        <f t="shared" si="31"/>
        <v>10.358970424027982</v>
      </c>
      <c r="AW56" s="189">
        <v>-24000</v>
      </c>
      <c r="AX56" s="189">
        <f t="shared" si="0"/>
        <v>-7.2960313294459095E-3</v>
      </c>
      <c r="AY56" s="189">
        <f t="shared" si="1"/>
        <v>-1.5625866982177286E-2</v>
      </c>
      <c r="AZ56" s="189">
        <f t="shared" si="2"/>
        <v>8.3298356527313766E-3</v>
      </c>
      <c r="BA56" s="189">
        <f t="shared" si="3"/>
        <v>0.36510444667580311</v>
      </c>
      <c r="BB56" s="189">
        <f t="shared" si="4"/>
        <v>0.25096398054905783</v>
      </c>
      <c r="BC56" s="189">
        <f t="shared" si="5"/>
        <v>-2.9719126092766506</v>
      </c>
      <c r="BD56" s="189">
        <f t="shared" si="6"/>
        <v>-11.758596309775466</v>
      </c>
      <c r="BE56" s="189">
        <f t="shared" si="39"/>
        <v>9.7863876854998502</v>
      </c>
      <c r="BF56" s="189">
        <f t="shared" si="39"/>
        <v>9.8031236628694618</v>
      </c>
      <c r="BG56" s="189">
        <f t="shared" si="39"/>
        <v>9.7753147805407306</v>
      </c>
      <c r="BH56" s="189">
        <f t="shared" si="39"/>
        <v>9.8216915538231255</v>
      </c>
      <c r="BI56" s="189">
        <f t="shared" si="39"/>
        <v>9.7447883775795727</v>
      </c>
      <c r="BJ56" s="189">
        <f t="shared" si="39"/>
        <v>9.8736662276690712</v>
      </c>
      <c r="BK56" s="189">
        <f t="shared" si="39"/>
        <v>9.6608534253741922</v>
      </c>
      <c r="BL56" s="189">
        <f t="shared" si="8"/>
        <v>10.024324789052578</v>
      </c>
    </row>
    <row r="57" spans="1:64" s="189" customFormat="1" ht="12.95" customHeight="1">
      <c r="A57" s="35" t="s">
        <v>221</v>
      </c>
      <c r="B57" s="20" t="s">
        <v>44</v>
      </c>
      <c r="C57" s="32">
        <v>48271.495900000002</v>
      </c>
      <c r="D57" s="32" t="s">
        <v>96</v>
      </c>
      <c r="E57" s="35">
        <f t="shared" si="49"/>
        <v>-18998.490487786377</v>
      </c>
      <c r="F57" s="189">
        <f t="shared" ref="F57:F88" si="54">ROUND(2*E57,0)/2</f>
        <v>-18998.5</v>
      </c>
      <c r="G57" s="189">
        <f t="shared" si="42"/>
        <v>3.1183747632894665E-3</v>
      </c>
      <c r="J57" s="189">
        <f t="shared" si="43"/>
        <v>3.1183747632894665E-3</v>
      </c>
      <c r="O57" s="189">
        <f ca="1">+C$11+C$12*F57</f>
        <v>-0.18642358899298983</v>
      </c>
      <c r="Q57" s="258">
        <f t="shared" si="50"/>
        <v>33252.995900000002</v>
      </c>
      <c r="S57" s="192">
        <v>1</v>
      </c>
      <c r="W57" s="35" t="s">
        <v>99</v>
      </c>
      <c r="Z57" s="189">
        <f t="shared" si="51"/>
        <v>-18998.5</v>
      </c>
      <c r="AA57" s="198">
        <f t="shared" si="52"/>
        <v>-4.3504818327534597E-3</v>
      </c>
      <c r="AB57" s="198">
        <f t="shared" si="44"/>
        <v>7.7518381708542722E-3</v>
      </c>
      <c r="AC57" s="198">
        <f t="shared" si="45"/>
        <v>3.1183747632894665E-3</v>
      </c>
      <c r="AD57" s="198">
        <f t="shared" si="46"/>
        <v>7.4688565960429262E-3</v>
      </c>
      <c r="AE57" s="198">
        <f t="shared" si="47"/>
        <v>5.5783818852253925E-5</v>
      </c>
      <c r="AF57" s="189">
        <f t="shared" si="48"/>
        <v>3.1183747632894665E-3</v>
      </c>
      <c r="AG57" s="13"/>
      <c r="AH57" s="189">
        <f t="shared" si="24"/>
        <v>-4.6334634075648057E-3</v>
      </c>
      <c r="AI57" s="189">
        <f t="shared" si="25"/>
        <v>0.38451019042385381</v>
      </c>
      <c r="AJ57" s="189">
        <f t="shared" si="26"/>
        <v>0.12363518812450433</v>
      </c>
      <c r="AK57" s="189">
        <f t="shared" si="27"/>
        <v>-0.18999122969514776</v>
      </c>
      <c r="AL57" s="189">
        <f t="shared" si="28"/>
        <v>-2.8421889799885349</v>
      </c>
      <c r="AM57" s="189">
        <f t="shared" si="29"/>
        <v>-6.6299694326132066</v>
      </c>
      <c r="AN57" s="198">
        <f t="shared" si="53"/>
        <v>10.051807651977157</v>
      </c>
      <c r="AO57" s="198">
        <f t="shared" si="53"/>
        <v>10.061715895753137</v>
      </c>
      <c r="AP57" s="198">
        <f t="shared" si="53"/>
        <v>10.042714596665364</v>
      </c>
      <c r="AQ57" s="198">
        <f t="shared" si="53"/>
        <v>10.079391885496991</v>
      </c>
      <c r="AR57" s="198">
        <f t="shared" si="53"/>
        <v>10.0094352638611</v>
      </c>
      <c r="AS57" s="198">
        <f t="shared" si="53"/>
        <v>10.146285465173852</v>
      </c>
      <c r="AT57" s="198">
        <f t="shared" si="53"/>
        <v>9.8893779222539084</v>
      </c>
      <c r="AU57" s="198">
        <f t="shared" si="31"/>
        <v>10.434904978756855</v>
      </c>
      <c r="AW57" s="189">
        <v>-23000</v>
      </c>
      <c r="AX57" s="189">
        <f t="shared" si="0"/>
        <v>-6.5554253635805304E-3</v>
      </c>
      <c r="AY57" s="189">
        <f t="shared" si="1"/>
        <v>-1.2376868043641185E-2</v>
      </c>
      <c r="AZ57" s="189">
        <f t="shared" si="2"/>
        <v>5.8214426800606549E-3</v>
      </c>
      <c r="BA57" s="189">
        <f t="shared" si="3"/>
        <v>0.36799476159440048</v>
      </c>
      <c r="BB57" s="189">
        <f t="shared" si="4"/>
        <v>0.22690066018729874</v>
      </c>
      <c r="BC57" s="189">
        <f t="shared" si="5"/>
        <v>-2.9471307860843261</v>
      </c>
      <c r="BD57" s="189">
        <f t="shared" si="6"/>
        <v>-10.252361967434998</v>
      </c>
      <c r="BE57" s="189">
        <f t="shared" si="39"/>
        <v>9.8381063341001536</v>
      </c>
      <c r="BF57" s="189">
        <f t="shared" si="39"/>
        <v>9.8544092640349845</v>
      </c>
      <c r="BG57" s="189">
        <f t="shared" si="39"/>
        <v>9.8267416630599804</v>
      </c>
      <c r="BH57" s="189">
        <f t="shared" si="39"/>
        <v>9.8739042522087956</v>
      </c>
      <c r="BI57" s="189">
        <f t="shared" si="39"/>
        <v>9.7940765852581073</v>
      </c>
      <c r="BJ57" s="189">
        <f t="shared" si="39"/>
        <v>9.9310145429106633</v>
      </c>
      <c r="BK57" s="189">
        <f t="shared" si="39"/>
        <v>9.7005615384077615</v>
      </c>
      <c r="BL57" s="189">
        <f t="shared" si="8"/>
        <v>10.10641619957028</v>
      </c>
    </row>
    <row r="58" spans="1:64" s="189" customFormat="1" ht="12.95" customHeight="1">
      <c r="A58" s="256" t="s">
        <v>64</v>
      </c>
      <c r="B58" s="20"/>
      <c r="C58" s="32">
        <v>48271.495999999999</v>
      </c>
      <c r="D58" s="32"/>
      <c r="E58" s="35">
        <f t="shared" si="49"/>
        <v>-18998.490182748847</v>
      </c>
      <c r="F58" s="189">
        <f t="shared" si="54"/>
        <v>-18998.5</v>
      </c>
      <c r="G58" s="189">
        <f t="shared" si="42"/>
        <v>3.218374760763254E-3</v>
      </c>
      <c r="I58" s="189">
        <f>G58</f>
        <v>3.218374760763254E-3</v>
      </c>
      <c r="Q58" s="258">
        <f t="shared" si="50"/>
        <v>33252.995999999999</v>
      </c>
      <c r="S58" s="192">
        <f>S$14</f>
        <v>0.5</v>
      </c>
      <c r="W58" s="35" t="s">
        <v>96</v>
      </c>
      <c r="Z58" s="189">
        <f t="shared" si="51"/>
        <v>-18998.5</v>
      </c>
      <c r="AA58" s="198">
        <f t="shared" si="52"/>
        <v>-4.3504818327534597E-3</v>
      </c>
      <c r="AB58" s="198">
        <f t="shared" si="44"/>
        <v>7.8518381683280597E-3</v>
      </c>
      <c r="AC58" s="198">
        <f t="shared" si="45"/>
        <v>3.218374760763254E-3</v>
      </c>
      <c r="AD58" s="198">
        <f t="shared" si="46"/>
        <v>7.5688565935167137E-3</v>
      </c>
      <c r="AE58" s="198">
        <f t="shared" si="47"/>
        <v>2.8643795066610716E-5</v>
      </c>
      <c r="AF58" s="189">
        <f t="shared" si="48"/>
        <v>3.218374760763254E-3</v>
      </c>
      <c r="AG58" s="13"/>
      <c r="AH58" s="189">
        <f t="shared" si="24"/>
        <v>-4.6334634075648057E-3</v>
      </c>
      <c r="AI58" s="189">
        <f t="shared" si="25"/>
        <v>0.38451019042385381</v>
      </c>
      <c r="AJ58" s="189">
        <f t="shared" si="26"/>
        <v>0.12363518812450433</v>
      </c>
      <c r="AK58" s="189">
        <f t="shared" si="27"/>
        <v>-0.18999122969514776</v>
      </c>
      <c r="AL58" s="189">
        <f t="shared" si="28"/>
        <v>-2.8421889799885349</v>
      </c>
      <c r="AM58" s="189">
        <f t="shared" si="29"/>
        <v>-6.6299694326132066</v>
      </c>
      <c r="AN58" s="198">
        <f t="shared" si="53"/>
        <v>10.051807651977157</v>
      </c>
      <c r="AO58" s="198">
        <f t="shared" si="53"/>
        <v>10.061715895753137</v>
      </c>
      <c r="AP58" s="198">
        <f t="shared" si="53"/>
        <v>10.042714596665364</v>
      </c>
      <c r="AQ58" s="198">
        <f t="shared" si="53"/>
        <v>10.079391885496991</v>
      </c>
      <c r="AR58" s="198">
        <f t="shared" si="53"/>
        <v>10.0094352638611</v>
      </c>
      <c r="AS58" s="198">
        <f t="shared" si="53"/>
        <v>10.146285465173852</v>
      </c>
      <c r="AT58" s="198">
        <f t="shared" si="53"/>
        <v>9.8893779222539084</v>
      </c>
      <c r="AU58" s="198">
        <f t="shared" si="31"/>
        <v>10.434904978756855</v>
      </c>
      <c r="AW58" s="189">
        <v>-22000</v>
      </c>
      <c r="AX58" s="189">
        <f t="shared" si="0"/>
        <v>-5.8971379725667634E-3</v>
      </c>
      <c r="AY58" s="189">
        <f t="shared" si="1"/>
        <v>-9.1619480613856861E-3</v>
      </c>
      <c r="AZ58" s="189">
        <f t="shared" si="2"/>
        <v>3.2648100888189226E-3</v>
      </c>
      <c r="BA58" s="189">
        <f t="shared" si="3"/>
        <v>0.37134806297631628</v>
      </c>
      <c r="BB58" s="189">
        <f t="shared" si="4"/>
        <v>0.20217528947568711</v>
      </c>
      <c r="BC58" s="189">
        <f t="shared" si="5"/>
        <v>-2.9218152025796638</v>
      </c>
      <c r="BD58" s="189">
        <f t="shared" si="6"/>
        <v>-9.0634555451405401</v>
      </c>
      <c r="BE58" s="189">
        <f t="shared" si="39"/>
        <v>9.8904929820751377</v>
      </c>
      <c r="BF58" s="189">
        <f t="shared" si="39"/>
        <v>9.9057606328194012</v>
      </c>
      <c r="BG58" s="189">
        <f t="shared" si="39"/>
        <v>9.8792059506019196</v>
      </c>
      <c r="BH58" s="189">
        <f t="shared" si="39"/>
        <v>9.9256299381994708</v>
      </c>
      <c r="BI58" s="189">
        <f t="shared" si="39"/>
        <v>9.8451525668962319</v>
      </c>
      <c r="BJ58" s="189">
        <f t="shared" si="39"/>
        <v>9.9869662520316496</v>
      </c>
      <c r="BK58" s="189">
        <f t="shared" si="39"/>
        <v>9.743003170257424</v>
      </c>
      <c r="BL58" s="189">
        <f t="shared" si="8"/>
        <v>10.188507610087978</v>
      </c>
    </row>
    <row r="59" spans="1:64" s="189" customFormat="1" ht="12.95" customHeight="1">
      <c r="A59" s="256" t="s">
        <v>64</v>
      </c>
      <c r="B59" s="20"/>
      <c r="C59" s="32">
        <v>48290.506399999998</v>
      </c>
      <c r="D59" s="32"/>
      <c r="E59" s="35">
        <f t="shared" si="49"/>
        <v>-18940.50132645974</v>
      </c>
      <c r="F59" s="189">
        <f t="shared" si="54"/>
        <v>-18940.5</v>
      </c>
      <c r="G59" s="189">
        <f t="shared" si="42"/>
        <v>-4.3485131027409807E-4</v>
      </c>
      <c r="J59" s="189">
        <f>G59</f>
        <v>-4.3485131027409807E-4</v>
      </c>
      <c r="Q59" s="258">
        <f t="shared" si="50"/>
        <v>33272.006399999998</v>
      </c>
      <c r="S59" s="192">
        <v>1</v>
      </c>
      <c r="W59" s="35" t="s">
        <v>99</v>
      </c>
      <c r="Z59" s="189">
        <f t="shared" si="51"/>
        <v>-18940.5</v>
      </c>
      <c r="AA59" s="198">
        <f t="shared" si="52"/>
        <v>-4.3260808786725283E-3</v>
      </c>
      <c r="AB59" s="198">
        <f t="shared" si="44"/>
        <v>4.3536981883819763E-3</v>
      </c>
      <c r="AC59" s="198">
        <f t="shared" si="45"/>
        <v>-4.3485131027409807E-4</v>
      </c>
      <c r="AD59" s="198">
        <f t="shared" si="46"/>
        <v>3.8912295683984303E-3</v>
      </c>
      <c r="AE59" s="198">
        <f t="shared" si="47"/>
        <v>1.5141667553978234E-5</v>
      </c>
      <c r="AF59" s="189">
        <f t="shared" si="48"/>
        <v>-4.3485131027409807E-4</v>
      </c>
      <c r="AG59" s="13"/>
      <c r="AH59" s="189">
        <f t="shared" si="24"/>
        <v>-4.7885494986560743E-3</v>
      </c>
      <c r="AI59" s="189">
        <f t="shared" si="25"/>
        <v>0.38481466144558119</v>
      </c>
      <c r="AJ59" s="189">
        <f t="shared" si="26"/>
        <v>0.1220488790432484</v>
      </c>
      <c r="AK59" s="189">
        <f t="shared" si="27"/>
        <v>-0.19097479488361851</v>
      </c>
      <c r="AL59" s="189">
        <f t="shared" si="28"/>
        <v>-2.8405905647112735</v>
      </c>
      <c r="AM59" s="189">
        <f t="shared" si="29"/>
        <v>-6.5942292284651698</v>
      </c>
      <c r="AN59" s="198">
        <f t="shared" si="53"/>
        <v>10.054986106701518</v>
      </c>
      <c r="AO59" s="198">
        <f t="shared" si="53"/>
        <v>10.06477598327726</v>
      </c>
      <c r="AP59" s="198">
        <f t="shared" si="53"/>
        <v>10.045958578419784</v>
      </c>
      <c r="AQ59" s="198">
        <f t="shared" si="53"/>
        <v>10.08236465284738</v>
      </c>
      <c r="AR59" s="198">
        <f t="shared" si="53"/>
        <v>10.012768594005669</v>
      </c>
      <c r="AS59" s="198">
        <f t="shared" si="53"/>
        <v>10.149241913932366</v>
      </c>
      <c r="AT59" s="198">
        <f t="shared" si="53"/>
        <v>9.8925145403242496</v>
      </c>
      <c r="AU59" s="198">
        <f t="shared" si="31"/>
        <v>10.439666280566881</v>
      </c>
      <c r="AW59" s="189">
        <v>-21000</v>
      </c>
      <c r="AX59" s="189">
        <f t="shared" si="0"/>
        <v>-5.3149757447309596E-3</v>
      </c>
      <c r="AY59" s="189">
        <f t="shared" si="1"/>
        <v>-5.9811070354107744E-3</v>
      </c>
      <c r="AZ59" s="189">
        <f t="shared" si="2"/>
        <v>6.6613129067981456E-4</v>
      </c>
      <c r="BA59" s="189">
        <f t="shared" si="3"/>
        <v>0.37519433277170922</v>
      </c>
      <c r="BB59" s="189">
        <f t="shared" si="4"/>
        <v>0.17675365613199168</v>
      </c>
      <c r="BC59" s="189">
        <f t="shared" si="5"/>
        <v>-2.8959238242221663</v>
      </c>
      <c r="BD59" s="189">
        <f t="shared" si="6"/>
        <v>-8.1000548999342765</v>
      </c>
      <c r="BE59" s="189">
        <f t="shared" si="39"/>
        <v>9.9435546964691301</v>
      </c>
      <c r="BF59" s="189">
        <f t="shared" si="39"/>
        <v>9.9573113142308234</v>
      </c>
      <c r="BG59" s="189">
        <f t="shared" si="39"/>
        <v>9.9326982698959476</v>
      </c>
      <c r="BH59" s="189">
        <f t="shared" si="39"/>
        <v>9.9769896755319838</v>
      </c>
      <c r="BI59" s="189">
        <f t="shared" si="39"/>
        <v>9.8980618268346063</v>
      </c>
      <c r="BJ59" s="189">
        <f t="shared" si="39"/>
        <v>10.041473515936362</v>
      </c>
      <c r="BK59" s="189">
        <f t="shared" si="39"/>
        <v>9.7884453707476986</v>
      </c>
      <c r="BL59" s="189">
        <f t="shared" si="8"/>
        <v>10.270599020605678</v>
      </c>
    </row>
    <row r="60" spans="1:64" s="189" customFormat="1" ht="12.95" customHeight="1">
      <c r="A60" s="32" t="s">
        <v>48</v>
      </c>
      <c r="B60" s="20" t="s">
        <v>44</v>
      </c>
      <c r="C60" s="32">
        <v>48308.370499999997</v>
      </c>
      <c r="D60" s="32">
        <v>1.1000000000000001E-3</v>
      </c>
      <c r="E60" s="35">
        <f t="shared" si="49"/>
        <v>-18886.009115478686</v>
      </c>
      <c r="F60" s="189">
        <f t="shared" si="54"/>
        <v>-18886</v>
      </c>
      <c r="G60" s="189">
        <f t="shared" si="42"/>
        <v>-2.9883137394790538E-3</v>
      </c>
      <c r="J60" s="189">
        <f>G60</f>
        <v>-2.9883137394790538E-3</v>
      </c>
      <c r="Q60" s="258">
        <f t="shared" si="50"/>
        <v>33289.870499999997</v>
      </c>
      <c r="S60" s="192">
        <v>1</v>
      </c>
      <c r="W60" s="35" t="s">
        <v>99</v>
      </c>
      <c r="Z60" s="189">
        <f t="shared" si="51"/>
        <v>-18886</v>
      </c>
      <c r="AA60" s="198">
        <f t="shared" si="52"/>
        <v>-4.3033188331771293E-3</v>
      </c>
      <c r="AB60" s="198">
        <f t="shared" si="44"/>
        <v>1.9460251707585944E-3</v>
      </c>
      <c r="AC60" s="198">
        <f t="shared" si="45"/>
        <v>-2.9883137394790538E-3</v>
      </c>
      <c r="AD60" s="198">
        <f t="shared" si="46"/>
        <v>1.3150050936980755E-3</v>
      </c>
      <c r="AE60" s="198">
        <f t="shared" si="47"/>
        <v>1.7292383964518843E-6</v>
      </c>
      <c r="AF60" s="189">
        <f t="shared" si="48"/>
        <v>-2.9883137394790538E-3</v>
      </c>
      <c r="AG60" s="13"/>
      <c r="AH60" s="189">
        <f t="shared" si="24"/>
        <v>-4.9343389102376482E-3</v>
      </c>
      <c r="AI60" s="189">
        <f t="shared" si="25"/>
        <v>0.38510262349141822</v>
      </c>
      <c r="AJ60" s="189">
        <f t="shared" si="26"/>
        <v>0.12055577694818054</v>
      </c>
      <c r="AK60" s="189">
        <f t="shared" si="27"/>
        <v>-0.19189994636794025</v>
      </c>
      <c r="AL60" s="189">
        <f t="shared" si="28"/>
        <v>-2.8390863547934333</v>
      </c>
      <c r="AM60" s="189">
        <f t="shared" si="29"/>
        <v>-6.5609378017325106</v>
      </c>
      <c r="AN60" s="198">
        <f t="shared" si="53"/>
        <v>10.057974931982791</v>
      </c>
      <c r="AO60" s="198">
        <f t="shared" si="53"/>
        <v>10.067653560560791</v>
      </c>
      <c r="AP60" s="198">
        <f t="shared" si="53"/>
        <v>10.049009566668756</v>
      </c>
      <c r="AQ60" s="198">
        <f t="shared" si="53"/>
        <v>10.085158828059091</v>
      </c>
      <c r="AR60" s="198">
        <f t="shared" si="53"/>
        <v>10.015906044724709</v>
      </c>
      <c r="AS60" s="198">
        <f t="shared" si="53"/>
        <v>10.152016070773366</v>
      </c>
      <c r="AT60" s="198">
        <f t="shared" si="53"/>
        <v>9.8954731827675566</v>
      </c>
      <c r="AU60" s="198">
        <f t="shared" si="31"/>
        <v>10.444140262440095</v>
      </c>
      <c r="AW60" s="189">
        <v>-20000</v>
      </c>
      <c r="AX60" s="189">
        <f t="shared" si="0"/>
        <v>-4.8020487909355043E-3</v>
      </c>
      <c r="AY60" s="189">
        <f t="shared" si="1"/>
        <v>-2.8343449657164572E-3</v>
      </c>
      <c r="AZ60" s="189">
        <f t="shared" si="2"/>
        <v>-1.9677038252190466E-3</v>
      </c>
      <c r="BA60" s="189">
        <f t="shared" si="3"/>
        <v>0.37956668710148389</v>
      </c>
      <c r="BB60" s="189">
        <f t="shared" si="4"/>
        <v>0.15060054535223882</v>
      </c>
      <c r="BC60" s="189">
        <f t="shared" si="5"/>
        <v>-2.8694123496254149</v>
      </c>
      <c r="BD60" s="189">
        <f t="shared" si="6"/>
        <v>-7.3026507780909125</v>
      </c>
      <c r="BE60" s="189">
        <f t="shared" si="39"/>
        <v>9.9972958832469061</v>
      </c>
      <c r="BF60" s="189">
        <f t="shared" si="39"/>
        <v>10.009214588510766</v>
      </c>
      <c r="BG60" s="189">
        <f t="shared" si="39"/>
        <v>9.9871879153293079</v>
      </c>
      <c r="BH60" s="189">
        <f t="shared" si="39"/>
        <v>10.028149176056957</v>
      </c>
      <c r="BI60" s="189">
        <f t="shared" si="39"/>
        <v>9.9528068142944832</v>
      </c>
      <c r="BJ60" s="189">
        <f t="shared" si="39"/>
        <v>10.094536014838564</v>
      </c>
      <c r="BK60" s="189">
        <f t="shared" si="39"/>
        <v>9.8371349802251213</v>
      </c>
      <c r="BL60" s="189">
        <f t="shared" si="8"/>
        <v>10.352690431123378</v>
      </c>
    </row>
    <row r="61" spans="1:64" s="189" customFormat="1" ht="12.95" customHeight="1">
      <c r="A61" s="35" t="s">
        <v>221</v>
      </c>
      <c r="B61" s="20" t="s">
        <v>44</v>
      </c>
      <c r="C61" s="32">
        <v>48358.3681</v>
      </c>
      <c r="D61" s="32" t="s">
        <v>96</v>
      </c>
      <c r="E61" s="35">
        <f t="shared" si="49"/>
        <v>-18733.497666945223</v>
      </c>
      <c r="F61" s="189">
        <f t="shared" si="54"/>
        <v>-18733.5</v>
      </c>
      <c r="G61" s="189">
        <f t="shared" si="42"/>
        <v>7.6484185410663486E-4</v>
      </c>
      <c r="J61" s="189">
        <f>G61</f>
        <v>7.6484185410663486E-4</v>
      </c>
      <c r="O61" s="189">
        <f ca="1">+C$11+C$12*F61</f>
        <v>-0.18401107545166948</v>
      </c>
      <c r="Q61" s="258">
        <f t="shared" si="50"/>
        <v>33339.8681</v>
      </c>
      <c r="S61" s="192">
        <v>1</v>
      </c>
      <c r="W61" s="35" t="s">
        <v>99</v>
      </c>
      <c r="Z61" s="189">
        <f t="shared" si="51"/>
        <v>-18733.5</v>
      </c>
      <c r="AA61" s="198">
        <f t="shared" si="52"/>
        <v>-4.2404738095182734E-3</v>
      </c>
      <c r="AB61" s="198">
        <f t="shared" si="44"/>
        <v>6.1074326580461908E-3</v>
      </c>
      <c r="AC61" s="198">
        <f t="shared" si="45"/>
        <v>7.6484185410663486E-4</v>
      </c>
      <c r="AD61" s="198">
        <f t="shared" si="46"/>
        <v>5.0053156636249083E-3</v>
      </c>
      <c r="AE61" s="198">
        <f t="shared" si="47"/>
        <v>2.5053184892528854E-5</v>
      </c>
      <c r="AF61" s="189">
        <f t="shared" si="48"/>
        <v>7.6484185410663486E-4</v>
      </c>
      <c r="AG61" s="13"/>
      <c r="AH61" s="189">
        <f t="shared" si="24"/>
        <v>-5.3425908039395559E-3</v>
      </c>
      <c r="AI61" s="189">
        <f t="shared" si="25"/>
        <v>0.38591805246723476</v>
      </c>
      <c r="AJ61" s="189">
        <f t="shared" si="26"/>
        <v>0.11636478728181757</v>
      </c>
      <c r="AK61" s="189">
        <f t="shared" si="27"/>
        <v>-0.1944935339992597</v>
      </c>
      <c r="AL61" s="189">
        <f t="shared" si="28"/>
        <v>-2.8348656429713328</v>
      </c>
      <c r="AM61" s="189">
        <f t="shared" si="29"/>
        <v>-6.4692545681484397</v>
      </c>
      <c r="AN61" s="198">
        <f t="shared" si="53"/>
        <v>10.066349392994431</v>
      </c>
      <c r="AO61" s="198">
        <f t="shared" si="53"/>
        <v>10.075716809261484</v>
      </c>
      <c r="AP61" s="198">
        <f t="shared" si="53"/>
        <v>10.057560900798805</v>
      </c>
      <c r="AQ61" s="198">
        <f t="shared" si="53"/>
        <v>10.092981868187248</v>
      </c>
      <c r="AR61" s="198">
        <f t="shared" si="53"/>
        <v>10.024712147708026</v>
      </c>
      <c r="AS61" s="198">
        <f t="shared" si="53"/>
        <v>10.159758839306365</v>
      </c>
      <c r="AT61" s="198">
        <f t="shared" si="53"/>
        <v>9.9038104084788081</v>
      </c>
      <c r="AU61" s="198">
        <f t="shared" si="31"/>
        <v>10.456659202544044</v>
      </c>
      <c r="AW61" s="189">
        <v>-19000</v>
      </c>
      <c r="AX61" s="189">
        <f t="shared" si="0"/>
        <v>-4.3511153268423275E-3</v>
      </c>
      <c r="AY61" s="189">
        <f t="shared" si="1"/>
        <v>2.7833814769726451E-4</v>
      </c>
      <c r="AZ61" s="189">
        <f t="shared" si="2"/>
        <v>-4.629453474539592E-3</v>
      </c>
      <c r="BA61" s="189">
        <f t="shared" si="3"/>
        <v>0.38450234323234844</v>
      </c>
      <c r="BB61" s="189">
        <f t="shared" si="4"/>
        <v>0.1236761767891191</v>
      </c>
      <c r="BC61" s="189">
        <f t="shared" si="5"/>
        <v>-2.8422302856666026</v>
      </c>
      <c r="BD61" s="189">
        <f t="shared" si="6"/>
        <v>-6.6308980390133758</v>
      </c>
      <c r="BE61" s="189">
        <f t="shared" si="39"/>
        <v>10.051725482156927</v>
      </c>
      <c r="BF61" s="189">
        <f t="shared" si="39"/>
        <v>10.061636786564232</v>
      </c>
      <c r="BG61" s="189">
        <f t="shared" si="39"/>
        <v>10.04263074090078</v>
      </c>
      <c r="BH61" s="189">
        <f t="shared" si="39"/>
        <v>10.079315014775187</v>
      </c>
      <c r="BI61" s="189">
        <f t="shared" si="39"/>
        <v>10.009349133917373</v>
      </c>
      <c r="BJ61" s="189">
        <f t="shared" si="39"/>
        <v>10.146208948467171</v>
      </c>
      <c r="BK61" s="189">
        <f t="shared" si="39"/>
        <v>9.8892969670351913</v>
      </c>
      <c r="BL61" s="189">
        <f t="shared" si="8"/>
        <v>10.434781841641076</v>
      </c>
    </row>
    <row r="62" spans="1:64" s="189" customFormat="1" ht="12.95" customHeight="1">
      <c r="A62" s="256" t="s">
        <v>64</v>
      </c>
      <c r="B62" s="20"/>
      <c r="C62" s="32">
        <v>48358.368199999997</v>
      </c>
      <c r="D62" s="32"/>
      <c r="E62" s="35">
        <f t="shared" si="49"/>
        <v>-18733.497361907692</v>
      </c>
      <c r="F62" s="189">
        <f t="shared" si="54"/>
        <v>-18733.5</v>
      </c>
      <c r="G62" s="189">
        <f t="shared" si="42"/>
        <v>8.6484185158042237E-4</v>
      </c>
      <c r="J62" s="189">
        <f>G62</f>
        <v>8.6484185158042237E-4</v>
      </c>
      <c r="Q62" s="258">
        <f t="shared" si="50"/>
        <v>33339.868199999997</v>
      </c>
      <c r="S62" s="192">
        <v>1</v>
      </c>
      <c r="W62" s="35" t="s">
        <v>99</v>
      </c>
      <c r="Z62" s="189">
        <f t="shared" si="51"/>
        <v>-18733.5</v>
      </c>
      <c r="AA62" s="198">
        <f t="shared" si="52"/>
        <v>-4.2404738095182734E-3</v>
      </c>
      <c r="AB62" s="198">
        <f t="shared" si="44"/>
        <v>6.2074326555199783E-3</v>
      </c>
      <c r="AC62" s="198">
        <f t="shared" si="45"/>
        <v>8.6484185158042237E-4</v>
      </c>
      <c r="AD62" s="198">
        <f t="shared" si="46"/>
        <v>5.1053156610986958E-3</v>
      </c>
      <c r="AE62" s="198">
        <f t="shared" si="47"/>
        <v>2.6064247999459612E-5</v>
      </c>
      <c r="AF62" s="189">
        <f t="shared" si="48"/>
        <v>8.6484185158042237E-4</v>
      </c>
      <c r="AG62" s="13"/>
      <c r="AH62" s="189">
        <f t="shared" si="24"/>
        <v>-5.3425908039395559E-3</v>
      </c>
      <c r="AI62" s="189">
        <f t="shared" si="25"/>
        <v>0.38591805246723476</v>
      </c>
      <c r="AJ62" s="189">
        <f t="shared" si="26"/>
        <v>0.11636478728181757</v>
      </c>
      <c r="AK62" s="189">
        <f t="shared" si="27"/>
        <v>-0.1944935339992597</v>
      </c>
      <c r="AL62" s="189">
        <f t="shared" si="28"/>
        <v>-2.8348656429713328</v>
      </c>
      <c r="AM62" s="189">
        <f t="shared" si="29"/>
        <v>-6.4692545681484397</v>
      </c>
      <c r="AN62" s="198">
        <f t="shared" si="53"/>
        <v>10.066349392994431</v>
      </c>
      <c r="AO62" s="198">
        <f t="shared" si="53"/>
        <v>10.075716809261484</v>
      </c>
      <c r="AP62" s="198">
        <f t="shared" si="53"/>
        <v>10.057560900798805</v>
      </c>
      <c r="AQ62" s="198">
        <f t="shared" si="53"/>
        <v>10.092981868187248</v>
      </c>
      <c r="AR62" s="198">
        <f t="shared" si="53"/>
        <v>10.024712147708026</v>
      </c>
      <c r="AS62" s="198">
        <f t="shared" si="53"/>
        <v>10.159758839306365</v>
      </c>
      <c r="AT62" s="198">
        <f t="shared" si="53"/>
        <v>9.9038104084788081</v>
      </c>
      <c r="AU62" s="198">
        <f t="shared" si="31"/>
        <v>10.456659202544044</v>
      </c>
      <c r="AW62" s="189">
        <v>-18000</v>
      </c>
      <c r="AX62" s="189">
        <f t="shared" si="0"/>
        <v>-3.9549143249351633E-3</v>
      </c>
      <c r="AY62" s="189">
        <f t="shared" si="1"/>
        <v>3.3569423048303848E-3</v>
      </c>
      <c r="AZ62" s="189">
        <f t="shared" si="2"/>
        <v>-7.3118566297655481E-3</v>
      </c>
      <c r="BA62" s="189">
        <f t="shared" si="3"/>
        <v>0.39004404117595637</v>
      </c>
      <c r="BB62" s="189">
        <f t="shared" si="4"/>
        <v>9.593237351318569E-2</v>
      </c>
      <c r="BC62" s="189">
        <f t="shared" si="5"/>
        <v>-2.8143167619901801</v>
      </c>
      <c r="BD62" s="189">
        <f t="shared" si="6"/>
        <v>-6.0564084205679558</v>
      </c>
      <c r="BE62" s="189">
        <f t="shared" si="39"/>
        <v>10.106864022453097</v>
      </c>
      <c r="BF62" s="189">
        <f t="shared" si="39"/>
        <v>10.11475018274367</v>
      </c>
      <c r="BG62" s="189">
        <f t="shared" si="39"/>
        <v>10.098978468357634</v>
      </c>
      <c r="BH62" s="189">
        <f t="shared" si="39"/>
        <v>10.130728696270914</v>
      </c>
      <c r="BI62" s="189">
        <f t="shared" si="39"/>
        <v>10.067613265908815</v>
      </c>
      <c r="BJ62" s="189">
        <f t="shared" si="39"/>
        <v>10.19661138312112</v>
      </c>
      <c r="BK62" s="189">
        <f t="shared" si="39"/>
        <v>9.9451329123119692</v>
      </c>
      <c r="BL62" s="189">
        <f t="shared" si="8"/>
        <v>10.516873252158778</v>
      </c>
    </row>
    <row r="63" spans="1:64" s="189" customFormat="1" ht="12.95" customHeight="1">
      <c r="A63" s="35" t="s">
        <v>65</v>
      </c>
      <c r="B63" s="20" t="s">
        <v>45</v>
      </c>
      <c r="C63" s="32">
        <v>48500.321000000004</v>
      </c>
      <c r="D63" s="32"/>
      <c r="E63" s="35">
        <f t="shared" si="49"/>
        <v>-18300.488034432357</v>
      </c>
      <c r="F63" s="189">
        <f t="shared" si="54"/>
        <v>-18300.5</v>
      </c>
      <c r="G63" s="189">
        <f t="shared" si="42"/>
        <v>3.9226541412062943E-3</v>
      </c>
      <c r="I63" s="189">
        <f>G63</f>
        <v>3.9226541412062943E-3</v>
      </c>
      <c r="Q63" s="258">
        <f t="shared" si="50"/>
        <v>33481.821000000004</v>
      </c>
      <c r="S63" s="192">
        <f>S$14</f>
        <v>0.5</v>
      </c>
      <c r="W63" s="35" t="s">
        <v>96</v>
      </c>
      <c r="Z63" s="189">
        <f t="shared" si="51"/>
        <v>-18300.5</v>
      </c>
      <c r="AA63" s="198">
        <f t="shared" si="52"/>
        <v>-4.0686448338728949E-3</v>
      </c>
      <c r="AB63" s="198">
        <f t="shared" si="44"/>
        <v>1.0426702424736294E-2</v>
      </c>
      <c r="AC63" s="198">
        <f t="shared" si="45"/>
        <v>3.9226541412062943E-3</v>
      </c>
      <c r="AD63" s="198">
        <f t="shared" si="46"/>
        <v>7.9912989750791884E-3</v>
      </c>
      <c r="AE63" s="198">
        <f t="shared" si="47"/>
        <v>3.1930429654550844E-5</v>
      </c>
      <c r="AF63" s="189">
        <f t="shared" si="48"/>
        <v>3.9226541412062943E-3</v>
      </c>
      <c r="AG63" s="13"/>
      <c r="AH63" s="189">
        <f t="shared" si="24"/>
        <v>-6.5040482835299999E-3</v>
      </c>
      <c r="AI63" s="189">
        <f t="shared" si="25"/>
        <v>0.38831224633862349</v>
      </c>
      <c r="AJ63" s="189">
        <f t="shared" si="26"/>
        <v>0.10435882974410624</v>
      </c>
      <c r="AK63" s="189">
        <f t="shared" si="27"/>
        <v>-0.20189716460082874</v>
      </c>
      <c r="AL63" s="189">
        <f t="shared" si="28"/>
        <v>-2.8227858198778466</v>
      </c>
      <c r="AM63" s="189">
        <f t="shared" si="29"/>
        <v>-6.2201665482106536</v>
      </c>
      <c r="AN63" s="198">
        <f t="shared" si="53"/>
        <v>10.090218499143091</v>
      </c>
      <c r="AO63" s="198">
        <f t="shared" si="53"/>
        <v>10.098706673063361</v>
      </c>
      <c r="AP63" s="198">
        <f t="shared" si="53"/>
        <v>10.081953610170956</v>
      </c>
      <c r="AQ63" s="198">
        <f t="shared" si="53"/>
        <v>10.115237277857823</v>
      </c>
      <c r="AR63" s="198">
        <f t="shared" si="53"/>
        <v>10.04992977369767</v>
      </c>
      <c r="AS63" s="198">
        <f t="shared" si="53"/>
        <v>10.181589074568285</v>
      </c>
      <c r="AT63" s="198">
        <f t="shared" si="53"/>
        <v>9.9279570573778404</v>
      </c>
      <c r="AU63" s="198">
        <f t="shared" si="31"/>
        <v>10.492204783298209</v>
      </c>
      <c r="AW63" s="189">
        <v>-17000</v>
      </c>
      <c r="AX63" s="189">
        <f t="shared" si="0"/>
        <v>-3.6064338790797899E-3</v>
      </c>
      <c r="AY63" s="189">
        <f t="shared" si="1"/>
        <v>6.4014675056829175E-3</v>
      </c>
      <c r="AZ63" s="189">
        <f t="shared" si="2"/>
        <v>-1.0007901384762707E-2</v>
      </c>
      <c r="BA63" s="189">
        <f t="shared" si="3"/>
        <v>0.3962419284186014</v>
      </c>
      <c r="BB63" s="189">
        <f t="shared" si="4"/>
        <v>6.730873132207478E-2</v>
      </c>
      <c r="BC63" s="189">
        <f t="shared" si="5"/>
        <v>-2.7855962896709352</v>
      </c>
      <c r="BD63" s="189">
        <f t="shared" si="6"/>
        <v>-5.5585764784109983</v>
      </c>
      <c r="BE63" s="189">
        <f t="shared" si="39"/>
        <v>10.16274990771679</v>
      </c>
      <c r="BF63" s="189">
        <f t="shared" si="39"/>
        <v>10.168726241764114</v>
      </c>
      <c r="BG63" s="189">
        <f t="shared" si="39"/>
        <v>10.156188964521096</v>
      </c>
      <c r="BH63" s="189">
        <f t="shared" si="39"/>
        <v>10.182658747063554</v>
      </c>
      <c r="BI63" s="189">
        <f t="shared" si="39"/>
        <v>10.127491839380632</v>
      </c>
      <c r="BJ63" s="189">
        <f t="shared" si="39"/>
        <v>10.245934643421588</v>
      </c>
      <c r="BK63" s="189">
        <f t="shared" si="39"/>
        <v>10.004819652285581</v>
      </c>
      <c r="BL63" s="189">
        <f t="shared" si="8"/>
        <v>10.598964662676476</v>
      </c>
    </row>
    <row r="64" spans="1:64" s="189" customFormat="1" ht="12.95" customHeight="1">
      <c r="A64" s="256" t="s">
        <v>67</v>
      </c>
      <c r="B64" s="20"/>
      <c r="C64" s="32">
        <v>48625.549200000001</v>
      </c>
      <c r="D64" s="32"/>
      <c r="E64" s="35">
        <f t="shared" si="49"/>
        <v>-17918.495015182696</v>
      </c>
      <c r="F64" s="189">
        <f t="shared" si="54"/>
        <v>-17918.5</v>
      </c>
      <c r="G64" s="189">
        <f t="shared" si="42"/>
        <v>1.6341652008122765E-3</v>
      </c>
      <c r="J64" s="189">
        <f t="shared" ref="J64:J90" si="55">G64</f>
        <v>1.6341652008122765E-3</v>
      </c>
      <c r="Q64" s="258">
        <f t="shared" si="50"/>
        <v>33607.049200000001</v>
      </c>
      <c r="S64" s="192">
        <v>1</v>
      </c>
      <c r="W64" s="35" t="s">
        <v>99</v>
      </c>
      <c r="Z64" s="189">
        <f t="shared" si="51"/>
        <v>-17918.5</v>
      </c>
      <c r="AA64" s="198">
        <f t="shared" si="52"/>
        <v>-3.9248190370290851E-3</v>
      </c>
      <c r="AB64" s="198">
        <f t="shared" si="44"/>
        <v>9.1653308835359867E-3</v>
      </c>
      <c r="AC64" s="198">
        <f t="shared" si="45"/>
        <v>1.6341652008122765E-3</v>
      </c>
      <c r="AD64" s="198">
        <f t="shared" si="46"/>
        <v>5.5589842378413615E-3</v>
      </c>
      <c r="AE64" s="198">
        <f t="shared" si="47"/>
        <v>3.0902305756568701E-5</v>
      </c>
      <c r="AF64" s="189">
        <f t="shared" si="48"/>
        <v>1.6341652008122765E-3</v>
      </c>
      <c r="AG64" s="13"/>
      <c r="AH64" s="189">
        <f t="shared" si="24"/>
        <v>-7.5311656827237112E-3</v>
      </c>
      <c r="AI64" s="189">
        <f t="shared" si="25"/>
        <v>0.39052387039653758</v>
      </c>
      <c r="AJ64" s="189">
        <f t="shared" si="26"/>
        <v>9.3633394946813692E-2</v>
      </c>
      <c r="AK64" s="189">
        <f t="shared" si="27"/>
        <v>-0.20847834539044688</v>
      </c>
      <c r="AL64" s="189">
        <f t="shared" si="28"/>
        <v>-2.8120073860151571</v>
      </c>
      <c r="AM64" s="189">
        <f t="shared" si="29"/>
        <v>-6.0132018173057968</v>
      </c>
      <c r="AN64" s="198">
        <f t="shared" ref="AN64:AT73" si="56">$AU64+$AB$7*SIN(AO64)</f>
        <v>10.111390082431187</v>
      </c>
      <c r="AO64" s="198">
        <f t="shared" si="56"/>
        <v>10.119114661583673</v>
      </c>
      <c r="AP64" s="198">
        <f t="shared" si="56"/>
        <v>10.103609310457726</v>
      </c>
      <c r="AQ64" s="198">
        <f t="shared" si="56"/>
        <v>10.134937894704139</v>
      </c>
      <c r="AR64" s="198">
        <f t="shared" si="56"/>
        <v>10.072434587731548</v>
      </c>
      <c r="AS64" s="198">
        <f t="shared" si="56"/>
        <v>10.200668496587483</v>
      </c>
      <c r="AT64" s="198">
        <f t="shared" si="56"/>
        <v>9.9498510437730268</v>
      </c>
      <c r="AU64" s="198">
        <f t="shared" si="31"/>
        <v>10.523563702115968</v>
      </c>
      <c r="AW64" s="189">
        <v>-16000</v>
      </c>
      <c r="AX64" s="189">
        <f t="shared" si="0"/>
        <v>-3.2990692634550928E-3</v>
      </c>
      <c r="AY64" s="189">
        <f t="shared" si="1"/>
        <v>9.4119137502548557E-3</v>
      </c>
      <c r="AZ64" s="189">
        <f t="shared" si="2"/>
        <v>-1.2710983013709948E-2</v>
      </c>
      <c r="BA64" s="189">
        <f t="shared" si="3"/>
        <v>0.40315589890401382</v>
      </c>
      <c r="BB64" s="189">
        <f t="shared" si="4"/>
        <v>3.7729052568382694E-2</v>
      </c>
      <c r="BC64" s="189">
        <f t="shared" si="5"/>
        <v>-2.7559746405503716</v>
      </c>
      <c r="BD64" s="189">
        <f t="shared" si="6"/>
        <v>-5.1220501909699445</v>
      </c>
      <c r="BE64" s="189">
        <f t="shared" si="39"/>
        <v>10.219444390886531</v>
      </c>
      <c r="BF64" s="189">
        <f t="shared" si="39"/>
        <v>10.223730033799134</v>
      </c>
      <c r="BG64" s="189">
        <f t="shared" si="39"/>
        <v>10.214236956489621</v>
      </c>
      <c r="BH64" s="189">
        <f t="shared" si="39"/>
        <v>10.235391165589427</v>
      </c>
      <c r="BI64" s="189">
        <f t="shared" si="39"/>
        <v>10.188852579518409</v>
      </c>
      <c r="BJ64" s="189">
        <f t="shared" si="39"/>
        <v>10.294450325164286</v>
      </c>
      <c r="BK64" s="189">
        <f t="shared" si="39"/>
        <v>10.068508087252027</v>
      </c>
      <c r="BL64" s="189">
        <f t="shared" si="8"/>
        <v>10.681056073194176</v>
      </c>
    </row>
    <row r="65" spans="1:64" s="189" customFormat="1" ht="12.95" customHeight="1">
      <c r="A65" s="35" t="s">
        <v>235</v>
      </c>
      <c r="B65" s="20" t="s">
        <v>44</v>
      </c>
      <c r="C65" s="32">
        <v>48625.549400000004</v>
      </c>
      <c r="D65" s="32" t="s">
        <v>96</v>
      </c>
      <c r="E65" s="35">
        <f t="shared" si="49"/>
        <v>-17918.494405107609</v>
      </c>
      <c r="F65" s="189">
        <f t="shared" si="54"/>
        <v>-17918.5</v>
      </c>
      <c r="G65" s="189">
        <f t="shared" si="42"/>
        <v>1.8341652030358091E-3</v>
      </c>
      <c r="J65" s="189">
        <f t="shared" si="55"/>
        <v>1.8341652030358091E-3</v>
      </c>
      <c r="O65" s="189">
        <f ca="1">+C$11+C$12*F65</f>
        <v>-0.17659145833402379</v>
      </c>
      <c r="Q65" s="258">
        <f t="shared" si="50"/>
        <v>33607.049400000004</v>
      </c>
      <c r="S65" s="192">
        <v>1</v>
      </c>
      <c r="W65" s="35" t="s">
        <v>99</v>
      </c>
      <c r="Z65" s="189">
        <f t="shared" si="51"/>
        <v>-17918.5</v>
      </c>
      <c r="AA65" s="198">
        <f t="shared" si="52"/>
        <v>-3.9248190370290851E-3</v>
      </c>
      <c r="AB65" s="198">
        <f t="shared" si="44"/>
        <v>9.3653308857595194E-3</v>
      </c>
      <c r="AC65" s="198">
        <f t="shared" si="45"/>
        <v>1.8341652030358091E-3</v>
      </c>
      <c r="AD65" s="198">
        <f t="shared" si="46"/>
        <v>5.7589842400648942E-3</v>
      </c>
      <c r="AE65" s="198">
        <f t="shared" si="47"/>
        <v>3.3165899477315823E-5</v>
      </c>
      <c r="AF65" s="189">
        <f t="shared" si="48"/>
        <v>1.8341652030358091E-3</v>
      </c>
      <c r="AG65" s="13"/>
      <c r="AH65" s="189">
        <f t="shared" si="24"/>
        <v>-7.5311656827237112E-3</v>
      </c>
      <c r="AI65" s="189">
        <f t="shared" si="25"/>
        <v>0.39052387039653758</v>
      </c>
      <c r="AJ65" s="189">
        <f t="shared" si="26"/>
        <v>9.3633394946813692E-2</v>
      </c>
      <c r="AK65" s="189">
        <f t="shared" si="27"/>
        <v>-0.20847834539044688</v>
      </c>
      <c r="AL65" s="189">
        <f t="shared" si="28"/>
        <v>-2.8120073860151571</v>
      </c>
      <c r="AM65" s="189">
        <f t="shared" si="29"/>
        <v>-6.0132018173057968</v>
      </c>
      <c r="AN65" s="198">
        <f t="shared" si="56"/>
        <v>10.111390082431187</v>
      </c>
      <c r="AO65" s="198">
        <f t="shared" si="56"/>
        <v>10.119114661583673</v>
      </c>
      <c r="AP65" s="198">
        <f t="shared" si="56"/>
        <v>10.103609310457726</v>
      </c>
      <c r="AQ65" s="198">
        <f t="shared" si="56"/>
        <v>10.134937894704139</v>
      </c>
      <c r="AR65" s="198">
        <f t="shared" si="56"/>
        <v>10.072434587731548</v>
      </c>
      <c r="AS65" s="198">
        <f t="shared" si="56"/>
        <v>10.200668496587483</v>
      </c>
      <c r="AT65" s="198">
        <f t="shared" si="56"/>
        <v>9.9498510437730268</v>
      </c>
      <c r="AU65" s="198">
        <f t="shared" si="31"/>
        <v>10.523563702115968</v>
      </c>
      <c r="AW65" s="189">
        <v>-15000</v>
      </c>
      <c r="AX65" s="189">
        <f t="shared" si="0"/>
        <v>-3.0266377064914855E-3</v>
      </c>
      <c r="AY65" s="189">
        <f t="shared" si="1"/>
        <v>1.2388281038546198E-2</v>
      </c>
      <c r="AZ65" s="189">
        <f t="shared" si="2"/>
        <v>-1.5414918745037684E-2</v>
      </c>
      <c r="BA65" s="189">
        <f t="shared" si="3"/>
        <v>0.41085837283208204</v>
      </c>
      <c r="BB65" s="189">
        <f t="shared" si="4"/>
        <v>7.0982687759802302E-3</v>
      </c>
      <c r="BC65" s="189">
        <f t="shared" si="5"/>
        <v>-2.7253349595280794</v>
      </c>
      <c r="BD65" s="189">
        <f t="shared" si="6"/>
        <v>-4.7351385331648412</v>
      </c>
      <c r="BE65" s="189">
        <f t="shared" si="39"/>
        <v>10.27703487023615</v>
      </c>
      <c r="BF65" s="189">
        <f t="shared" si="39"/>
        <v>10.279916600004912</v>
      </c>
      <c r="BG65" s="189">
        <f t="shared" si="39"/>
        <v>10.273124566986187</v>
      </c>
      <c r="BH65" s="189">
        <f t="shared" si="39"/>
        <v>10.289218733675732</v>
      </c>
      <c r="BI65" s="189">
        <f t="shared" si="39"/>
        <v>10.251547166595829</v>
      </c>
      <c r="BJ65" s="189">
        <f t="shared" si="39"/>
        <v>10.342517377053582</v>
      </c>
      <c r="BK65" s="189">
        <f t="shared" si="39"/>
        <v>10.136322165227075</v>
      </c>
      <c r="BL65" s="189">
        <f t="shared" si="8"/>
        <v>10.763147483711876</v>
      </c>
    </row>
    <row r="66" spans="1:64" s="189" customFormat="1" ht="12.95" customHeight="1">
      <c r="A66" s="256" t="s">
        <v>67</v>
      </c>
      <c r="B66" s="20"/>
      <c r="C66" s="32">
        <v>48683.410400000001</v>
      </c>
      <c r="D66" s="32"/>
      <c r="E66" s="35">
        <f t="shared" si="49"/>
        <v>-17741.996634742754</v>
      </c>
      <c r="F66" s="189">
        <f t="shared" si="54"/>
        <v>-17742</v>
      </c>
      <c r="G66" s="189">
        <f t="shared" si="42"/>
        <v>1.1032272450393066E-3</v>
      </c>
      <c r="J66" s="189">
        <f t="shared" si="55"/>
        <v>1.1032272450393066E-3</v>
      </c>
      <c r="Q66" s="258">
        <f t="shared" si="50"/>
        <v>33664.910400000001</v>
      </c>
      <c r="S66" s="192">
        <v>1</v>
      </c>
      <c r="W66" s="35" t="s">
        <v>99</v>
      </c>
      <c r="Z66" s="189">
        <f t="shared" si="51"/>
        <v>-17742</v>
      </c>
      <c r="AA66" s="198">
        <f t="shared" si="52"/>
        <v>-3.860711544132491E-3</v>
      </c>
      <c r="AB66" s="198">
        <f t="shared" si="44"/>
        <v>9.1096305653594004E-3</v>
      </c>
      <c r="AC66" s="198">
        <f t="shared" si="45"/>
        <v>1.1032272450393066E-3</v>
      </c>
      <c r="AD66" s="198">
        <f t="shared" si="46"/>
        <v>4.9639387891717976E-3</v>
      </c>
      <c r="AE66" s="198">
        <f t="shared" si="47"/>
        <v>2.4640688302644371E-5</v>
      </c>
      <c r="AF66" s="189">
        <f t="shared" si="48"/>
        <v>1.1032272450393066E-3</v>
      </c>
      <c r="AG66" s="13"/>
      <c r="AH66" s="189">
        <f t="shared" ref="AH66:AH97" si="57">$AB$6*($AB$11/AI66*AJ66+$AB$12)</f>
        <v>-8.0064033203200938E-3</v>
      </c>
      <c r="AI66" s="189">
        <f t="shared" ref="AI66:AI97" si="58">1+$AB$7*COS(AL66)</f>
        <v>0.39157807368773023</v>
      </c>
      <c r="AJ66" s="189">
        <f t="shared" ref="AJ66:AJ97" si="59">SIN(AL66+RADIANS($AB$9))</f>
        <v>8.8634446205978282E-2</v>
      </c>
      <c r="AK66" s="189">
        <f t="shared" ref="AK66:AK97" si="60">$AB$7*SIN(AL66)</f>
        <v>-0.21153518060980311</v>
      </c>
      <c r="AL66" s="189">
        <f t="shared" ref="AL66:AL97" si="61">2*ATAN(AM66)</f>
        <v>-2.8069875425472248</v>
      </c>
      <c r="AM66" s="189">
        <f t="shared" ref="AM66:AM97" si="62">SQRT((1+$AB$7)/(1-$AB$7))*TAN(AN66/2)</f>
        <v>-5.92132315045047</v>
      </c>
      <c r="AN66" s="198">
        <f t="shared" si="56"/>
        <v>10.121209019840681</v>
      </c>
      <c r="AO66" s="198">
        <f t="shared" si="56"/>
        <v>10.128586659314301</v>
      </c>
      <c r="AP66" s="198">
        <f t="shared" si="56"/>
        <v>10.113657587916711</v>
      </c>
      <c r="AQ66" s="198">
        <f t="shared" si="56"/>
        <v>10.144065968339824</v>
      </c>
      <c r="AR66" s="198">
        <f t="shared" si="56"/>
        <v>10.082912343158542</v>
      </c>
      <c r="AS66" s="198">
        <f t="shared" si="56"/>
        <v>10.209430642890119</v>
      </c>
      <c r="AT66" s="198">
        <f t="shared" si="56"/>
        <v>9.9601569820348494</v>
      </c>
      <c r="AU66" s="198">
        <f t="shared" ref="AU66:AU97" si="63">RADIANS($AB$9)+$AB$18*(F66-AB$15)</f>
        <v>10.538052836072342</v>
      </c>
      <c r="AW66" s="189">
        <v>-14000</v>
      </c>
      <c r="AX66" s="189">
        <f t="shared" si="0"/>
        <v>-2.7832352481964636E-3</v>
      </c>
      <c r="AY66" s="189">
        <f t="shared" si="1"/>
        <v>1.533056937055694E-2</v>
      </c>
      <c r="AZ66" s="189">
        <f t="shared" si="2"/>
        <v>-1.8113804618753403E-2</v>
      </c>
      <c r="BA66" s="189">
        <f t="shared" si="3"/>
        <v>0.41943752106987697</v>
      </c>
      <c r="BB66" s="189">
        <f t="shared" si="4"/>
        <v>-2.4700005665598462E-2</v>
      </c>
      <c r="BC66" s="189">
        <f t="shared" si="5"/>
        <v>-2.6935341132482757</v>
      </c>
      <c r="BD66" s="189">
        <f t="shared" si="6"/>
        <v>-4.3887749538394178</v>
      </c>
      <c r="BE66" s="189">
        <f t="shared" si="39"/>
        <v>10.335636381403351</v>
      </c>
      <c r="BF66" s="189">
        <f t="shared" si="39"/>
        <v>10.337429943890905</v>
      </c>
      <c r="BG66" s="189">
        <f t="shared" si="39"/>
        <v>10.332890969994866</v>
      </c>
      <c r="BH66" s="189">
        <f t="shared" si="39"/>
        <v>10.344429881223984</v>
      </c>
      <c r="BI66" s="189">
        <f t="shared" si="39"/>
        <v>10.315422396771236</v>
      </c>
      <c r="BJ66" s="189">
        <f t="shared" si="39"/>
        <v>10.390587573199863</v>
      </c>
      <c r="BK66" s="189">
        <f t="shared" si="39"/>
        <v>10.208358047129602</v>
      </c>
      <c r="BL66" s="189">
        <f t="shared" si="8"/>
        <v>10.845238894229576</v>
      </c>
    </row>
    <row r="67" spans="1:64" s="189" customFormat="1" ht="12.95" customHeight="1">
      <c r="A67" s="222" t="s">
        <v>688</v>
      </c>
      <c r="B67" s="192" t="s">
        <v>44</v>
      </c>
      <c r="C67" s="261">
        <v>48683.410900000003</v>
      </c>
      <c r="D67" s="191" t="s">
        <v>100</v>
      </c>
      <c r="E67" s="35">
        <f t="shared" si="49"/>
        <v>-17741.995109555057</v>
      </c>
      <c r="F67" s="189">
        <f t="shared" si="54"/>
        <v>-17742</v>
      </c>
      <c r="G67" s="189">
        <f t="shared" si="42"/>
        <v>1.6032272469601594E-3</v>
      </c>
      <c r="J67" s="189">
        <f t="shared" si="55"/>
        <v>1.6032272469601594E-3</v>
      </c>
      <c r="O67" s="189">
        <f ca="1">+C$11+C$12*F67</f>
        <v>-0.17498463327725758</v>
      </c>
      <c r="Q67" s="258">
        <f t="shared" si="50"/>
        <v>33664.910900000003</v>
      </c>
      <c r="S67" s="192">
        <v>1</v>
      </c>
      <c r="W67" s="35" t="s">
        <v>99</v>
      </c>
      <c r="Z67" s="189">
        <f t="shared" si="51"/>
        <v>-17742</v>
      </c>
      <c r="AA67" s="198">
        <f t="shared" si="52"/>
        <v>-3.860711544132491E-3</v>
      </c>
      <c r="AB67" s="198">
        <f t="shared" si="44"/>
        <v>9.6096305672802532E-3</v>
      </c>
      <c r="AC67" s="198">
        <f t="shared" si="45"/>
        <v>1.6032272469601594E-3</v>
      </c>
      <c r="AD67" s="198">
        <f t="shared" si="46"/>
        <v>5.4639387910926504E-3</v>
      </c>
      <c r="AE67" s="198">
        <f t="shared" si="47"/>
        <v>2.9854627112807012E-5</v>
      </c>
      <c r="AF67" s="189">
        <f t="shared" si="48"/>
        <v>1.6032272469601594E-3</v>
      </c>
      <c r="AG67" s="13"/>
      <c r="AH67" s="189">
        <f t="shared" si="57"/>
        <v>-8.0064033203200938E-3</v>
      </c>
      <c r="AI67" s="189">
        <f t="shared" si="58"/>
        <v>0.39157807368773023</v>
      </c>
      <c r="AJ67" s="189">
        <f t="shared" si="59"/>
        <v>8.8634446205978282E-2</v>
      </c>
      <c r="AK67" s="189">
        <f t="shared" si="60"/>
        <v>-0.21153518060980311</v>
      </c>
      <c r="AL67" s="189">
        <f t="shared" si="61"/>
        <v>-2.8069875425472248</v>
      </c>
      <c r="AM67" s="189">
        <f t="shared" si="62"/>
        <v>-5.92132315045047</v>
      </c>
      <c r="AN67" s="198">
        <f t="shared" si="56"/>
        <v>10.121209019840681</v>
      </c>
      <c r="AO67" s="198">
        <f t="shared" si="56"/>
        <v>10.128586659314301</v>
      </c>
      <c r="AP67" s="198">
        <f t="shared" si="56"/>
        <v>10.113657587916711</v>
      </c>
      <c r="AQ67" s="198">
        <f t="shared" si="56"/>
        <v>10.144065968339824</v>
      </c>
      <c r="AR67" s="198">
        <f t="shared" si="56"/>
        <v>10.082912343158542</v>
      </c>
      <c r="AS67" s="198">
        <f t="shared" si="56"/>
        <v>10.209430642890119</v>
      </c>
      <c r="AT67" s="198">
        <f t="shared" si="56"/>
        <v>9.9601569820348494</v>
      </c>
      <c r="AU67" s="198">
        <f t="shared" si="63"/>
        <v>10.538052836072342</v>
      </c>
      <c r="AW67" s="189">
        <v>-13000</v>
      </c>
      <c r="AX67" s="189">
        <f t="shared" si="0"/>
        <v>-2.5629421793101834E-3</v>
      </c>
      <c r="AY67" s="189">
        <f t="shared" si="1"/>
        <v>1.8238778746287095E-2</v>
      </c>
      <c r="AZ67" s="189">
        <f t="shared" si="2"/>
        <v>-2.0801720925597279E-2</v>
      </c>
      <c r="BA67" s="189">
        <f t="shared" si="3"/>
        <v>0.42900098730973224</v>
      </c>
      <c r="BB67" s="189">
        <f t="shared" si="4"/>
        <v>-5.7805272310100908E-2</v>
      </c>
      <c r="BC67" s="189">
        <f t="shared" si="5"/>
        <v>-2.6603991180969078</v>
      </c>
      <c r="BD67" s="189">
        <f t="shared" si="6"/>
        <v>-4.0758216773834235</v>
      </c>
      <c r="BE67" s="189">
        <f t="shared" si="39"/>
        <v>10.395391467625739</v>
      </c>
      <c r="BF67" s="189">
        <f t="shared" si="39"/>
        <v>10.396405139438629</v>
      </c>
      <c r="BG67" s="189">
        <f t="shared" si="39"/>
        <v>10.393620408396384</v>
      </c>
      <c r="BH67" s="189">
        <f t="shared" si="39"/>
        <v>10.401298004992908</v>
      </c>
      <c r="BI67" s="189">
        <f t="shared" si="39"/>
        <v>10.380334203019054</v>
      </c>
      <c r="BJ67" s="189">
        <f t="shared" si="39"/>
        <v>10.439208588483849</v>
      </c>
      <c r="BK67" s="189">
        <f t="shared" si="39"/>
        <v>10.284683459117039</v>
      </c>
      <c r="BL67" s="189">
        <f t="shared" si="8"/>
        <v>10.927330304747276</v>
      </c>
    </row>
    <row r="68" spans="1:64" s="189" customFormat="1" ht="12.95" customHeight="1">
      <c r="A68" s="35" t="s">
        <v>235</v>
      </c>
      <c r="B68" s="20" t="s">
        <v>45</v>
      </c>
      <c r="C68" s="32">
        <v>48683.411399999997</v>
      </c>
      <c r="D68" s="32" t="s">
        <v>96</v>
      </c>
      <c r="E68" s="35">
        <f t="shared" si="49"/>
        <v>-17741.993584367377</v>
      </c>
      <c r="F68" s="189">
        <f t="shared" si="54"/>
        <v>-17742</v>
      </c>
      <c r="G68" s="189">
        <f t="shared" si="42"/>
        <v>2.1032272416050546E-3</v>
      </c>
      <c r="J68" s="189">
        <f t="shared" si="55"/>
        <v>2.1032272416050546E-3</v>
      </c>
      <c r="O68" s="189">
        <f ca="1">+C$11+C$12*F68</f>
        <v>-0.17498463327725758</v>
      </c>
      <c r="Q68" s="258">
        <f t="shared" si="50"/>
        <v>33664.911399999997</v>
      </c>
      <c r="S68" s="192">
        <v>1</v>
      </c>
      <c r="W68" s="35" t="s">
        <v>99</v>
      </c>
      <c r="Z68" s="189">
        <f t="shared" si="51"/>
        <v>-17742</v>
      </c>
      <c r="AA68" s="198">
        <f t="shared" si="52"/>
        <v>-3.860711544132491E-3</v>
      </c>
      <c r="AB68" s="198">
        <f t="shared" si="44"/>
        <v>1.0109630561925148E-2</v>
      </c>
      <c r="AC68" s="198">
        <f t="shared" si="45"/>
        <v>2.1032272416050546E-3</v>
      </c>
      <c r="AD68" s="198">
        <f t="shared" si="46"/>
        <v>5.9639387857375456E-3</v>
      </c>
      <c r="AE68" s="198">
        <f t="shared" si="47"/>
        <v>3.5568565840024632E-5</v>
      </c>
      <c r="AF68" s="189">
        <f t="shared" si="48"/>
        <v>2.1032272416050546E-3</v>
      </c>
      <c r="AG68" s="13"/>
      <c r="AH68" s="189">
        <f t="shared" si="57"/>
        <v>-8.0064033203200938E-3</v>
      </c>
      <c r="AI68" s="189">
        <f t="shared" si="58"/>
        <v>0.39157807368773023</v>
      </c>
      <c r="AJ68" s="189">
        <f t="shared" si="59"/>
        <v>8.8634446205978282E-2</v>
      </c>
      <c r="AK68" s="189">
        <f t="shared" si="60"/>
        <v>-0.21153518060980311</v>
      </c>
      <c r="AL68" s="189">
        <f t="shared" si="61"/>
        <v>-2.8069875425472248</v>
      </c>
      <c r="AM68" s="189">
        <f t="shared" si="62"/>
        <v>-5.92132315045047</v>
      </c>
      <c r="AN68" s="198">
        <f t="shared" si="56"/>
        <v>10.121209019840681</v>
      </c>
      <c r="AO68" s="198">
        <f t="shared" si="56"/>
        <v>10.128586659314301</v>
      </c>
      <c r="AP68" s="198">
        <f t="shared" si="56"/>
        <v>10.113657587916711</v>
      </c>
      <c r="AQ68" s="198">
        <f t="shared" si="56"/>
        <v>10.144065968339824</v>
      </c>
      <c r="AR68" s="198">
        <f t="shared" si="56"/>
        <v>10.082912343158542</v>
      </c>
      <c r="AS68" s="198">
        <f t="shared" si="56"/>
        <v>10.209430642890119</v>
      </c>
      <c r="AT68" s="198">
        <f t="shared" si="56"/>
        <v>9.9601569820348494</v>
      </c>
      <c r="AU68" s="198">
        <f t="shared" si="63"/>
        <v>10.538052836072342</v>
      </c>
      <c r="AW68" s="189">
        <v>-12000</v>
      </c>
      <c r="AX68" s="189">
        <f t="shared" si="0"/>
        <v>-2.3594038324041659E-3</v>
      </c>
      <c r="AY68" s="189">
        <f t="shared" si="1"/>
        <v>2.1112909165736653E-2</v>
      </c>
      <c r="AZ68" s="189">
        <f t="shared" si="2"/>
        <v>-2.3472312998140819E-2</v>
      </c>
      <c r="BA68" s="189">
        <f t="shared" si="3"/>
        <v>0.43968025371102859</v>
      </c>
      <c r="BB68" s="189">
        <f t="shared" si="4"/>
        <v>-9.2381446723314498E-2</v>
      </c>
      <c r="BC68" s="189">
        <f t="shared" si="5"/>
        <v>-2.6257232748785437</v>
      </c>
      <c r="BD68" s="189">
        <f t="shared" si="6"/>
        <v>-3.7905884052562433</v>
      </c>
      <c r="BE68" s="189">
        <f t="shared" si="39"/>
        <v>10.456468954035236</v>
      </c>
      <c r="BF68" s="189">
        <f t="shared" si="39"/>
        <v>10.456973785352082</v>
      </c>
      <c r="BG68" s="189">
        <f t="shared" si="39"/>
        <v>10.455447817636866</v>
      </c>
      <c r="BH68" s="189">
        <f t="shared" si="39"/>
        <v>10.460072382076754</v>
      </c>
      <c r="BI68" s="189">
        <f t="shared" si="39"/>
        <v>10.446165243850361</v>
      </c>
      <c r="BJ68" s="189">
        <f t="shared" si="39"/>
        <v>10.489023811820315</v>
      </c>
      <c r="BK68" s="189">
        <f t="shared" si="39"/>
        <v>10.365337236435066</v>
      </c>
      <c r="BL68" s="189">
        <f t="shared" si="8"/>
        <v>11.009421715264974</v>
      </c>
    </row>
    <row r="69" spans="1:64" s="189" customFormat="1" ht="12.95" customHeight="1">
      <c r="A69" s="256" t="s">
        <v>68</v>
      </c>
      <c r="B69" s="20"/>
      <c r="C69" s="32">
        <v>49004.520199999999</v>
      </c>
      <c r="D69" s="32"/>
      <c r="E69" s="35">
        <f t="shared" si="49"/>
        <v>-16762.491203756312</v>
      </c>
      <c r="F69" s="189">
        <f t="shared" si="54"/>
        <v>-16762.5</v>
      </c>
      <c r="G69" s="189">
        <f t="shared" si="42"/>
        <v>2.8836594065069221E-3</v>
      </c>
      <c r="J69" s="189">
        <f t="shared" si="55"/>
        <v>2.8836594065069221E-3</v>
      </c>
      <c r="Q69" s="258">
        <f t="shared" si="50"/>
        <v>33986.020199999999</v>
      </c>
      <c r="S69" s="192">
        <v>1</v>
      </c>
      <c r="W69" s="35" t="s">
        <v>99</v>
      </c>
      <c r="Z69" s="189">
        <f t="shared" si="51"/>
        <v>-16762.5</v>
      </c>
      <c r="AA69" s="198">
        <f t="shared" si="52"/>
        <v>-3.5299492344672218E-3</v>
      </c>
      <c r="AB69" s="198">
        <f t="shared" si="44"/>
        <v>1.3533142872737365E-2</v>
      </c>
      <c r="AC69" s="198">
        <f t="shared" si="45"/>
        <v>2.8836594065069221E-3</v>
      </c>
      <c r="AD69" s="198">
        <f t="shared" si="46"/>
        <v>6.4136086409741439E-3</v>
      </c>
      <c r="AE69" s="198">
        <f t="shared" si="47"/>
        <v>4.1134375799578206E-5</v>
      </c>
      <c r="AF69" s="189">
        <f t="shared" si="48"/>
        <v>2.8836594065069221E-3</v>
      </c>
      <c r="AG69" s="13"/>
      <c r="AH69" s="189">
        <f t="shared" si="57"/>
        <v>-1.0649483466230443E-2</v>
      </c>
      <c r="AI69" s="189">
        <f t="shared" si="58"/>
        <v>0.39781668072989629</v>
      </c>
      <c r="AJ69" s="189">
        <f t="shared" si="59"/>
        <v>6.0373343746037533E-2</v>
      </c>
      <c r="AK69" s="189">
        <f t="shared" si="60"/>
        <v>-0.22869110836671225</v>
      </c>
      <c r="AL69" s="189">
        <f t="shared" si="61"/>
        <v>-2.7786467113855733</v>
      </c>
      <c r="AM69" s="189">
        <f t="shared" si="62"/>
        <v>-5.4498382728499468</v>
      </c>
      <c r="AN69" s="198">
        <f t="shared" si="56"/>
        <v>10.176138814433369</v>
      </c>
      <c r="AO69" s="198">
        <f t="shared" si="56"/>
        <v>10.181690611162677</v>
      </c>
      <c r="AP69" s="198">
        <f t="shared" si="56"/>
        <v>10.169899976821089</v>
      </c>
      <c r="AQ69" s="198">
        <f t="shared" si="56"/>
        <v>10.195099138894385</v>
      </c>
      <c r="AR69" s="198">
        <f t="shared" si="56"/>
        <v>10.141936159012616</v>
      </c>
      <c r="AS69" s="198">
        <f t="shared" si="56"/>
        <v>10.257518319148659</v>
      </c>
      <c r="AT69" s="198">
        <f t="shared" si="56"/>
        <v>10.019578234739379</v>
      </c>
      <c r="AU69" s="198">
        <f t="shared" si="63"/>
        <v>10.61846137267443</v>
      </c>
      <c r="AW69" s="189">
        <v>-11000</v>
      </c>
      <c r="AX69" s="189">
        <f t="shared" ref="AX69:AX100" si="64">AB$3+AB$4*AW69+AB$5*AW69^2+AZ69</f>
        <v>-2.1653283053512488E-3</v>
      </c>
      <c r="AY69" s="189">
        <f t="shared" ref="AY69:AY100" si="65">AB$3+AB$4*AW69+AB$5*AW69^2</f>
        <v>2.3952960628905614E-2</v>
      </c>
      <c r="AZ69" s="189">
        <f t="shared" ref="AZ69:AZ100" si="66">$AB$6*($AB$11/BA69*BB69+$AB$12)</f>
        <v>-2.6118288934256863E-2</v>
      </c>
      <c r="BA69" s="189">
        <f t="shared" ref="BA69:BA100" si="67">1+$AB$7*COS(BC69)</f>
        <v>0.45163594300279364</v>
      </c>
      <c r="BB69" s="189">
        <f t="shared" ref="BB69:BB100" si="68">SIN(BC69+RADIANS($AB$9))</f>
        <v>-0.12861798364265228</v>
      </c>
      <c r="BC69" s="189">
        <f t="shared" ref="BC69:BC100" si="69">2*ATAN(BD69)</f>
        <v>-2.5892613690814428</v>
      </c>
      <c r="BD69" s="189">
        <f t="shared" ref="BD69:BD100" si="70">SQRT((1+$AB$7)/(1-$AB$7))*TAN(BE69/2)</f>
        <v>-3.5284885478297694</v>
      </c>
      <c r="BE69" s="189">
        <f t="shared" si="39"/>
        <v>10.519062489231029</v>
      </c>
      <c r="BF69" s="189">
        <f t="shared" si="39"/>
        <v>10.519272703110754</v>
      </c>
      <c r="BG69" s="189">
        <f t="shared" si="39"/>
        <v>10.518561419903822</v>
      </c>
      <c r="BH69" s="189">
        <f t="shared" si="39"/>
        <v>10.520972097911139</v>
      </c>
      <c r="BI69" s="189">
        <f t="shared" si="39"/>
        <v>10.512846838938243</v>
      </c>
      <c r="BJ69" s="189">
        <f t="shared" si="39"/>
        <v>10.540768006839034</v>
      </c>
      <c r="BK69" s="189">
        <f t="shared" si="39"/>
        <v>10.450329061853839</v>
      </c>
      <c r="BL69" s="189">
        <f t="shared" ref="BL69:BL100" si="71">RADIANS($AB$9)+$AB$18*(AW69-AB$15)</f>
        <v>11.091513125782674</v>
      </c>
    </row>
    <row r="70" spans="1:64" s="189" customFormat="1" ht="12.95" customHeight="1">
      <c r="A70" s="222" t="s">
        <v>688</v>
      </c>
      <c r="B70" s="192" t="s">
        <v>45</v>
      </c>
      <c r="C70" s="261">
        <v>49004.520299999996</v>
      </c>
      <c r="D70" s="191" t="s">
        <v>100</v>
      </c>
      <c r="E70" s="35">
        <f t="shared" si="49"/>
        <v>-16762.490898718781</v>
      </c>
      <c r="F70" s="189">
        <f t="shared" si="54"/>
        <v>-16762.5</v>
      </c>
      <c r="G70" s="189">
        <f t="shared" si="42"/>
        <v>2.9836594039807096E-3</v>
      </c>
      <c r="J70" s="189">
        <f t="shared" si="55"/>
        <v>2.9836594039807096E-3</v>
      </c>
      <c r="O70" s="189">
        <f ca="1">+C$11+C$12*F70</f>
        <v>-0.16606743699905641</v>
      </c>
      <c r="Q70" s="258">
        <f t="shared" si="50"/>
        <v>33986.020299999996</v>
      </c>
      <c r="S70" s="192">
        <v>1</v>
      </c>
      <c r="W70" s="35" t="s">
        <v>99</v>
      </c>
      <c r="Z70" s="189">
        <f t="shared" si="51"/>
        <v>-16762.5</v>
      </c>
      <c r="AA70" s="198">
        <f t="shared" si="52"/>
        <v>-3.5299492344672218E-3</v>
      </c>
      <c r="AB70" s="198">
        <f t="shared" si="44"/>
        <v>1.3633142870211152E-2</v>
      </c>
      <c r="AC70" s="198">
        <f t="shared" si="45"/>
        <v>2.9836594039807096E-3</v>
      </c>
      <c r="AD70" s="198">
        <f t="shared" si="46"/>
        <v>6.5136086384479314E-3</v>
      </c>
      <c r="AE70" s="198">
        <f t="shared" si="47"/>
        <v>4.2427097494863513E-5</v>
      </c>
      <c r="AF70" s="189">
        <f t="shared" si="48"/>
        <v>2.9836594039807096E-3</v>
      </c>
      <c r="AG70" s="13"/>
      <c r="AH70" s="189">
        <f t="shared" si="57"/>
        <v>-1.0649483466230443E-2</v>
      </c>
      <c r="AI70" s="189">
        <f t="shared" si="58"/>
        <v>0.39781668072989629</v>
      </c>
      <c r="AJ70" s="189">
        <f t="shared" si="59"/>
        <v>6.0373343746037533E-2</v>
      </c>
      <c r="AK70" s="189">
        <f t="shared" si="60"/>
        <v>-0.22869110836671225</v>
      </c>
      <c r="AL70" s="189">
        <f t="shared" si="61"/>
        <v>-2.7786467113855733</v>
      </c>
      <c r="AM70" s="189">
        <f t="shared" si="62"/>
        <v>-5.4498382728499468</v>
      </c>
      <c r="AN70" s="198">
        <f t="shared" si="56"/>
        <v>10.176138814433369</v>
      </c>
      <c r="AO70" s="198">
        <f t="shared" si="56"/>
        <v>10.181690611162677</v>
      </c>
      <c r="AP70" s="198">
        <f t="shared" si="56"/>
        <v>10.169899976821089</v>
      </c>
      <c r="AQ70" s="198">
        <f t="shared" si="56"/>
        <v>10.195099138894385</v>
      </c>
      <c r="AR70" s="198">
        <f t="shared" si="56"/>
        <v>10.141936159012616</v>
      </c>
      <c r="AS70" s="198">
        <f t="shared" si="56"/>
        <v>10.257518319148659</v>
      </c>
      <c r="AT70" s="198">
        <f t="shared" si="56"/>
        <v>10.019578234739379</v>
      </c>
      <c r="AU70" s="198">
        <f t="shared" si="63"/>
        <v>10.61846137267443</v>
      </c>
      <c r="AW70" s="189">
        <v>-10000</v>
      </c>
      <c r="AX70" s="189">
        <f t="shared" si="64"/>
        <v>-1.9719468896620129E-3</v>
      </c>
      <c r="AY70" s="189">
        <f t="shared" si="65"/>
        <v>2.6758933135793982E-2</v>
      </c>
      <c r="AZ70" s="189">
        <f t="shared" si="66"/>
        <v>-2.8730880025455995E-2</v>
      </c>
      <c r="BA70" s="189">
        <f t="shared" si="67"/>
        <v>0.46506456276877628</v>
      </c>
      <c r="BB70" s="189">
        <f t="shared" si="68"/>
        <v>-0.16673131896710558</v>
      </c>
      <c r="BC70" s="189">
        <f t="shared" si="69"/>
        <v>-2.5507229821592849</v>
      </c>
      <c r="BD70" s="189">
        <f t="shared" si="70"/>
        <v>-3.2857850794705388</v>
      </c>
      <c r="BE70" s="189">
        <f t="shared" si="39"/>
        <v>10.583389988688834</v>
      </c>
      <c r="BF70" s="189">
        <f t="shared" si="39"/>
        <v>10.583455395712578</v>
      </c>
      <c r="BG70" s="189">
        <f t="shared" si="39"/>
        <v>10.583201967208716</v>
      </c>
      <c r="BH70" s="189">
        <f t="shared" si="39"/>
        <v>10.584184730409474</v>
      </c>
      <c r="BI70" s="189">
        <f t="shared" si="39"/>
        <v>10.580385938358011</v>
      </c>
      <c r="BJ70" s="189">
        <f t="shared" si="39"/>
        <v>10.595257975050725</v>
      </c>
      <c r="BK70" s="189">
        <f t="shared" si="39"/>
        <v>10.539639400452451</v>
      </c>
      <c r="BL70" s="189">
        <f t="shared" si="71"/>
        <v>11.173604536300374</v>
      </c>
    </row>
    <row r="71" spans="1:64" s="189" customFormat="1" ht="12.95" customHeight="1">
      <c r="A71" s="35" t="s">
        <v>247</v>
      </c>
      <c r="B71" s="20" t="s">
        <v>44</v>
      </c>
      <c r="C71" s="32">
        <v>49004.520499999999</v>
      </c>
      <c r="D71" s="32" t="s">
        <v>96</v>
      </c>
      <c r="E71" s="35">
        <f t="shared" si="49"/>
        <v>-16762.490288643698</v>
      </c>
      <c r="F71" s="189">
        <f t="shared" si="54"/>
        <v>-16762.5</v>
      </c>
      <c r="G71" s="189">
        <f t="shared" si="42"/>
        <v>3.1836594062042423E-3</v>
      </c>
      <c r="J71" s="189">
        <f t="shared" si="55"/>
        <v>3.1836594062042423E-3</v>
      </c>
      <c r="O71" s="189">
        <f ca="1">+C$11+C$12*F71</f>
        <v>-0.16606743699905641</v>
      </c>
      <c r="Q71" s="258">
        <f t="shared" si="50"/>
        <v>33986.020499999999</v>
      </c>
      <c r="S71" s="192">
        <v>1</v>
      </c>
      <c r="W71" s="35" t="s">
        <v>99</v>
      </c>
      <c r="Z71" s="189">
        <f t="shared" si="51"/>
        <v>-16762.5</v>
      </c>
      <c r="AA71" s="198">
        <f t="shared" si="52"/>
        <v>-3.5299492344672218E-3</v>
      </c>
      <c r="AB71" s="198">
        <f t="shared" si="44"/>
        <v>1.3833142872434685E-2</v>
      </c>
      <c r="AC71" s="198">
        <f t="shared" si="45"/>
        <v>3.1836594062042423E-3</v>
      </c>
      <c r="AD71" s="198">
        <f t="shared" si="46"/>
        <v>6.713608640671464E-3</v>
      </c>
      <c r="AE71" s="198">
        <f t="shared" si="47"/>
        <v>4.5072540980098546E-5</v>
      </c>
      <c r="AF71" s="189">
        <f t="shared" si="48"/>
        <v>3.1836594062042423E-3</v>
      </c>
      <c r="AG71" s="13"/>
      <c r="AH71" s="189">
        <f t="shared" si="57"/>
        <v>-1.0649483466230443E-2</v>
      </c>
      <c r="AI71" s="189">
        <f t="shared" si="58"/>
        <v>0.39781668072989629</v>
      </c>
      <c r="AJ71" s="189">
        <f t="shared" si="59"/>
        <v>6.0373343746037533E-2</v>
      </c>
      <c r="AK71" s="189">
        <f t="shared" si="60"/>
        <v>-0.22869110836671225</v>
      </c>
      <c r="AL71" s="189">
        <f t="shared" si="61"/>
        <v>-2.7786467113855733</v>
      </c>
      <c r="AM71" s="189">
        <f t="shared" si="62"/>
        <v>-5.4498382728499468</v>
      </c>
      <c r="AN71" s="198">
        <f t="shared" si="56"/>
        <v>10.176138814433369</v>
      </c>
      <c r="AO71" s="198">
        <f t="shared" si="56"/>
        <v>10.181690611162677</v>
      </c>
      <c r="AP71" s="198">
        <f t="shared" si="56"/>
        <v>10.169899976821089</v>
      </c>
      <c r="AQ71" s="198">
        <f t="shared" si="56"/>
        <v>10.195099138894385</v>
      </c>
      <c r="AR71" s="198">
        <f t="shared" si="56"/>
        <v>10.141936159012616</v>
      </c>
      <c r="AS71" s="198">
        <f t="shared" si="56"/>
        <v>10.257518319148659</v>
      </c>
      <c r="AT71" s="198">
        <f t="shared" si="56"/>
        <v>10.019578234739379</v>
      </c>
      <c r="AU71" s="198">
        <f t="shared" si="63"/>
        <v>10.61846137267443</v>
      </c>
      <c r="AW71" s="189">
        <v>-9000</v>
      </c>
      <c r="AX71" s="189">
        <f t="shared" si="64"/>
        <v>-1.7684717033633092E-3</v>
      </c>
      <c r="AY71" s="189">
        <f t="shared" si="65"/>
        <v>2.9530826686401754E-2</v>
      </c>
      <c r="AZ71" s="189">
        <f t="shared" si="66"/>
        <v>-3.1299298389765064E-2</v>
      </c>
      <c r="BA71" s="189">
        <f t="shared" si="67"/>
        <v>0.48020748568924443</v>
      </c>
      <c r="BB71" s="189">
        <f t="shared" si="68"/>
        <v>-0.20696720140672284</v>
      </c>
      <c r="BC71" s="189">
        <f t="shared" si="69"/>
        <v>-2.5097626118498315</v>
      </c>
      <c r="BD71" s="189">
        <f t="shared" si="70"/>
        <v>-3.0593958285252429</v>
      </c>
      <c r="BE71" s="189">
        <f t="shared" si="39"/>
        <v>10.649695249626104</v>
      </c>
      <c r="BF71" s="189">
        <f t="shared" si="39"/>
        <v>10.649705405240784</v>
      </c>
      <c r="BG71" s="189">
        <f t="shared" si="39"/>
        <v>10.649658902795732</v>
      </c>
      <c r="BH71" s="189">
        <f t="shared" si="39"/>
        <v>10.64987188616294</v>
      </c>
      <c r="BI71" s="189">
        <f t="shared" si="39"/>
        <v>10.648897442038551</v>
      </c>
      <c r="BJ71" s="189">
        <f t="shared" si="39"/>
        <v>10.653377511011188</v>
      </c>
      <c r="BK71" s="189">
        <f t="shared" si="39"/>
        <v>10.633219631190837</v>
      </c>
      <c r="BL71" s="189">
        <f t="shared" si="71"/>
        <v>11.255695946818074</v>
      </c>
    </row>
    <row r="72" spans="1:64" s="189" customFormat="1" ht="12.95" customHeight="1">
      <c r="A72" s="256" t="s">
        <v>68</v>
      </c>
      <c r="B72" s="20"/>
      <c r="C72" s="32">
        <v>49004.679600000003</v>
      </c>
      <c r="D72" s="32"/>
      <c r="E72" s="35">
        <f t="shared" si="49"/>
        <v>-16762.004973919342</v>
      </c>
      <c r="F72" s="189">
        <f t="shared" si="54"/>
        <v>-16762</v>
      </c>
      <c r="G72" s="189">
        <f t="shared" si="42"/>
        <v>-1.6305925382766873E-3</v>
      </c>
      <c r="J72" s="189">
        <f t="shared" si="55"/>
        <v>-1.6305925382766873E-3</v>
      </c>
      <c r="Q72" s="258">
        <f t="shared" si="50"/>
        <v>33986.179600000003</v>
      </c>
      <c r="S72" s="192">
        <v>1</v>
      </c>
      <c r="W72" s="35" t="s">
        <v>99</v>
      </c>
      <c r="Z72" s="189">
        <f t="shared" si="51"/>
        <v>-16762</v>
      </c>
      <c r="AA72" s="198">
        <f t="shared" si="52"/>
        <v>-3.5297905985805797E-3</v>
      </c>
      <c r="AB72" s="198">
        <f t="shared" si="44"/>
        <v>9.0202419837925457E-3</v>
      </c>
      <c r="AC72" s="198">
        <f t="shared" si="45"/>
        <v>-1.6305925382766873E-3</v>
      </c>
      <c r="AD72" s="198">
        <f t="shared" si="46"/>
        <v>1.8991980603038925E-3</v>
      </c>
      <c r="AE72" s="198">
        <f t="shared" si="47"/>
        <v>3.6069532722620676E-6</v>
      </c>
      <c r="AF72" s="189">
        <f t="shared" si="48"/>
        <v>-1.6305925382766873E-3</v>
      </c>
      <c r="AG72" s="13"/>
      <c r="AH72" s="189">
        <f t="shared" si="57"/>
        <v>-1.0650834522069233E-2</v>
      </c>
      <c r="AI72" s="189">
        <f t="shared" si="58"/>
        <v>0.39782003917052822</v>
      </c>
      <c r="AJ72" s="189">
        <f t="shared" si="59"/>
        <v>6.035868532278179E-2</v>
      </c>
      <c r="AK72" s="189">
        <f t="shared" si="60"/>
        <v>-0.2286999515272595</v>
      </c>
      <c r="AL72" s="189">
        <f t="shared" si="61"/>
        <v>-2.7786320261810453</v>
      </c>
      <c r="AM72" s="189">
        <f t="shared" si="62"/>
        <v>-5.4496128585676438</v>
      </c>
      <c r="AN72" s="198">
        <f t="shared" si="56"/>
        <v>10.176167050303794</v>
      </c>
      <c r="AO72" s="198">
        <f t="shared" si="56"/>
        <v>10.181717967279852</v>
      </c>
      <c r="AP72" s="198">
        <f t="shared" si="56"/>
        <v>10.169928891695067</v>
      </c>
      <c r="AQ72" s="198">
        <f t="shared" si="56"/>
        <v>10.195125379660407</v>
      </c>
      <c r="AR72" s="198">
        <f t="shared" si="56"/>
        <v>10.14196665501683</v>
      </c>
      <c r="AS72" s="198">
        <f t="shared" si="56"/>
        <v>10.257542660381359</v>
      </c>
      <c r="AT72" s="198">
        <f t="shared" si="56"/>
        <v>10.019609544949356</v>
      </c>
      <c r="AU72" s="198">
        <f t="shared" si="63"/>
        <v>10.618502418379689</v>
      </c>
      <c r="AW72" s="189">
        <v>-8000</v>
      </c>
      <c r="AX72" s="189">
        <f t="shared" si="64"/>
        <v>-1.5415552451029796E-3</v>
      </c>
      <c r="AY72" s="189">
        <f t="shared" si="65"/>
        <v>3.2268641280728934E-2</v>
      </c>
      <c r="AZ72" s="189">
        <f t="shared" si="66"/>
        <v>-3.3810196525831913E-2</v>
      </c>
      <c r="BA72" s="189">
        <f t="shared" si="67"/>
        <v>0.497363332385798</v>
      </c>
      <c r="BB72" s="189">
        <f t="shared" si="68"/>
        <v>-0.24960440453244609</v>
      </c>
      <c r="BC72" s="189">
        <f t="shared" si="69"/>
        <v>-2.4659649237057248</v>
      </c>
      <c r="BD72" s="189">
        <f t="shared" si="70"/>
        <v>-2.8467393334172955</v>
      </c>
      <c r="BE72" s="189">
        <f t="shared" si="39"/>
        <v>10.718252941622556</v>
      </c>
      <c r="BF72" s="189">
        <f t="shared" si="39"/>
        <v>10.718250434269823</v>
      </c>
      <c r="BG72" s="189">
        <f t="shared" si="39"/>
        <v>10.71826465217937</v>
      </c>
      <c r="BH72" s="189">
        <f t="shared" si="39"/>
        <v>10.718184039118242</v>
      </c>
      <c r="BI72" s="189">
        <f t="shared" si="39"/>
        <v>10.71864140372686</v>
      </c>
      <c r="BJ72" s="189">
        <f t="shared" si="39"/>
        <v>10.716056175523654</v>
      </c>
      <c r="BK72" s="189">
        <f t="shared" si="39"/>
        <v>10.73099237438298</v>
      </c>
      <c r="BL72" s="189">
        <f t="shared" si="71"/>
        <v>11.337787357335774</v>
      </c>
    </row>
    <row r="73" spans="1:64" s="189" customFormat="1" ht="12.95" customHeight="1">
      <c r="A73" s="32" t="s">
        <v>48</v>
      </c>
      <c r="B73" s="20" t="s">
        <v>45</v>
      </c>
      <c r="C73" s="32">
        <v>49007.472699999998</v>
      </c>
      <c r="D73" s="32">
        <v>8.0000000000000004E-4</v>
      </c>
      <c r="E73" s="35">
        <f t="shared" si="49"/>
        <v>-16753.484970421214</v>
      </c>
      <c r="F73" s="189">
        <f t="shared" si="54"/>
        <v>-16753.5</v>
      </c>
      <c r="G73" s="189">
        <f t="shared" si="42"/>
        <v>4.9271243260591291E-3</v>
      </c>
      <c r="J73" s="189">
        <f t="shared" si="55"/>
        <v>4.9271243260591291E-3</v>
      </c>
      <c r="Q73" s="258">
        <f t="shared" si="50"/>
        <v>33988.972699999998</v>
      </c>
      <c r="S73" s="192">
        <v>1</v>
      </c>
      <c r="W73" s="35" t="s">
        <v>99</v>
      </c>
      <c r="Z73" s="189">
        <f t="shared" si="51"/>
        <v>-16753.5</v>
      </c>
      <c r="AA73" s="198">
        <f t="shared" si="52"/>
        <v>-3.5270953015522528E-3</v>
      </c>
      <c r="AB73" s="198">
        <f t="shared" si="44"/>
        <v>1.5600927006912239E-2</v>
      </c>
      <c r="AC73" s="198">
        <f t="shared" si="45"/>
        <v>4.9271243260591291E-3</v>
      </c>
      <c r="AD73" s="198">
        <f t="shared" si="46"/>
        <v>8.4542196276113819E-3</v>
      </c>
      <c r="AE73" s="198">
        <f t="shared" si="47"/>
        <v>7.1473829511889528E-5</v>
      </c>
      <c r="AF73" s="189">
        <f t="shared" si="48"/>
        <v>4.9271243260591291E-3</v>
      </c>
      <c r="AG73" s="13"/>
      <c r="AH73" s="189">
        <f t="shared" si="57"/>
        <v>-1.067380268085311E-2</v>
      </c>
      <c r="AI73" s="189">
        <f t="shared" si="58"/>
        <v>0.39787716062788681</v>
      </c>
      <c r="AJ73" s="189">
        <f t="shared" si="59"/>
        <v>6.0109454816312198E-2</v>
      </c>
      <c r="AK73" s="189">
        <f t="shared" si="60"/>
        <v>-0.22885029901579637</v>
      </c>
      <c r="AL73" s="189">
        <f t="shared" si="61"/>
        <v>-2.7783823423179328</v>
      </c>
      <c r="AM73" s="189">
        <f t="shared" si="62"/>
        <v>-5.4457830315238898</v>
      </c>
      <c r="AN73" s="198">
        <f t="shared" si="56"/>
        <v>10.176647091653962</v>
      </c>
      <c r="AO73" s="198">
        <f t="shared" si="56"/>
        <v>10.182183062082943</v>
      </c>
      <c r="AP73" s="198">
        <f t="shared" si="56"/>
        <v>10.170420476400439</v>
      </c>
      <c r="AQ73" s="198">
        <f t="shared" si="56"/>
        <v>10.195571506047639</v>
      </c>
      <c r="AR73" s="198">
        <f t="shared" si="56"/>
        <v>10.142485142501819</v>
      </c>
      <c r="AS73" s="198">
        <f t="shared" si="56"/>
        <v>10.257956433153328</v>
      </c>
      <c r="AT73" s="198">
        <f t="shared" si="56"/>
        <v>10.02014197290698</v>
      </c>
      <c r="AU73" s="198">
        <f t="shared" si="63"/>
        <v>10.619200195369089</v>
      </c>
      <c r="AW73" s="189">
        <v>-7000</v>
      </c>
      <c r="AX73" s="189">
        <f t="shared" si="64"/>
        <v>-1.2747090751475537E-3</v>
      </c>
      <c r="AY73" s="189">
        <f t="shared" si="65"/>
        <v>3.4972376918775513E-2</v>
      </c>
      <c r="AZ73" s="189">
        <f t="shared" si="66"/>
        <v>-3.6247085993923067E-2</v>
      </c>
      <c r="BA73" s="189">
        <f t="shared" si="67"/>
        <v>0.51690539576345773</v>
      </c>
      <c r="BB73" s="189">
        <f t="shared" si="68"/>
        <v>-0.29495994763215089</v>
      </c>
      <c r="BC73" s="189">
        <f t="shared" si="69"/>
        <v>-2.4188230300274807</v>
      </c>
      <c r="BD73" s="189">
        <f t="shared" si="70"/>
        <v>-2.6456098146906957</v>
      </c>
      <c r="BE73" s="189">
        <f t="shared" si="39"/>
        <v>10.789377886357709</v>
      </c>
      <c r="BF73" s="189">
        <f t="shared" si="39"/>
        <v>10.789376108804758</v>
      </c>
      <c r="BG73" s="189">
        <f t="shared" si="39"/>
        <v>10.78938958754015</v>
      </c>
      <c r="BH73" s="189">
        <f t="shared" ref="BH73:BK100" si="72">$BL73+$AB$7*SIN(BI73)</f>
        <v>10.789287403359276</v>
      </c>
      <c r="BI73" s="189">
        <f t="shared" si="72"/>
        <v>10.790063325393485</v>
      </c>
      <c r="BJ73" s="189">
        <f t="shared" si="72"/>
        <v>10.784241756726514</v>
      </c>
      <c r="BK73" s="189">
        <f t="shared" si="72"/>
        <v>10.832852012865821</v>
      </c>
      <c r="BL73" s="189">
        <f t="shared" si="71"/>
        <v>11.419878767853472</v>
      </c>
    </row>
    <row r="74" spans="1:64" s="189" customFormat="1" ht="12.95" customHeight="1">
      <c r="A74" s="32" t="s">
        <v>48</v>
      </c>
      <c r="B74" s="20" t="s">
        <v>44</v>
      </c>
      <c r="C74" s="32">
        <v>49046.315199999997</v>
      </c>
      <c r="D74" s="32">
        <v>2.0000000000000001E-4</v>
      </c>
      <c r="E74" s="35">
        <f t="shared" si="49"/>
        <v>-16635.00076438611</v>
      </c>
      <c r="F74" s="189">
        <f t="shared" si="54"/>
        <v>-16635</v>
      </c>
      <c r="G74" s="189">
        <f t="shared" si="42"/>
        <v>-2.5058755272766575E-4</v>
      </c>
      <c r="J74" s="189">
        <f t="shared" si="55"/>
        <v>-2.5058755272766575E-4</v>
      </c>
      <c r="Q74" s="258">
        <f t="shared" si="50"/>
        <v>34027.815199999997</v>
      </c>
      <c r="S74" s="192">
        <v>1</v>
      </c>
      <c r="W74" s="35" t="s">
        <v>99</v>
      </c>
      <c r="Z74" s="189">
        <f t="shared" si="51"/>
        <v>-16635</v>
      </c>
      <c r="AA74" s="198">
        <f t="shared" si="52"/>
        <v>-3.4898153430645302E-3</v>
      </c>
      <c r="AB74" s="198">
        <f t="shared" si="44"/>
        <v>1.0743457500334504E-2</v>
      </c>
      <c r="AC74" s="198">
        <f t="shared" si="45"/>
        <v>-2.5058755272766575E-4</v>
      </c>
      <c r="AD74" s="198">
        <f t="shared" si="46"/>
        <v>3.2392277903368644E-3</v>
      </c>
      <c r="AE74" s="198">
        <f t="shared" si="47"/>
        <v>1.0492596677690645E-5</v>
      </c>
      <c r="AF74" s="189">
        <f t="shared" si="48"/>
        <v>-2.5058755272766575E-4</v>
      </c>
      <c r="AG74" s="13"/>
      <c r="AH74" s="189">
        <f t="shared" si="57"/>
        <v>-1.099404505306217E-2</v>
      </c>
      <c r="AI74" s="189">
        <f t="shared" si="58"/>
        <v>0.39867902472767247</v>
      </c>
      <c r="AJ74" s="189">
        <f t="shared" si="59"/>
        <v>5.6627519447829393E-2</v>
      </c>
      <c r="AK74" s="189">
        <f t="shared" si="60"/>
        <v>-0.23094903712873938</v>
      </c>
      <c r="AL74" s="189">
        <f t="shared" si="61"/>
        <v>-2.7748944586963633</v>
      </c>
      <c r="AM74" s="189">
        <f t="shared" si="62"/>
        <v>-5.3928227046269877</v>
      </c>
      <c r="AN74" s="198">
        <f t="shared" ref="AN74:AT83" si="73">$AU74+$AB$7*SIN(AO74)</f>
        <v>10.183345666004595</v>
      </c>
      <c r="AO74" s="198">
        <f t="shared" si="73"/>
        <v>10.188675109843979</v>
      </c>
      <c r="AP74" s="198">
        <f t="shared" si="73"/>
        <v>10.177280008787596</v>
      </c>
      <c r="AQ74" s="198">
        <f t="shared" si="73"/>
        <v>10.20179769035747</v>
      </c>
      <c r="AR74" s="198">
        <f t="shared" si="73"/>
        <v>10.149724322287724</v>
      </c>
      <c r="AS74" s="198">
        <f t="shared" si="73"/>
        <v>10.263719475881672</v>
      </c>
      <c r="AT74" s="198">
        <f t="shared" si="73"/>
        <v>10.027595058751713</v>
      </c>
      <c r="AU74" s="198">
        <f t="shared" si="63"/>
        <v>10.628928027515437</v>
      </c>
      <c r="AW74" s="189">
        <v>-6000</v>
      </c>
      <c r="AX74" s="189">
        <f t="shared" si="64"/>
        <v>-9.475800609683796E-4</v>
      </c>
      <c r="AY74" s="189">
        <f t="shared" si="65"/>
        <v>3.7642033600541511E-2</v>
      </c>
      <c r="AZ74" s="189">
        <f t="shared" si="66"/>
        <v>-3.858961366150989E-2</v>
      </c>
      <c r="BA74" s="189">
        <f t="shared" si="67"/>
        <v>0.53930635406948291</v>
      </c>
      <c r="BB74" s="189">
        <f t="shared" si="68"/>
        <v>-0.3433951671265596</v>
      </c>
      <c r="BC74" s="189">
        <f t="shared" si="69"/>
        <v>-2.3677071205887019</v>
      </c>
      <c r="BD74" s="189">
        <f t="shared" si="70"/>
        <v>-2.4540745282942753</v>
      </c>
      <c r="BE74" s="189">
        <f t="shared" ref="BE74:BG100" si="74">$BL74+$AB$7*SIN(BF74)</f>
        <v>10.863439091063288</v>
      </c>
      <c r="BF74" s="189">
        <f t="shared" si="74"/>
        <v>10.863438829679433</v>
      </c>
      <c r="BG74" s="189">
        <f t="shared" si="74"/>
        <v>10.863441909635064</v>
      </c>
      <c r="BH74" s="189">
        <f t="shared" si="72"/>
        <v>10.863405622230136</v>
      </c>
      <c r="BI74" s="189">
        <f t="shared" si="72"/>
        <v>10.863833784124978</v>
      </c>
      <c r="BJ74" s="189">
        <f t="shared" si="72"/>
        <v>10.858866733920483</v>
      </c>
      <c r="BK74" s="189">
        <f t="shared" si="72"/>
        <v>10.938665403353664</v>
      </c>
      <c r="BL74" s="189">
        <f t="shared" si="71"/>
        <v>11.501970178371174</v>
      </c>
    </row>
    <row r="75" spans="1:64" s="189" customFormat="1" ht="12.95" customHeight="1">
      <c r="A75" s="32" t="s">
        <v>48</v>
      </c>
      <c r="B75" s="20" t="s">
        <v>45</v>
      </c>
      <c r="C75" s="32">
        <v>49387.430500000002</v>
      </c>
      <c r="D75" s="32">
        <v>1.1000000000000001E-3</v>
      </c>
      <c r="E75" s="35">
        <f t="shared" si="49"/>
        <v>-15594.471048561254</v>
      </c>
      <c r="F75" s="189">
        <f t="shared" si="54"/>
        <v>-15594.5</v>
      </c>
      <c r="G75" s="189">
        <f t="shared" si="42"/>
        <v>9.4911068517831154E-3</v>
      </c>
      <c r="J75" s="189">
        <f t="shared" si="55"/>
        <v>9.4911068517831154E-3</v>
      </c>
      <c r="Q75" s="258">
        <f t="shared" si="50"/>
        <v>34368.930500000002</v>
      </c>
      <c r="S75" s="192">
        <v>1</v>
      </c>
      <c r="W75" s="35" t="s">
        <v>99</v>
      </c>
      <c r="Z75" s="189">
        <f t="shared" si="51"/>
        <v>-15594.5</v>
      </c>
      <c r="AA75" s="198">
        <f t="shared" si="52"/>
        <v>-3.1847247687797325E-3</v>
      </c>
      <c r="AB75" s="198">
        <f t="shared" si="44"/>
        <v>2.3298770008955257E-2</v>
      </c>
      <c r="AC75" s="198">
        <f t="shared" si="45"/>
        <v>9.4911068517831154E-3</v>
      </c>
      <c r="AD75" s="198">
        <f t="shared" si="46"/>
        <v>1.2675831620562848E-2</v>
      </c>
      <c r="AE75" s="198">
        <f t="shared" si="47"/>
        <v>1.6067670727286094E-4</v>
      </c>
      <c r="AF75" s="189">
        <f t="shared" si="48"/>
        <v>9.4911068517831154E-3</v>
      </c>
      <c r="AG75" s="13"/>
      <c r="AH75" s="189">
        <f t="shared" si="57"/>
        <v>-1.3807663157172139E-2</v>
      </c>
      <c r="AI75" s="189">
        <f t="shared" si="58"/>
        <v>0.40617962318092615</v>
      </c>
      <c r="AJ75" s="189">
        <f t="shared" si="59"/>
        <v>2.5441034696839074E-2</v>
      </c>
      <c r="AK75" s="189">
        <f t="shared" si="60"/>
        <v>-0.24960315127739918</v>
      </c>
      <c r="AL75" s="189">
        <f t="shared" si="61"/>
        <v>-2.743680411074735</v>
      </c>
      <c r="AM75" s="189">
        <f t="shared" si="62"/>
        <v>-4.9597395155100648</v>
      </c>
      <c r="AN75" s="198">
        <f t="shared" si="73"/>
        <v>10.242683462830442</v>
      </c>
      <c r="AO75" s="198">
        <f t="shared" si="73"/>
        <v>10.246362747838633</v>
      </c>
      <c r="AP75" s="198">
        <f t="shared" si="73"/>
        <v>10.238013397368244</v>
      </c>
      <c r="AQ75" s="198">
        <f t="shared" si="73"/>
        <v>10.25706973482462</v>
      </c>
      <c r="AR75" s="198">
        <f t="shared" si="73"/>
        <v>10.214123138039534</v>
      </c>
      <c r="AS75" s="198">
        <f t="shared" si="73"/>
        <v>10.313972214297699</v>
      </c>
      <c r="AT75" s="198">
        <f t="shared" si="73"/>
        <v>10.095503348337159</v>
      </c>
      <c r="AU75" s="198">
        <f t="shared" si="63"/>
        <v>10.714344140159103</v>
      </c>
      <c r="AW75" s="189">
        <v>-5000</v>
      </c>
      <c r="AX75" s="189">
        <f t="shared" si="64"/>
        <v>-5.3492475925551869E-4</v>
      </c>
      <c r="AY75" s="189">
        <f t="shared" si="65"/>
        <v>4.0277611326026898E-2</v>
      </c>
      <c r="AZ75" s="189">
        <f t="shared" si="66"/>
        <v>-4.0812536085282416E-2</v>
      </c>
      <c r="BA75" s="189">
        <f t="shared" si="67"/>
        <v>0.56517336522960149</v>
      </c>
      <c r="BB75" s="189">
        <f t="shared" si="68"/>
        <v>-0.39532058755287819</v>
      </c>
      <c r="BC75" s="189">
        <f t="shared" si="69"/>
        <v>-2.3118197888988132</v>
      </c>
      <c r="BD75" s="189">
        <f t="shared" si="70"/>
        <v>-2.2703892061201962</v>
      </c>
      <c r="BE75" s="189">
        <f t="shared" si="74"/>
        <v>10.940878631641691</v>
      </c>
      <c r="BF75" s="189">
        <f t="shared" si="74"/>
        <v>10.94087863153171</v>
      </c>
      <c r="BG75" s="189">
        <f t="shared" si="74"/>
        <v>10.940878634654901</v>
      </c>
      <c r="BH75" s="189">
        <f t="shared" si="72"/>
        <v>10.940878545964358</v>
      </c>
      <c r="BI75" s="189">
        <f t="shared" si="72"/>
        <v>10.940881064603042</v>
      </c>
      <c r="BJ75" s="189">
        <f t="shared" si="72"/>
        <v>10.94080958518542</v>
      </c>
      <c r="BK75" s="189">
        <f t="shared" si="72"/>
        <v>11.048272773186953</v>
      </c>
      <c r="BL75" s="189">
        <f t="shared" si="71"/>
        <v>11.584061588888872</v>
      </c>
    </row>
    <row r="76" spans="1:64" s="189" customFormat="1" ht="12.95" customHeight="1">
      <c r="A76" s="256" t="s">
        <v>69</v>
      </c>
      <c r="B76" s="20"/>
      <c r="C76" s="32">
        <v>49393.324200000003</v>
      </c>
      <c r="D76" s="32"/>
      <c r="E76" s="35">
        <f t="shared" si="49"/>
        <v>-15576.493051132944</v>
      </c>
      <c r="F76" s="189">
        <f t="shared" si="54"/>
        <v>-15576.5</v>
      </c>
      <c r="G76" s="189">
        <f t="shared" si="42"/>
        <v>2.2780366925871931E-3</v>
      </c>
      <c r="J76" s="189">
        <f t="shared" si="55"/>
        <v>2.2780366925871931E-3</v>
      </c>
      <c r="Q76" s="258">
        <f t="shared" si="50"/>
        <v>34374.824200000003</v>
      </c>
      <c r="S76" s="192">
        <v>1</v>
      </c>
      <c r="W76" s="35" t="s">
        <v>99</v>
      </c>
      <c r="Z76" s="189">
        <f t="shared" si="51"/>
        <v>-15576.5</v>
      </c>
      <c r="AA76" s="198">
        <f t="shared" si="52"/>
        <v>-3.1797758489119851E-3</v>
      </c>
      <c r="AB76" s="198">
        <f t="shared" si="44"/>
        <v>1.6134377988594541E-2</v>
      </c>
      <c r="AC76" s="198">
        <f t="shared" si="45"/>
        <v>2.2780366925871931E-3</v>
      </c>
      <c r="AD76" s="198">
        <f t="shared" si="46"/>
        <v>5.4578125414991782E-3</v>
      </c>
      <c r="AE76" s="198">
        <f t="shared" si="47"/>
        <v>2.9787717738145719E-5</v>
      </c>
      <c r="AF76" s="189">
        <f t="shared" si="48"/>
        <v>2.2780366925871931E-3</v>
      </c>
      <c r="AG76" s="13"/>
      <c r="AH76" s="189">
        <f t="shared" si="57"/>
        <v>-1.3856341296007348E-2</v>
      </c>
      <c r="AI76" s="189">
        <f t="shared" si="58"/>
        <v>0.40631693190952678</v>
      </c>
      <c r="AJ76" s="189">
        <f t="shared" si="59"/>
        <v>2.4891460143036177E-2</v>
      </c>
      <c r="AK76" s="189">
        <f t="shared" si="60"/>
        <v>-0.24992956550964016</v>
      </c>
      <c r="AL76" s="189">
        <f t="shared" si="61"/>
        <v>-2.7431306623975091</v>
      </c>
      <c r="AM76" s="189">
        <f t="shared" si="62"/>
        <v>-4.9527125825776226</v>
      </c>
      <c r="AN76" s="198">
        <f t="shared" si="73"/>
        <v>10.243718554191361</v>
      </c>
      <c r="AO76" s="198">
        <f t="shared" si="73"/>
        <v>10.247372073186229</v>
      </c>
      <c r="AP76" s="198">
        <f t="shared" si="73"/>
        <v>10.239072039091795</v>
      </c>
      <c r="AQ76" s="198">
        <f t="shared" si="73"/>
        <v>10.258036522410324</v>
      </c>
      <c r="AR76" s="198">
        <f t="shared" si="73"/>
        <v>10.215249812011624</v>
      </c>
      <c r="AS76" s="198">
        <f t="shared" si="73"/>
        <v>10.314837485549061</v>
      </c>
      <c r="AT76" s="198">
        <f t="shared" si="73"/>
        <v>10.096717503587449</v>
      </c>
      <c r="AU76" s="198">
        <f t="shared" si="63"/>
        <v>10.715821785548421</v>
      </c>
      <c r="AW76" s="189">
        <v>-4000</v>
      </c>
      <c r="AX76" s="189">
        <f t="shared" si="64"/>
        <v>-5.0784542041382164E-6</v>
      </c>
      <c r="AY76" s="189">
        <f t="shared" si="65"/>
        <v>4.2879110095231703E-2</v>
      </c>
      <c r="AZ76" s="189">
        <f t="shared" si="66"/>
        <v>-4.2884188549435841E-2</v>
      </c>
      <c r="BA76" s="189">
        <f t="shared" si="67"/>
        <v>0.59529796884451713</v>
      </c>
      <c r="BB76" s="189">
        <f t="shared" si="68"/>
        <v>-0.45119526112349728</v>
      </c>
      <c r="BC76" s="189">
        <f t="shared" si="69"/>
        <v>-2.2501324045384221</v>
      </c>
      <c r="BD76" s="189">
        <f t="shared" si="70"/>
        <v>-2.0929274180868158</v>
      </c>
      <c r="BE76" s="189">
        <f t="shared" si="74"/>
        <v>11.022235689440034</v>
      </c>
      <c r="BF76" s="189">
        <f t="shared" si="74"/>
        <v>11.022235690298134</v>
      </c>
      <c r="BG76" s="189">
        <f t="shared" si="74"/>
        <v>11.022235740269492</v>
      </c>
      <c r="BH76" s="189">
        <f t="shared" si="72"/>
        <v>11.02223865018674</v>
      </c>
      <c r="BI76" s="189">
        <f t="shared" si="72"/>
        <v>11.022407555536315</v>
      </c>
      <c r="BJ76" s="189">
        <f t="shared" si="72"/>
        <v>11.030852351948733</v>
      </c>
      <c r="BK76" s="189">
        <f t="shared" si="72"/>
        <v>11.161488796435679</v>
      </c>
      <c r="BL76" s="189">
        <f t="shared" si="71"/>
        <v>11.666152999406572</v>
      </c>
    </row>
    <row r="77" spans="1:64" s="189" customFormat="1" ht="12.95" customHeight="1">
      <c r="A77" s="222" t="s">
        <v>688</v>
      </c>
      <c r="B77" s="192" t="s">
        <v>45</v>
      </c>
      <c r="C77" s="261">
        <v>49393.324699999997</v>
      </c>
      <c r="D77" s="191" t="s">
        <v>100</v>
      </c>
      <c r="E77" s="35">
        <f t="shared" si="49"/>
        <v>-15576.491525945265</v>
      </c>
      <c r="F77" s="189">
        <f t="shared" si="54"/>
        <v>-15576.5</v>
      </c>
      <c r="G77" s="189">
        <f t="shared" si="42"/>
        <v>2.7780366872320883E-3</v>
      </c>
      <c r="J77" s="189">
        <f t="shared" si="55"/>
        <v>2.7780366872320883E-3</v>
      </c>
      <c r="O77" s="189">
        <f ca="1">+C$11+C$12*F77</f>
        <v>-0.1552703009235622</v>
      </c>
      <c r="Q77" s="258">
        <f t="shared" si="50"/>
        <v>34374.824699999997</v>
      </c>
      <c r="S77" s="192">
        <v>1</v>
      </c>
      <c r="W77" s="35" t="s">
        <v>99</v>
      </c>
      <c r="Z77" s="189">
        <f t="shared" si="51"/>
        <v>-15576.5</v>
      </c>
      <c r="AA77" s="198">
        <f t="shared" si="52"/>
        <v>-3.1797758489119851E-3</v>
      </c>
      <c r="AB77" s="198">
        <f t="shared" si="44"/>
        <v>1.6634377983239437E-2</v>
      </c>
      <c r="AC77" s="198">
        <f t="shared" si="45"/>
        <v>2.7780366872320883E-3</v>
      </c>
      <c r="AD77" s="198">
        <f t="shared" si="46"/>
        <v>5.9578125361440734E-3</v>
      </c>
      <c r="AE77" s="198">
        <f t="shared" si="47"/>
        <v>3.5495530215835475E-5</v>
      </c>
      <c r="AF77" s="189">
        <f t="shared" si="48"/>
        <v>2.7780366872320883E-3</v>
      </c>
      <c r="AG77" s="13"/>
      <c r="AH77" s="189">
        <f t="shared" si="57"/>
        <v>-1.3856341296007348E-2</v>
      </c>
      <c r="AI77" s="189">
        <f t="shared" si="58"/>
        <v>0.40631693190952678</v>
      </c>
      <c r="AJ77" s="189">
        <f t="shared" si="59"/>
        <v>2.4891460143036177E-2</v>
      </c>
      <c r="AK77" s="189">
        <f t="shared" si="60"/>
        <v>-0.24992956550964016</v>
      </c>
      <c r="AL77" s="189">
        <f t="shared" si="61"/>
        <v>-2.7431306623975091</v>
      </c>
      <c r="AM77" s="189">
        <f t="shared" si="62"/>
        <v>-4.9527125825776226</v>
      </c>
      <c r="AN77" s="198">
        <f t="shared" si="73"/>
        <v>10.243718554191361</v>
      </c>
      <c r="AO77" s="198">
        <f t="shared" si="73"/>
        <v>10.247372073186229</v>
      </c>
      <c r="AP77" s="198">
        <f t="shared" si="73"/>
        <v>10.239072039091795</v>
      </c>
      <c r="AQ77" s="198">
        <f t="shared" si="73"/>
        <v>10.258036522410324</v>
      </c>
      <c r="AR77" s="198">
        <f t="shared" si="73"/>
        <v>10.215249812011624</v>
      </c>
      <c r="AS77" s="198">
        <f t="shared" si="73"/>
        <v>10.314837485549061</v>
      </c>
      <c r="AT77" s="198">
        <f t="shared" si="73"/>
        <v>10.096717503587449</v>
      </c>
      <c r="AU77" s="198">
        <f t="shared" si="63"/>
        <v>10.715821785548421</v>
      </c>
      <c r="AW77" s="189">
        <v>-3000</v>
      </c>
      <c r="AX77" s="189">
        <f t="shared" si="64"/>
        <v>6.8231569895980948E-4</v>
      </c>
      <c r="AY77" s="189">
        <f t="shared" si="65"/>
        <v>4.5446529908155911E-2</v>
      </c>
      <c r="AZ77" s="189">
        <f t="shared" si="66"/>
        <v>-4.4764214209196102E-2</v>
      </c>
      <c r="BA77" s="189">
        <f t="shared" si="67"/>
        <v>0.63072758830265774</v>
      </c>
      <c r="BB77" s="189">
        <f t="shared" si="68"/>
        <v>-0.51151243110569344</v>
      </c>
      <c r="BC77" s="189">
        <f t="shared" si="69"/>
        <v>-2.1812926382484705</v>
      </c>
      <c r="BD77" s="189">
        <f t="shared" si="70"/>
        <v>-1.9201172684200276</v>
      </c>
      <c r="BE77" s="189">
        <f t="shared" si="74"/>
        <v>11.108177635222422</v>
      </c>
      <c r="BF77" s="189">
        <f t="shared" si="74"/>
        <v>11.108178238184479</v>
      </c>
      <c r="BG77" s="189">
        <f t="shared" si="74"/>
        <v>11.108186568358219</v>
      </c>
      <c r="BH77" s="189">
        <f t="shared" si="72"/>
        <v>11.108301590471058</v>
      </c>
      <c r="BI77" s="189">
        <f t="shared" si="72"/>
        <v>11.109878020798904</v>
      </c>
      <c r="BJ77" s="189">
        <f t="shared" si="72"/>
        <v>11.129636441798656</v>
      </c>
      <c r="BK77" s="189">
        <f t="shared" si="72"/>
        <v>11.278103842109523</v>
      </c>
      <c r="BL77" s="189">
        <f t="shared" si="71"/>
        <v>11.748244409924272</v>
      </c>
    </row>
    <row r="78" spans="1:64" s="189" customFormat="1" ht="12.95" customHeight="1">
      <c r="A78" s="35" t="s">
        <v>267</v>
      </c>
      <c r="B78" s="20" t="s">
        <v>44</v>
      </c>
      <c r="C78" s="32">
        <v>49393.325199999999</v>
      </c>
      <c r="D78" s="32" t="s">
        <v>96</v>
      </c>
      <c r="E78" s="35">
        <f t="shared" si="49"/>
        <v>-15576.490000757565</v>
      </c>
      <c r="F78" s="189">
        <f t="shared" si="54"/>
        <v>-15576.5</v>
      </c>
      <c r="G78" s="189">
        <f t="shared" si="42"/>
        <v>3.2780366891529411E-3</v>
      </c>
      <c r="J78" s="189">
        <f t="shared" si="55"/>
        <v>3.2780366891529411E-3</v>
      </c>
      <c r="O78" s="189">
        <f ca="1">+C$11+C$12*F78</f>
        <v>-0.1552703009235622</v>
      </c>
      <c r="Q78" s="258">
        <f t="shared" si="50"/>
        <v>34374.825199999999</v>
      </c>
      <c r="S78" s="192">
        <v>1</v>
      </c>
      <c r="W78" s="35" t="s">
        <v>99</v>
      </c>
      <c r="Z78" s="189">
        <f t="shared" si="51"/>
        <v>-15576.5</v>
      </c>
      <c r="AA78" s="198">
        <f t="shared" si="52"/>
        <v>-3.1797758489119851E-3</v>
      </c>
      <c r="AB78" s="198">
        <f t="shared" si="44"/>
        <v>1.7134377985160289E-2</v>
      </c>
      <c r="AC78" s="198">
        <f t="shared" si="45"/>
        <v>3.2780366891529411E-3</v>
      </c>
      <c r="AD78" s="198">
        <f t="shared" si="46"/>
        <v>6.4578125380649262E-3</v>
      </c>
      <c r="AE78" s="198">
        <f t="shared" si="47"/>
        <v>4.1703342776788565E-5</v>
      </c>
      <c r="AF78" s="189">
        <f t="shared" si="48"/>
        <v>3.2780366891529411E-3</v>
      </c>
      <c r="AG78" s="13"/>
      <c r="AH78" s="189">
        <f t="shared" si="57"/>
        <v>-1.3856341296007348E-2</v>
      </c>
      <c r="AI78" s="189">
        <f t="shared" si="58"/>
        <v>0.40631693190952678</v>
      </c>
      <c r="AJ78" s="189">
        <f t="shared" si="59"/>
        <v>2.4891460143036177E-2</v>
      </c>
      <c r="AK78" s="189">
        <f t="shared" si="60"/>
        <v>-0.24992956550964016</v>
      </c>
      <c r="AL78" s="189">
        <f t="shared" si="61"/>
        <v>-2.7431306623975091</v>
      </c>
      <c r="AM78" s="189">
        <f t="shared" si="62"/>
        <v>-4.9527125825776226</v>
      </c>
      <c r="AN78" s="198">
        <f t="shared" si="73"/>
        <v>10.243718554191361</v>
      </c>
      <c r="AO78" s="198">
        <f t="shared" si="73"/>
        <v>10.247372073186229</v>
      </c>
      <c r="AP78" s="198">
        <f t="shared" si="73"/>
        <v>10.239072039091795</v>
      </c>
      <c r="AQ78" s="198">
        <f t="shared" si="73"/>
        <v>10.258036522410324</v>
      </c>
      <c r="AR78" s="198">
        <f t="shared" si="73"/>
        <v>10.215249812011624</v>
      </c>
      <c r="AS78" s="198">
        <f t="shared" si="73"/>
        <v>10.314837485549061</v>
      </c>
      <c r="AT78" s="198">
        <f t="shared" si="73"/>
        <v>10.096717503587449</v>
      </c>
      <c r="AU78" s="198">
        <f t="shared" si="63"/>
        <v>10.715821785548421</v>
      </c>
      <c r="AW78" s="189">
        <v>-2000</v>
      </c>
      <c r="AX78" s="189">
        <f t="shared" si="64"/>
        <v>1.5796136805078312E-3</v>
      </c>
      <c r="AY78" s="189">
        <f t="shared" si="65"/>
        <v>4.7979870764799509E-2</v>
      </c>
      <c r="AZ78" s="189">
        <f t="shared" si="66"/>
        <v>-4.6400257084291678E-2</v>
      </c>
      <c r="BA78" s="189">
        <f t="shared" si="67"/>
        <v>0.67286978442140755</v>
      </c>
      <c r="BB78" s="189">
        <f t="shared" si="68"/>
        <v>-0.57675608339657025</v>
      </c>
      <c r="BC78" s="189">
        <f t="shared" si="69"/>
        <v>-2.1034844613986743</v>
      </c>
      <c r="BD78" s="189">
        <f t="shared" si="70"/>
        <v>-1.7503738839465357</v>
      </c>
      <c r="BE78" s="189">
        <f t="shared" si="74"/>
        <v>11.199543995919147</v>
      </c>
      <c r="BF78" s="189">
        <f t="shared" si="74"/>
        <v>11.199554630216099</v>
      </c>
      <c r="BG78" s="189">
        <f t="shared" si="74"/>
        <v>11.199636113090353</v>
      </c>
      <c r="BH78" s="189">
        <f t="shared" si="72"/>
        <v>11.200259395525832</v>
      </c>
      <c r="BI78" s="189">
        <f t="shared" si="72"/>
        <v>11.204966528381277</v>
      </c>
      <c r="BJ78" s="189">
        <f t="shared" si="72"/>
        <v>11.237619153582006</v>
      </c>
      <c r="BK78" s="189">
        <f t="shared" si="72"/>
        <v>11.397885386067873</v>
      </c>
      <c r="BL78" s="189">
        <f t="shared" si="71"/>
        <v>11.83033582044197</v>
      </c>
    </row>
    <row r="79" spans="1:64" s="189" customFormat="1" ht="12.95" customHeight="1">
      <c r="A79" s="32" t="s">
        <v>48</v>
      </c>
      <c r="B79" s="20" t="s">
        <v>44</v>
      </c>
      <c r="C79" s="32">
        <v>49401.351799999997</v>
      </c>
      <c r="D79" s="32">
        <v>1.1999999999999999E-3</v>
      </c>
      <c r="E79" s="35">
        <f t="shared" si="49"/>
        <v>-15552.005857662733</v>
      </c>
      <c r="F79" s="189">
        <f t="shared" si="54"/>
        <v>-15552</v>
      </c>
      <c r="G79" s="189">
        <f t="shared" si="42"/>
        <v>-1.9203088086214848E-3</v>
      </c>
      <c r="J79" s="189">
        <f t="shared" si="55"/>
        <v>-1.9203088086214848E-3</v>
      </c>
      <c r="Q79" s="258">
        <f t="shared" si="50"/>
        <v>34382.851799999997</v>
      </c>
      <c r="S79" s="192">
        <v>1</v>
      </c>
      <c r="W79" s="35" t="s">
        <v>99</v>
      </c>
      <c r="Z79" s="189">
        <f t="shared" si="51"/>
        <v>-15552</v>
      </c>
      <c r="AA79" s="198">
        <f t="shared" si="52"/>
        <v>-3.1730566789459919E-3</v>
      </c>
      <c r="AB79" s="198">
        <f t="shared" si="44"/>
        <v>1.2002287960520065E-2</v>
      </c>
      <c r="AC79" s="198">
        <f t="shared" si="45"/>
        <v>-1.9203088086214848E-3</v>
      </c>
      <c r="AD79" s="198">
        <f t="shared" si="46"/>
        <v>1.2527478703245071E-3</v>
      </c>
      <c r="AE79" s="198">
        <f t="shared" si="47"/>
        <v>1.5693772266025881E-6</v>
      </c>
      <c r="AF79" s="189">
        <f t="shared" si="48"/>
        <v>-1.9203088086214848E-3</v>
      </c>
      <c r="AG79" s="13"/>
      <c r="AH79" s="189">
        <f t="shared" si="57"/>
        <v>-1.392259676914155E-2</v>
      </c>
      <c r="AI79" s="189">
        <f t="shared" si="58"/>
        <v>0.40650425254579803</v>
      </c>
      <c r="AJ79" s="189">
        <f t="shared" si="59"/>
        <v>2.4142857470247844E-2</v>
      </c>
      <c r="AK79" s="189">
        <f t="shared" si="60"/>
        <v>-0.25037406176945148</v>
      </c>
      <c r="AL79" s="189">
        <f t="shared" si="61"/>
        <v>-2.7423818346165203</v>
      </c>
      <c r="AM79" s="189">
        <f t="shared" si="62"/>
        <v>-4.9431717266348523</v>
      </c>
      <c r="AN79" s="198">
        <f t="shared" si="73"/>
        <v>10.245127917530644</v>
      </c>
      <c r="AO79" s="198">
        <f t="shared" si="73"/>
        <v>10.248746525980421</v>
      </c>
      <c r="AP79" s="198">
        <f t="shared" si="73"/>
        <v>10.240513409511092</v>
      </c>
      <c r="AQ79" s="198">
        <f t="shared" si="73"/>
        <v>10.259353062824555</v>
      </c>
      <c r="AR79" s="198">
        <f t="shared" si="73"/>
        <v>10.216784000868254</v>
      </c>
      <c r="AS79" s="198">
        <f t="shared" si="73"/>
        <v>10.316015072267673</v>
      </c>
      <c r="AT79" s="198">
        <f t="shared" si="73"/>
        <v>10.098372276021873</v>
      </c>
      <c r="AU79" s="198">
        <f t="shared" si="63"/>
        <v>10.717833025106106</v>
      </c>
      <c r="AW79" s="189">
        <v>-1000</v>
      </c>
      <c r="AX79" s="189">
        <f t="shared" si="64"/>
        <v>2.7560302183871829E-3</v>
      </c>
      <c r="AY79" s="189">
        <f t="shared" si="65"/>
        <v>5.0479132665162532E-2</v>
      </c>
      <c r="AZ79" s="189">
        <f t="shared" si="66"/>
        <v>-4.7723102446775349E-2</v>
      </c>
      <c r="BA79" s="189">
        <f t="shared" si="67"/>
        <v>0.72364777293178095</v>
      </c>
      <c r="BB79" s="189">
        <f t="shared" si="68"/>
        <v>-0.64729604026071508</v>
      </c>
      <c r="BC79" s="189">
        <f t="shared" si="69"/>
        <v>-2.0142049536089179</v>
      </c>
      <c r="BD79" s="189">
        <f t="shared" si="70"/>
        <v>-1.5820099425705707</v>
      </c>
      <c r="BE79" s="189">
        <f t="shared" si="74"/>
        <v>11.29741583872258</v>
      </c>
      <c r="BF79" s="189">
        <f t="shared" si="74"/>
        <v>11.297485878153653</v>
      </c>
      <c r="BG79" s="189">
        <f t="shared" si="74"/>
        <v>11.297851339524735</v>
      </c>
      <c r="BH79" s="189">
        <f t="shared" si="72"/>
        <v>11.2997513890937</v>
      </c>
      <c r="BI79" s="189">
        <f t="shared" si="72"/>
        <v>11.309450252883739</v>
      </c>
      <c r="BJ79" s="189">
        <f t="shared" si="72"/>
        <v>11.355033779008506</v>
      </c>
      <c r="BK79" s="189">
        <f t="shared" si="72"/>
        <v>11.520579577120149</v>
      </c>
      <c r="BL79" s="189">
        <f t="shared" si="71"/>
        <v>11.912427230959672</v>
      </c>
    </row>
    <row r="80" spans="1:64" s="189" customFormat="1" ht="12.95" customHeight="1">
      <c r="A80" s="256" t="s">
        <v>69</v>
      </c>
      <c r="B80" s="20"/>
      <c r="C80" s="32">
        <v>49416.434399999998</v>
      </c>
      <c r="D80" s="32"/>
      <c r="E80" s="35">
        <f t="shared" si="49"/>
        <v>-15505.998265825305</v>
      </c>
      <c r="F80" s="189">
        <f t="shared" si="54"/>
        <v>-15506</v>
      </c>
      <c r="G80" s="189">
        <f t="shared" si="42"/>
        <v>5.6851189583539963E-4</v>
      </c>
      <c r="J80" s="189">
        <f t="shared" si="55"/>
        <v>5.6851189583539963E-4</v>
      </c>
      <c r="Q80" s="258">
        <f t="shared" si="50"/>
        <v>34397.934399999998</v>
      </c>
      <c r="S80" s="192">
        <v>1</v>
      </c>
      <c r="W80" s="35" t="s">
        <v>99</v>
      </c>
      <c r="Z80" s="189">
        <f t="shared" si="51"/>
        <v>-15506</v>
      </c>
      <c r="AA80" s="198">
        <f t="shared" si="52"/>
        <v>-3.1604933238466981E-3</v>
      </c>
      <c r="AB80" s="198">
        <f t="shared" si="44"/>
        <v>1.4615503666466738E-2</v>
      </c>
      <c r="AC80" s="198">
        <f t="shared" si="45"/>
        <v>5.6851189583539963E-4</v>
      </c>
      <c r="AD80" s="198">
        <f t="shared" si="46"/>
        <v>3.7290052196820977E-3</v>
      </c>
      <c r="AE80" s="198">
        <f t="shared" si="47"/>
        <v>1.390547992841633E-5</v>
      </c>
      <c r="AF80" s="189">
        <f t="shared" si="48"/>
        <v>5.6851189583539963E-4</v>
      </c>
      <c r="AG80" s="13"/>
      <c r="AH80" s="189">
        <f t="shared" si="57"/>
        <v>-1.4046991770631338E-2</v>
      </c>
      <c r="AI80" s="189">
        <f t="shared" si="58"/>
        <v>0.40685729438586749</v>
      </c>
      <c r="AJ80" s="189">
        <f t="shared" si="59"/>
        <v>2.273553498584634E-2</v>
      </c>
      <c r="AK80" s="189">
        <f t="shared" si="60"/>
        <v>-0.25120928292939643</v>
      </c>
      <c r="AL80" s="189">
        <f t="shared" si="61"/>
        <v>-2.7409741252677136</v>
      </c>
      <c r="AM80" s="189">
        <f t="shared" si="62"/>
        <v>-4.9253312893264303</v>
      </c>
      <c r="AN80" s="198">
        <f t="shared" si="73"/>
        <v>10.247775597496046</v>
      </c>
      <c r="AO80" s="198">
        <f t="shared" si="73"/>
        <v>10.251329158989222</v>
      </c>
      <c r="AP80" s="198">
        <f t="shared" si="73"/>
        <v>10.243221032496963</v>
      </c>
      <c r="AQ80" s="198">
        <f t="shared" si="73"/>
        <v>10.261826926512683</v>
      </c>
      <c r="AR80" s="198">
        <f t="shared" si="73"/>
        <v>10.219666568123898</v>
      </c>
      <c r="AS80" s="198">
        <f t="shared" si="73"/>
        <v>10.318225625510857</v>
      </c>
      <c r="AT80" s="198">
        <f t="shared" si="73"/>
        <v>10.101485965850038</v>
      </c>
      <c r="AU80" s="198">
        <f t="shared" si="63"/>
        <v>10.721609229989919</v>
      </c>
      <c r="AW80" s="189">
        <v>0</v>
      </c>
      <c r="AX80" s="189">
        <f t="shared" si="64"/>
        <v>4.3051752109368457E-3</v>
      </c>
      <c r="AY80" s="189">
        <f t="shared" si="65"/>
        <v>5.2944315609244952E-2</v>
      </c>
      <c r="AZ80" s="189">
        <f t="shared" si="66"/>
        <v>-4.8639140398308106E-2</v>
      </c>
      <c r="BA80" s="189">
        <f t="shared" si="67"/>
        <v>0.78573421793384479</v>
      </c>
      <c r="BB80" s="189">
        <f t="shared" si="68"/>
        <v>-0.72314414089951351</v>
      </c>
      <c r="BC80" s="189">
        <f t="shared" si="69"/>
        <v>-1.9098929662653978</v>
      </c>
      <c r="BD80" s="189">
        <f t="shared" si="70"/>
        <v>-1.4131037382843183</v>
      </c>
      <c r="BE80" s="189">
        <f t="shared" si="74"/>
        <v>11.403230169161723</v>
      </c>
      <c r="BF80" s="189">
        <f t="shared" si="74"/>
        <v>11.403510886021824</v>
      </c>
      <c r="BG80" s="189">
        <f t="shared" si="74"/>
        <v>11.404608004174454</v>
      </c>
      <c r="BH80" s="189">
        <f t="shared" si="72"/>
        <v>11.408869480654243</v>
      </c>
      <c r="BI80" s="189">
        <f t="shared" si="72"/>
        <v>11.425044070134771</v>
      </c>
      <c r="BJ80" s="189">
        <f t="shared" si="72"/>
        <v>11.481856307715217</v>
      </c>
      <c r="BK80" s="189">
        <f t="shared" si="72"/>
        <v>11.645912946768386</v>
      </c>
      <c r="BL80" s="189">
        <f t="shared" si="71"/>
        <v>11.99451864147737</v>
      </c>
    </row>
    <row r="81" spans="1:64" s="189" customFormat="1" ht="12.95" customHeight="1">
      <c r="A81" s="222" t="s">
        <v>688</v>
      </c>
      <c r="B81" s="192" t="s">
        <v>44</v>
      </c>
      <c r="C81" s="261">
        <v>49416.4349</v>
      </c>
      <c r="D81" s="191" t="s">
        <v>100</v>
      </c>
      <c r="E81" s="35">
        <f t="shared" si="49"/>
        <v>-15505.996740637605</v>
      </c>
      <c r="F81" s="189">
        <f t="shared" si="54"/>
        <v>-15506</v>
      </c>
      <c r="G81" s="189">
        <f t="shared" si="42"/>
        <v>1.0685118977562524E-3</v>
      </c>
      <c r="J81" s="189">
        <f t="shared" si="55"/>
        <v>1.0685118977562524E-3</v>
      </c>
      <c r="O81" s="189">
        <f ca="1">+C$11+C$12*F81</f>
        <v>-0.15462848128332415</v>
      </c>
      <c r="Q81" s="258">
        <f t="shared" si="50"/>
        <v>34397.9349</v>
      </c>
      <c r="S81" s="192">
        <v>1</v>
      </c>
      <c r="W81" s="35" t="s">
        <v>99</v>
      </c>
      <c r="Z81" s="189">
        <f t="shared" si="51"/>
        <v>-15506</v>
      </c>
      <c r="AA81" s="198">
        <f t="shared" si="52"/>
        <v>-3.1604933238466981E-3</v>
      </c>
      <c r="AB81" s="198">
        <f t="shared" si="44"/>
        <v>1.5115503668387591E-2</v>
      </c>
      <c r="AC81" s="198">
        <f t="shared" si="45"/>
        <v>1.0685118977562524E-3</v>
      </c>
      <c r="AD81" s="198">
        <f t="shared" si="46"/>
        <v>4.2290052216029505E-3</v>
      </c>
      <c r="AE81" s="198">
        <f t="shared" si="47"/>
        <v>1.7884485164345019E-5</v>
      </c>
      <c r="AF81" s="189">
        <f t="shared" si="48"/>
        <v>1.0685118977562524E-3</v>
      </c>
      <c r="AG81" s="13"/>
      <c r="AH81" s="189">
        <f t="shared" si="57"/>
        <v>-1.4046991770631338E-2</v>
      </c>
      <c r="AI81" s="189">
        <f t="shared" si="58"/>
        <v>0.40685729438586749</v>
      </c>
      <c r="AJ81" s="189">
        <f t="shared" si="59"/>
        <v>2.273553498584634E-2</v>
      </c>
      <c r="AK81" s="189">
        <f t="shared" si="60"/>
        <v>-0.25120928292939643</v>
      </c>
      <c r="AL81" s="189">
        <f t="shared" si="61"/>
        <v>-2.7409741252677136</v>
      </c>
      <c r="AM81" s="189">
        <f t="shared" si="62"/>
        <v>-4.9253312893264303</v>
      </c>
      <c r="AN81" s="198">
        <f t="shared" si="73"/>
        <v>10.247775597496046</v>
      </c>
      <c r="AO81" s="198">
        <f t="shared" si="73"/>
        <v>10.251329158989222</v>
      </c>
      <c r="AP81" s="198">
        <f t="shared" si="73"/>
        <v>10.243221032496963</v>
      </c>
      <c r="AQ81" s="198">
        <f t="shared" si="73"/>
        <v>10.261826926512683</v>
      </c>
      <c r="AR81" s="198">
        <f t="shared" si="73"/>
        <v>10.219666568123898</v>
      </c>
      <c r="AS81" s="198">
        <f t="shared" si="73"/>
        <v>10.318225625510857</v>
      </c>
      <c r="AT81" s="198">
        <f t="shared" si="73"/>
        <v>10.101485965850038</v>
      </c>
      <c r="AU81" s="198">
        <f t="shared" si="63"/>
        <v>10.721609229989919</v>
      </c>
      <c r="AW81" s="189">
        <v>1000</v>
      </c>
      <c r="AX81" s="189">
        <f t="shared" si="64"/>
        <v>6.3575571786669491E-3</v>
      </c>
      <c r="AY81" s="189">
        <f t="shared" si="65"/>
        <v>5.5375419597046782E-2</v>
      </c>
      <c r="AZ81" s="189">
        <f t="shared" si="66"/>
        <v>-4.9017862418379833E-2</v>
      </c>
      <c r="BA81" s="189">
        <f t="shared" si="67"/>
        <v>0.86288218475767564</v>
      </c>
      <c r="BB81" s="189">
        <f t="shared" si="68"/>
        <v>-0.80336903850749442</v>
      </c>
      <c r="BC81" s="189">
        <f t="shared" si="69"/>
        <v>-1.7853051407988301</v>
      </c>
      <c r="BD81" s="189">
        <f t="shared" si="70"/>
        <v>-1.2413171876672997</v>
      </c>
      <c r="BE81" s="189">
        <f t="shared" si="74"/>
        <v>11.518955778682438</v>
      </c>
      <c r="BF81" s="189">
        <f t="shared" si="74"/>
        <v>11.519771159800705</v>
      </c>
      <c r="BG81" s="189">
        <f t="shared" si="74"/>
        <v>11.522294700171669</v>
      </c>
      <c r="BH81" s="189">
        <f t="shared" si="72"/>
        <v>11.530036449167497</v>
      </c>
      <c r="BI81" s="189">
        <f t="shared" si="72"/>
        <v>11.553180750524771</v>
      </c>
      <c r="BJ81" s="189">
        <f t="shared" si="72"/>
        <v>11.617781684971465</v>
      </c>
      <c r="BK81" s="189">
        <f t="shared" si="72"/>
        <v>11.77359425107667</v>
      </c>
      <c r="BL81" s="189">
        <f t="shared" si="71"/>
        <v>12.07661005199507</v>
      </c>
    </row>
    <row r="82" spans="1:64" s="189" customFormat="1" ht="12.95" customHeight="1">
      <c r="A82" s="35" t="s">
        <v>267</v>
      </c>
      <c r="B82" s="20" t="s">
        <v>45</v>
      </c>
      <c r="C82" s="32">
        <v>49416.435400000002</v>
      </c>
      <c r="D82" s="32" t="s">
        <v>96</v>
      </c>
      <c r="E82" s="35">
        <f t="shared" si="49"/>
        <v>-15505.995215449904</v>
      </c>
      <c r="F82" s="189">
        <f t="shared" si="54"/>
        <v>-15506</v>
      </c>
      <c r="G82" s="189">
        <f t="shared" si="42"/>
        <v>1.5685118996771052E-3</v>
      </c>
      <c r="J82" s="189">
        <f t="shared" si="55"/>
        <v>1.5685118996771052E-3</v>
      </c>
      <c r="O82" s="189">
        <f ca="1">+C$11+C$12*F82</f>
        <v>-0.15462848128332415</v>
      </c>
      <c r="Q82" s="258">
        <f t="shared" si="50"/>
        <v>34397.935400000002</v>
      </c>
      <c r="S82" s="192">
        <v>1</v>
      </c>
      <c r="W82" s="35" t="s">
        <v>99</v>
      </c>
      <c r="Z82" s="189">
        <f t="shared" si="51"/>
        <v>-15506</v>
      </c>
      <c r="AA82" s="198">
        <f t="shared" si="52"/>
        <v>-3.1604933238466981E-3</v>
      </c>
      <c r="AB82" s="198">
        <f t="shared" si="44"/>
        <v>1.5615503670308443E-2</v>
      </c>
      <c r="AC82" s="198">
        <f t="shared" si="45"/>
        <v>1.5685118996771052E-3</v>
      </c>
      <c r="AD82" s="198">
        <f t="shared" si="46"/>
        <v>4.7290052235238033E-3</v>
      </c>
      <c r="AE82" s="198">
        <f t="shared" si="47"/>
        <v>2.2363490404115417E-5</v>
      </c>
      <c r="AF82" s="189">
        <f t="shared" si="48"/>
        <v>1.5685118996771052E-3</v>
      </c>
      <c r="AG82" s="13"/>
      <c r="AH82" s="189">
        <f t="shared" si="57"/>
        <v>-1.4046991770631338E-2</v>
      </c>
      <c r="AI82" s="189">
        <f t="shared" si="58"/>
        <v>0.40685729438586749</v>
      </c>
      <c r="AJ82" s="189">
        <f t="shared" si="59"/>
        <v>2.273553498584634E-2</v>
      </c>
      <c r="AK82" s="189">
        <f t="shared" si="60"/>
        <v>-0.25120928292939643</v>
      </c>
      <c r="AL82" s="189">
        <f t="shared" si="61"/>
        <v>-2.7409741252677136</v>
      </c>
      <c r="AM82" s="189">
        <f t="shared" si="62"/>
        <v>-4.9253312893264303</v>
      </c>
      <c r="AN82" s="198">
        <f t="shared" si="73"/>
        <v>10.247775597496046</v>
      </c>
      <c r="AO82" s="198">
        <f t="shared" si="73"/>
        <v>10.251329158989222</v>
      </c>
      <c r="AP82" s="198">
        <f t="shared" si="73"/>
        <v>10.243221032496963</v>
      </c>
      <c r="AQ82" s="198">
        <f t="shared" si="73"/>
        <v>10.261826926512683</v>
      </c>
      <c r="AR82" s="198">
        <f t="shared" si="73"/>
        <v>10.219666568123898</v>
      </c>
      <c r="AS82" s="198">
        <f t="shared" si="73"/>
        <v>10.318225625510857</v>
      </c>
      <c r="AT82" s="198">
        <f t="shared" si="73"/>
        <v>10.101485965850038</v>
      </c>
      <c r="AU82" s="198">
        <f t="shared" si="63"/>
        <v>10.721609229989919</v>
      </c>
      <c r="AW82" s="189">
        <v>2000</v>
      </c>
      <c r="AX82" s="189">
        <f t="shared" si="64"/>
        <v>9.1014039706772409E-3</v>
      </c>
      <c r="AY82" s="189">
        <f t="shared" si="65"/>
        <v>5.7772444628568009E-2</v>
      </c>
      <c r="AZ82" s="189">
        <f t="shared" si="66"/>
        <v>-4.8671040657890768E-2</v>
      </c>
      <c r="BA82" s="189">
        <f t="shared" si="67"/>
        <v>0.96026665106298525</v>
      </c>
      <c r="BB82" s="189">
        <f t="shared" si="68"/>
        <v>-0.88463814099009053</v>
      </c>
      <c r="BC82" s="189">
        <f t="shared" si="69"/>
        <v>-1.6325192505116557</v>
      </c>
      <c r="BD82" s="189">
        <f t="shared" si="70"/>
        <v>-1.0637093137751625</v>
      </c>
      <c r="BE82" s="189">
        <f t="shared" si="74"/>
        <v>11.647304994550352</v>
      </c>
      <c r="BF82" s="189">
        <f t="shared" si="74"/>
        <v>11.649151849059145</v>
      </c>
      <c r="BG82" s="189">
        <f t="shared" si="74"/>
        <v>11.653852884693899</v>
      </c>
      <c r="BH82" s="189">
        <f t="shared" si="72"/>
        <v>11.665692271500381</v>
      </c>
      <c r="BI82" s="189">
        <f t="shared" si="72"/>
        <v>11.694757025205703</v>
      </c>
      <c r="BJ82" s="189">
        <f t="shared" si="72"/>
        <v>11.762212211396028</v>
      </c>
      <c r="BK82" s="189">
        <f t="shared" si="72"/>
        <v>11.903316432261942</v>
      </c>
      <c r="BL82" s="189">
        <f t="shared" si="71"/>
        <v>12.15870146251277</v>
      </c>
    </row>
    <row r="83" spans="1:64" s="189" customFormat="1" ht="12.95" customHeight="1">
      <c r="A83" s="32" t="s">
        <v>48</v>
      </c>
      <c r="B83" s="20" t="s">
        <v>45</v>
      </c>
      <c r="C83" s="32">
        <v>49772.292600000001</v>
      </c>
      <c r="D83" s="32">
        <v>1E-3</v>
      </c>
      <c r="E83" s="35">
        <f t="shared" si="49"/>
        <v>-14420.497170682571</v>
      </c>
      <c r="F83" s="189">
        <f t="shared" si="54"/>
        <v>-14420.5</v>
      </c>
      <c r="G83" s="189">
        <f t="shared" si="42"/>
        <v>9.2753089847974479E-4</v>
      </c>
      <c r="J83" s="189">
        <f t="shared" si="55"/>
        <v>9.2753089847974479E-4</v>
      </c>
      <c r="Q83" s="258">
        <f t="shared" si="50"/>
        <v>34753.792600000001</v>
      </c>
      <c r="S83" s="192">
        <v>1</v>
      </c>
      <c r="W83" s="35" t="s">
        <v>99</v>
      </c>
      <c r="Z83" s="189">
        <f t="shared" si="51"/>
        <v>-14420.5</v>
      </c>
      <c r="AA83" s="198">
        <f t="shared" si="52"/>
        <v>-2.8824240373438031E-3</v>
      </c>
      <c r="AB83" s="198">
        <f t="shared" si="44"/>
        <v>1.7907444238543332E-2</v>
      </c>
      <c r="AC83" s="198">
        <f t="shared" si="45"/>
        <v>9.2753089847974479E-4</v>
      </c>
      <c r="AD83" s="198">
        <f t="shared" si="46"/>
        <v>3.8099549358235479E-3</v>
      </c>
      <c r="AE83" s="198">
        <f t="shared" si="47"/>
        <v>1.4515756613006215E-5</v>
      </c>
      <c r="AF83" s="189">
        <f t="shared" si="48"/>
        <v>9.2753089847974479E-4</v>
      </c>
      <c r="AG83" s="13"/>
      <c r="AH83" s="189">
        <f t="shared" si="57"/>
        <v>-1.6979913340063588E-2</v>
      </c>
      <c r="AI83" s="189">
        <f t="shared" si="58"/>
        <v>0.41571676148318581</v>
      </c>
      <c r="AJ83" s="189">
        <f t="shared" si="59"/>
        <v>-1.1178179129098534E-2</v>
      </c>
      <c r="AK83" s="189">
        <f t="shared" si="60"/>
        <v>-0.27117793096315668</v>
      </c>
      <c r="AL83" s="189">
        <f t="shared" si="61"/>
        <v>-2.7070582192116239</v>
      </c>
      <c r="AM83" s="189">
        <f t="shared" si="62"/>
        <v>-4.5299758351316326</v>
      </c>
      <c r="AN83" s="198">
        <f t="shared" si="73"/>
        <v>10.310862733678587</v>
      </c>
      <c r="AO83" s="198">
        <f t="shared" si="73"/>
        <v>10.313075108226737</v>
      </c>
      <c r="AP83" s="198">
        <f t="shared" si="73"/>
        <v>10.307647827386349</v>
      </c>
      <c r="AQ83" s="198">
        <f t="shared" si="73"/>
        <v>10.321027020537919</v>
      </c>
      <c r="AR83" s="198">
        <f t="shared" si="73"/>
        <v>10.288428650850671</v>
      </c>
      <c r="AS83" s="198">
        <f t="shared" si="73"/>
        <v>10.370340740129892</v>
      </c>
      <c r="AT83" s="198">
        <f t="shared" si="73"/>
        <v>10.177547576137705</v>
      </c>
      <c r="AU83" s="198">
        <f t="shared" si="63"/>
        <v>10.810719456106883</v>
      </c>
      <c r="AW83" s="189">
        <v>3000</v>
      </c>
      <c r="AX83" s="189">
        <f t="shared" si="64"/>
        <v>1.2812378006532926E-2</v>
      </c>
      <c r="AY83" s="189">
        <f t="shared" si="65"/>
        <v>6.0135390703808647E-2</v>
      </c>
      <c r="AZ83" s="189">
        <f t="shared" si="66"/>
        <v>-4.7323012697275721E-2</v>
      </c>
      <c r="BA83" s="189">
        <f t="shared" si="67"/>
        <v>1.0842664177007062</v>
      </c>
      <c r="BB83" s="189">
        <f t="shared" si="68"/>
        <v>-0.9576236320439242</v>
      </c>
      <c r="BC83" s="189">
        <f t="shared" si="69"/>
        <v>-1.4396015256170467</v>
      </c>
      <c r="BD83" s="189">
        <f t="shared" si="70"/>
        <v>-0.87671546143419898</v>
      </c>
      <c r="BE83" s="189">
        <f t="shared" si="74"/>
        <v>11.791821857382358</v>
      </c>
      <c r="BF83" s="189">
        <f t="shared" si="74"/>
        <v>11.795162998532305</v>
      </c>
      <c r="BG83" s="189">
        <f t="shared" si="74"/>
        <v>11.802371318595954</v>
      </c>
      <c r="BH83" s="189">
        <f t="shared" si="72"/>
        <v>11.817756240119971</v>
      </c>
      <c r="BI83" s="189">
        <f t="shared" si="72"/>
        <v>11.849882901285604</v>
      </c>
      <c r="BJ83" s="189">
        <f t="shared" si="72"/>
        <v>11.914260030367789</v>
      </c>
      <c r="BK83" s="189">
        <f t="shared" si="72"/>
        <v>12.0347586867945</v>
      </c>
      <c r="BL83" s="189">
        <f t="shared" si="71"/>
        <v>12.240792873030468</v>
      </c>
    </row>
    <row r="84" spans="1:64" s="189" customFormat="1" ht="12.95" customHeight="1">
      <c r="A84" s="34" t="s">
        <v>38</v>
      </c>
      <c r="B84" s="64" t="s">
        <v>44</v>
      </c>
      <c r="C84" s="34">
        <v>49772.453000000001</v>
      </c>
      <c r="D84" s="34">
        <v>4.0000000000000001E-3</v>
      </c>
      <c r="E84" s="35">
        <f t="shared" si="49"/>
        <v>-14420.007890470222</v>
      </c>
      <c r="F84" s="189">
        <f t="shared" si="54"/>
        <v>-14420</v>
      </c>
      <c r="G84" s="189">
        <f t="shared" ref="G84:G115" si="75">+C84-(C$7+F84*C$8)</f>
        <v>-2.5867210497381166E-3</v>
      </c>
      <c r="J84" s="189">
        <f t="shared" si="55"/>
        <v>-2.5867210497381166E-3</v>
      </c>
      <c r="Q84" s="258">
        <f t="shared" si="50"/>
        <v>34753.953000000001</v>
      </c>
      <c r="S84" s="192">
        <v>1</v>
      </c>
      <c r="W84" s="35" t="s">
        <v>99</v>
      </c>
      <c r="Z84" s="189">
        <f t="shared" si="51"/>
        <v>-14420</v>
      </c>
      <c r="AA84" s="198">
        <f t="shared" si="52"/>
        <v>-2.8823034903005581E-3</v>
      </c>
      <c r="AB84" s="198">
        <f t="shared" ref="AB84:AB115" si="76">IF(S84&lt;&gt;0,G84-AH84, -9999)</f>
        <v>1.4394541528549847E-2</v>
      </c>
      <c r="AC84" s="198">
        <f t="shared" ref="AC84:AC115" si="77">+G84-P84</f>
        <v>-2.5867210497381166E-3</v>
      </c>
      <c r="AD84" s="198">
        <f t="shared" ref="AD84:AD115" si="78">IF(S84&lt;&gt;0,G84-AA84, -9999)</f>
        <v>2.9558244056244153E-4</v>
      </c>
      <c r="AE84" s="198">
        <f t="shared" ref="AE84:AE115" si="79">+(G84-AA84)^2*S84</f>
        <v>8.7368979168849278E-8</v>
      </c>
      <c r="AF84" s="189">
        <f t="shared" ref="AF84:AF115" si="80">IF(S84&lt;&gt;0,G84-P84, -9999)</f>
        <v>-2.5867210497381166E-3</v>
      </c>
      <c r="AG84" s="13"/>
      <c r="AH84" s="189">
        <f t="shared" si="57"/>
        <v>-1.6981262578287963E-2</v>
      </c>
      <c r="AI84" s="189">
        <f t="shared" si="58"/>
        <v>0.41572108592104762</v>
      </c>
      <c r="AJ84" s="189">
        <f t="shared" si="59"/>
        <v>-1.1194124722439015E-2</v>
      </c>
      <c r="AK84" s="189">
        <f t="shared" si="60"/>
        <v>-0.27118724825455065</v>
      </c>
      <c r="AL84" s="189">
        <f t="shared" si="61"/>
        <v>-2.7070422726205536</v>
      </c>
      <c r="AM84" s="189">
        <f t="shared" si="62"/>
        <v>-4.5298042505787972</v>
      </c>
      <c r="AN84" s="198">
        <f t="shared" ref="AN84:AT93" si="81">$AU84+$AB$7*SIN(AO84)</f>
        <v>10.310892074621512</v>
      </c>
      <c r="AO84" s="198">
        <f t="shared" si="81"/>
        <v>10.313103917966714</v>
      </c>
      <c r="AP84" s="198">
        <f t="shared" si="81"/>
        <v>10.307677745299822</v>
      </c>
      <c r="AQ84" s="198">
        <f t="shared" si="81"/>
        <v>10.321054681617547</v>
      </c>
      <c r="AR84" s="198">
        <f t="shared" si="81"/>
        <v>10.288460635340218</v>
      </c>
      <c r="AS84" s="198">
        <f t="shared" si="81"/>
        <v>10.370364774934963</v>
      </c>
      <c r="AT84" s="198">
        <f t="shared" si="81"/>
        <v>10.177583762706366</v>
      </c>
      <c r="AU84" s="198">
        <f t="shared" si="63"/>
        <v>10.81076050181214</v>
      </c>
      <c r="AW84" s="189">
        <v>4000</v>
      </c>
      <c r="AX84" s="189">
        <f t="shared" si="64"/>
        <v>1.7875998647958899E-2</v>
      </c>
      <c r="AY84" s="189">
        <f t="shared" si="65"/>
        <v>6.2464257822768696E-2</v>
      </c>
      <c r="AZ84" s="189">
        <f t="shared" si="66"/>
        <v>-4.4588259174809797E-2</v>
      </c>
      <c r="BA84" s="189">
        <f t="shared" si="67"/>
        <v>1.2395499721903576</v>
      </c>
      <c r="BB84" s="189">
        <f t="shared" si="68"/>
        <v>-0.99910487818625082</v>
      </c>
      <c r="BC84" s="189">
        <f t="shared" si="69"/>
        <v>-1.1897547318197148</v>
      </c>
      <c r="BD84" s="189">
        <f t="shared" si="70"/>
        <v>-0.67664275830566556</v>
      </c>
      <c r="BE84" s="189">
        <f t="shared" si="74"/>
        <v>11.956425705400161</v>
      </c>
      <c r="BF84" s="189">
        <f t="shared" si="74"/>
        <v>11.961195772446096</v>
      </c>
      <c r="BG84" s="189">
        <f t="shared" si="74"/>
        <v>11.970172437194606</v>
      </c>
      <c r="BH84" s="189">
        <f t="shared" si="72"/>
        <v>11.986919341473126</v>
      </c>
      <c r="BI84" s="189">
        <f t="shared" si="72"/>
        <v>12.017684968738042</v>
      </c>
      <c r="BJ84" s="189">
        <f t="shared" si="72"/>
        <v>12.072764753985071</v>
      </c>
      <c r="BK84" s="189">
        <f t="shared" si="72"/>
        <v>12.167588626079095</v>
      </c>
      <c r="BL84" s="189">
        <f t="shared" si="71"/>
        <v>12.32288428354817</v>
      </c>
    </row>
    <row r="85" spans="1:64" s="189" customFormat="1" ht="12.95" customHeight="1">
      <c r="A85" s="222" t="s">
        <v>688</v>
      </c>
      <c r="B85" s="192" t="s">
        <v>44</v>
      </c>
      <c r="C85" s="261">
        <v>49772.453500000003</v>
      </c>
      <c r="D85" s="191" t="s">
        <v>100</v>
      </c>
      <c r="E85" s="35">
        <f t="shared" ref="E85:E116" si="82">+(C85-C$7)/C$8</f>
        <v>-14420.006365282523</v>
      </c>
      <c r="F85" s="189">
        <f t="shared" si="54"/>
        <v>-14420</v>
      </c>
      <c r="G85" s="189">
        <f t="shared" si="75"/>
        <v>-2.0867210478172638E-3</v>
      </c>
      <c r="J85" s="189">
        <f t="shared" si="55"/>
        <v>-2.0867210478172638E-3</v>
      </c>
      <c r="O85" s="189">
        <f ca="1">+C$11+C$12*F85</f>
        <v>-0.14474172767625273</v>
      </c>
      <c r="Q85" s="258">
        <f t="shared" ref="Q85:Q116" si="83">+C85-15018.5</f>
        <v>34753.953500000003</v>
      </c>
      <c r="S85" s="192">
        <v>1</v>
      </c>
      <c r="W85" s="35" t="s">
        <v>99</v>
      </c>
      <c r="Z85" s="189">
        <f t="shared" ref="Z85:Z116" si="84">F85</f>
        <v>-14420</v>
      </c>
      <c r="AA85" s="198">
        <f t="shared" ref="AA85:AA116" si="85">AB$3+AB$4*Z85+AB$5*Z85^2+AH85</f>
        <v>-2.8823034903005581E-3</v>
      </c>
      <c r="AB85" s="198">
        <f t="shared" si="76"/>
        <v>1.4894541530470699E-2</v>
      </c>
      <c r="AC85" s="198">
        <f t="shared" si="77"/>
        <v>-2.0867210478172638E-3</v>
      </c>
      <c r="AD85" s="198">
        <f t="shared" si="78"/>
        <v>7.9558244248329434E-4</v>
      </c>
      <c r="AE85" s="198">
        <f t="shared" si="79"/>
        <v>6.329514227876843E-7</v>
      </c>
      <c r="AF85" s="189">
        <f t="shared" si="80"/>
        <v>-2.0867210478172638E-3</v>
      </c>
      <c r="AG85" s="13"/>
      <c r="AH85" s="189">
        <f t="shared" si="57"/>
        <v>-1.6981262578287963E-2</v>
      </c>
      <c r="AI85" s="189">
        <f t="shared" si="58"/>
        <v>0.41572108592104762</v>
      </c>
      <c r="AJ85" s="189">
        <f t="shared" si="59"/>
        <v>-1.1194124722439015E-2</v>
      </c>
      <c r="AK85" s="189">
        <f t="shared" si="60"/>
        <v>-0.27118724825455065</v>
      </c>
      <c r="AL85" s="189">
        <f t="shared" si="61"/>
        <v>-2.7070422726205536</v>
      </c>
      <c r="AM85" s="189">
        <f t="shared" si="62"/>
        <v>-4.5298042505787972</v>
      </c>
      <c r="AN85" s="198">
        <f t="shared" si="81"/>
        <v>10.310892074621512</v>
      </c>
      <c r="AO85" s="198">
        <f t="shared" si="81"/>
        <v>10.313103917966714</v>
      </c>
      <c r="AP85" s="198">
        <f t="shared" si="81"/>
        <v>10.307677745299822</v>
      </c>
      <c r="AQ85" s="198">
        <f t="shared" si="81"/>
        <v>10.321054681617547</v>
      </c>
      <c r="AR85" s="198">
        <f t="shared" si="81"/>
        <v>10.288460635340218</v>
      </c>
      <c r="AS85" s="198">
        <f t="shared" si="81"/>
        <v>10.370364774934963</v>
      </c>
      <c r="AT85" s="198">
        <f t="shared" si="81"/>
        <v>10.177583762706366</v>
      </c>
      <c r="AU85" s="198">
        <f t="shared" si="63"/>
        <v>10.81076050181214</v>
      </c>
      <c r="AW85" s="189">
        <v>5000</v>
      </c>
      <c r="AX85" s="189">
        <f t="shared" si="64"/>
        <v>2.4744618510108667E-2</v>
      </c>
      <c r="AY85" s="189">
        <f t="shared" si="65"/>
        <v>6.4759045985448141E-2</v>
      </c>
      <c r="AZ85" s="189">
        <f t="shared" si="66"/>
        <v>-4.0014427475339474E-2</v>
      </c>
      <c r="BA85" s="189">
        <f t="shared" si="67"/>
        <v>1.41829510745342</v>
      </c>
      <c r="BB85" s="189">
        <f t="shared" si="68"/>
        <v>-0.96010701431909184</v>
      </c>
      <c r="BC85" s="189">
        <f t="shared" si="69"/>
        <v>-0.8640286398836472</v>
      </c>
      <c r="BD85" s="189">
        <f t="shared" si="70"/>
        <v>-0.46106127950561415</v>
      </c>
      <c r="BE85" s="189">
        <f t="shared" si="74"/>
        <v>12.143777122695877</v>
      </c>
      <c r="BF85" s="189">
        <f t="shared" si="74"/>
        <v>12.148849492747491</v>
      </c>
      <c r="BG85" s="189">
        <f t="shared" si="74"/>
        <v>12.157447782900869</v>
      </c>
      <c r="BH85" s="189">
        <f t="shared" si="72"/>
        <v>12.171950542915223</v>
      </c>
      <c r="BI85" s="189">
        <f t="shared" si="72"/>
        <v>12.196217531691072</v>
      </c>
      <c r="BJ85" s="189">
        <f t="shared" si="72"/>
        <v>12.236326200058613</v>
      </c>
      <c r="BK85" s="189">
        <f t="shared" si="72"/>
        <v>12.301464515163872</v>
      </c>
      <c r="BL85" s="189">
        <f t="shared" si="71"/>
        <v>12.404975694065868</v>
      </c>
    </row>
    <row r="86" spans="1:64" s="189" customFormat="1" ht="12.95" customHeight="1">
      <c r="A86" s="34" t="s">
        <v>38</v>
      </c>
      <c r="B86" s="64" t="s">
        <v>44</v>
      </c>
      <c r="C86" s="34">
        <v>49772.453999999998</v>
      </c>
      <c r="D86" s="34">
        <v>4.0000000000000001E-3</v>
      </c>
      <c r="E86" s="35">
        <f t="shared" si="82"/>
        <v>-14420.004840094845</v>
      </c>
      <c r="F86" s="189">
        <f t="shared" si="54"/>
        <v>-14420</v>
      </c>
      <c r="G86" s="189">
        <f t="shared" si="75"/>
        <v>-1.5867210531723686E-3</v>
      </c>
      <c r="J86" s="189">
        <f t="shared" si="55"/>
        <v>-1.5867210531723686E-3</v>
      </c>
      <c r="Q86" s="258">
        <f t="shared" si="83"/>
        <v>34753.953999999998</v>
      </c>
      <c r="S86" s="192">
        <v>1</v>
      </c>
      <c r="W86" s="35" t="s">
        <v>99</v>
      </c>
      <c r="Z86" s="189">
        <f t="shared" si="84"/>
        <v>-14420</v>
      </c>
      <c r="AA86" s="198">
        <f t="shared" si="85"/>
        <v>-2.8823034903005581E-3</v>
      </c>
      <c r="AB86" s="198">
        <f t="shared" si="76"/>
        <v>1.5394541525115595E-2</v>
      </c>
      <c r="AC86" s="198">
        <f t="shared" si="77"/>
        <v>-1.5867210531723686E-3</v>
      </c>
      <c r="AD86" s="198">
        <f t="shared" si="78"/>
        <v>1.2955824371281895E-3</v>
      </c>
      <c r="AE86" s="198">
        <f t="shared" si="79"/>
        <v>1.6785338513950191E-6</v>
      </c>
      <c r="AF86" s="189">
        <f t="shared" si="80"/>
        <v>-1.5867210531723686E-3</v>
      </c>
      <c r="AG86" s="13"/>
      <c r="AH86" s="189">
        <f t="shared" si="57"/>
        <v>-1.6981262578287963E-2</v>
      </c>
      <c r="AI86" s="189">
        <f t="shared" si="58"/>
        <v>0.41572108592104762</v>
      </c>
      <c r="AJ86" s="189">
        <f t="shared" si="59"/>
        <v>-1.1194124722439015E-2</v>
      </c>
      <c r="AK86" s="189">
        <f t="shared" si="60"/>
        <v>-0.27118724825455065</v>
      </c>
      <c r="AL86" s="189">
        <f t="shared" si="61"/>
        <v>-2.7070422726205536</v>
      </c>
      <c r="AM86" s="189">
        <f t="shared" si="62"/>
        <v>-4.5298042505787972</v>
      </c>
      <c r="AN86" s="198">
        <f t="shared" si="81"/>
        <v>10.310892074621512</v>
      </c>
      <c r="AO86" s="198">
        <f t="shared" si="81"/>
        <v>10.313103917966714</v>
      </c>
      <c r="AP86" s="198">
        <f t="shared" si="81"/>
        <v>10.307677745299822</v>
      </c>
      <c r="AQ86" s="198">
        <f t="shared" si="81"/>
        <v>10.321054681617547</v>
      </c>
      <c r="AR86" s="198">
        <f t="shared" si="81"/>
        <v>10.288460635340218</v>
      </c>
      <c r="AS86" s="198">
        <f t="shared" si="81"/>
        <v>10.370364774934963</v>
      </c>
      <c r="AT86" s="198">
        <f t="shared" si="81"/>
        <v>10.177583762706366</v>
      </c>
      <c r="AU86" s="198">
        <f t="shared" si="63"/>
        <v>10.81076050181214</v>
      </c>
      <c r="AW86" s="189">
        <v>6000</v>
      </c>
      <c r="AX86" s="189">
        <f t="shared" si="64"/>
        <v>3.3735753915947582E-2</v>
      </c>
      <c r="AY86" s="189">
        <f t="shared" si="65"/>
        <v>6.7019755191846983E-2</v>
      </c>
      <c r="AZ86" s="189">
        <f t="shared" si="66"/>
        <v>-3.3284001275899401E-2</v>
      </c>
      <c r="BA86" s="189">
        <f t="shared" si="67"/>
        <v>1.5789383657111991</v>
      </c>
      <c r="BB86" s="189">
        <f t="shared" si="68"/>
        <v>-0.76895172840115178</v>
      </c>
      <c r="BC86" s="189">
        <f t="shared" si="69"/>
        <v>-0.45384380810240305</v>
      </c>
      <c r="BD86" s="189">
        <f t="shared" si="70"/>
        <v>-0.23089884372585304</v>
      </c>
      <c r="BE86" s="189">
        <f t="shared" si="74"/>
        <v>12.352350228538274</v>
      </c>
      <c r="BF86" s="189">
        <f t="shared" si="74"/>
        <v>12.355674975785657</v>
      </c>
      <c r="BG86" s="189">
        <f t="shared" si="74"/>
        <v>12.360950227357481</v>
      </c>
      <c r="BH86" s="189">
        <f t="shared" si="72"/>
        <v>12.369308451479972</v>
      </c>
      <c r="BI86" s="189">
        <f t="shared" si="72"/>
        <v>12.382523153433674</v>
      </c>
      <c r="BJ86" s="189">
        <f t="shared" si="72"/>
        <v>12.403351047983286</v>
      </c>
      <c r="BK86" s="189">
        <f t="shared" si="72"/>
        <v>12.436037574399156</v>
      </c>
      <c r="BL86" s="189">
        <f t="shared" si="71"/>
        <v>12.487067104583568</v>
      </c>
    </row>
    <row r="87" spans="1:64" s="189" customFormat="1" ht="12.95" customHeight="1">
      <c r="A87" s="32" t="s">
        <v>48</v>
      </c>
      <c r="B87" s="20" t="s">
        <v>44</v>
      </c>
      <c r="C87" s="32">
        <v>49772.457000000002</v>
      </c>
      <c r="D87" s="32">
        <v>2.3E-3</v>
      </c>
      <c r="E87" s="35">
        <f t="shared" si="82"/>
        <v>-14419.995688968665</v>
      </c>
      <c r="F87" s="189">
        <f t="shared" si="54"/>
        <v>-14420</v>
      </c>
      <c r="G87" s="189">
        <f t="shared" si="75"/>
        <v>1.4132789510767907E-3</v>
      </c>
      <c r="J87" s="189">
        <f t="shared" si="55"/>
        <v>1.4132789510767907E-3</v>
      </c>
      <c r="Q87" s="258">
        <f t="shared" si="83"/>
        <v>34753.957000000002</v>
      </c>
      <c r="S87" s="192">
        <v>1</v>
      </c>
      <c r="W87" s="35" t="s">
        <v>99</v>
      </c>
      <c r="Z87" s="189">
        <f t="shared" si="84"/>
        <v>-14420</v>
      </c>
      <c r="AA87" s="198">
        <f t="shared" si="85"/>
        <v>-2.8823034903005581E-3</v>
      </c>
      <c r="AB87" s="198">
        <f t="shared" si="76"/>
        <v>1.8394541529364754E-2</v>
      </c>
      <c r="AC87" s="198">
        <f t="shared" si="77"/>
        <v>1.4132789510767907E-3</v>
      </c>
      <c r="AD87" s="198">
        <f t="shared" si="78"/>
        <v>4.2955824413773488E-3</v>
      </c>
      <c r="AE87" s="198">
        <f t="shared" si="79"/>
        <v>1.8452028510669383E-5</v>
      </c>
      <c r="AF87" s="189">
        <f t="shared" si="80"/>
        <v>1.4132789510767907E-3</v>
      </c>
      <c r="AG87" s="13"/>
      <c r="AH87" s="189">
        <f t="shared" si="57"/>
        <v>-1.6981262578287963E-2</v>
      </c>
      <c r="AI87" s="189">
        <f t="shared" si="58"/>
        <v>0.41572108592104762</v>
      </c>
      <c r="AJ87" s="189">
        <f t="shared" si="59"/>
        <v>-1.1194124722439015E-2</v>
      </c>
      <c r="AK87" s="189">
        <f t="shared" si="60"/>
        <v>-0.27118724825455065</v>
      </c>
      <c r="AL87" s="189">
        <f t="shared" si="61"/>
        <v>-2.7070422726205536</v>
      </c>
      <c r="AM87" s="189">
        <f t="shared" si="62"/>
        <v>-4.5298042505787972</v>
      </c>
      <c r="AN87" s="198">
        <f t="shared" si="81"/>
        <v>10.310892074621512</v>
      </c>
      <c r="AO87" s="198">
        <f t="shared" si="81"/>
        <v>10.313103917966714</v>
      </c>
      <c r="AP87" s="198">
        <f t="shared" si="81"/>
        <v>10.307677745299822</v>
      </c>
      <c r="AQ87" s="198">
        <f t="shared" si="81"/>
        <v>10.321054681617547</v>
      </c>
      <c r="AR87" s="198">
        <f t="shared" si="81"/>
        <v>10.288460635340218</v>
      </c>
      <c r="AS87" s="198">
        <f t="shared" si="81"/>
        <v>10.370364774934963</v>
      </c>
      <c r="AT87" s="198">
        <f t="shared" si="81"/>
        <v>10.177583762706366</v>
      </c>
      <c r="AU87" s="198">
        <f t="shared" si="63"/>
        <v>10.81076050181214</v>
      </c>
      <c r="AW87" s="189">
        <v>7000</v>
      </c>
      <c r="AX87" s="189">
        <f t="shared" si="64"/>
        <v>4.4687011740052435E-2</v>
      </c>
      <c r="AY87" s="189">
        <f t="shared" si="65"/>
        <v>6.924638544196525E-2</v>
      </c>
      <c r="AZ87" s="189">
        <f t="shared" si="66"/>
        <v>-2.4559373701912812E-2</v>
      </c>
      <c r="BA87" s="189">
        <f t="shared" si="67"/>
        <v>1.6440602424647541</v>
      </c>
      <c r="BB87" s="189">
        <f t="shared" si="68"/>
        <v>-0.39587061807835788</v>
      </c>
      <c r="BC87" s="189">
        <f t="shared" si="69"/>
        <v>1.6340295530127988E-2</v>
      </c>
      <c r="BD87" s="189">
        <f t="shared" si="70"/>
        <v>8.1703295592856634E-3</v>
      </c>
      <c r="BE87" s="189">
        <f t="shared" si="74"/>
        <v>12.573972704932036</v>
      </c>
      <c r="BF87" s="189">
        <f t="shared" si="74"/>
        <v>12.57384443688931</v>
      </c>
      <c r="BG87" s="189">
        <f t="shared" si="74"/>
        <v>12.573645302712194</v>
      </c>
      <c r="BH87" s="189">
        <f t="shared" si="72"/>
        <v>12.573336150512569</v>
      </c>
      <c r="BI87" s="189">
        <f t="shared" si="72"/>
        <v>12.572856198635925</v>
      </c>
      <c r="BJ87" s="189">
        <f t="shared" si="72"/>
        <v>12.572111086999893</v>
      </c>
      <c r="BK87" s="189">
        <f t="shared" si="72"/>
        <v>12.570954328543685</v>
      </c>
      <c r="BL87" s="189">
        <f t="shared" si="71"/>
        <v>12.569158515101268</v>
      </c>
    </row>
    <row r="88" spans="1:64" s="189" customFormat="1" ht="12.95" customHeight="1">
      <c r="A88" s="32" t="s">
        <v>48</v>
      </c>
      <c r="B88" s="20" t="s">
        <v>44</v>
      </c>
      <c r="C88" s="32">
        <v>49779.341</v>
      </c>
      <c r="D88" s="32">
        <v>1E-3</v>
      </c>
      <c r="E88" s="35">
        <f t="shared" si="82"/>
        <v>-14398.996904792944</v>
      </c>
      <c r="F88" s="189">
        <f t="shared" si="54"/>
        <v>-14399</v>
      </c>
      <c r="G88" s="189">
        <f t="shared" si="75"/>
        <v>1.0146970962523483E-3</v>
      </c>
      <c r="J88" s="189">
        <f t="shared" si="55"/>
        <v>1.0146970962523483E-3</v>
      </c>
      <c r="Q88" s="258">
        <f t="shared" si="83"/>
        <v>34760.841</v>
      </c>
      <c r="S88" s="192">
        <v>1</v>
      </c>
      <c r="W88" s="35" t="s">
        <v>99</v>
      </c>
      <c r="Z88" s="189">
        <f t="shared" si="84"/>
        <v>-14399</v>
      </c>
      <c r="AA88" s="198">
        <f t="shared" si="85"/>
        <v>-2.8772462939628853E-3</v>
      </c>
      <c r="AB88" s="198">
        <f t="shared" si="76"/>
        <v>1.8052625766118456E-2</v>
      </c>
      <c r="AC88" s="198">
        <f t="shared" si="77"/>
        <v>1.0146970962523483E-3</v>
      </c>
      <c r="AD88" s="198">
        <f t="shared" si="78"/>
        <v>3.8919433902152335E-3</v>
      </c>
      <c r="AE88" s="198">
        <f t="shared" si="79"/>
        <v>1.5147223352640046E-5</v>
      </c>
      <c r="AF88" s="189">
        <f t="shared" si="80"/>
        <v>1.0146970962523483E-3</v>
      </c>
      <c r="AG88" s="13"/>
      <c r="AH88" s="189">
        <f t="shared" si="57"/>
        <v>-1.7037928669866108E-2</v>
      </c>
      <c r="AI88" s="189">
        <f t="shared" si="58"/>
        <v>0.41590292347780988</v>
      </c>
      <c r="AJ88" s="189">
        <f t="shared" si="59"/>
        <v>-1.1864120580441681E-2</v>
      </c>
      <c r="AK88" s="189">
        <f t="shared" si="60"/>
        <v>-0.27157867782907014</v>
      </c>
      <c r="AL88" s="189">
        <f t="shared" si="61"/>
        <v>-2.7063722322174235</v>
      </c>
      <c r="AM88" s="189">
        <f t="shared" si="62"/>
        <v>-4.5226058323419549</v>
      </c>
      <c r="AN88" s="198">
        <f t="shared" si="81"/>
        <v>10.312124640102692</v>
      </c>
      <c r="AO88" s="198">
        <f t="shared" si="81"/>
        <v>10.314314244766683</v>
      </c>
      <c r="AP88" s="198">
        <f t="shared" si="81"/>
        <v>10.308934504961238</v>
      </c>
      <c r="AQ88" s="198">
        <f t="shared" si="81"/>
        <v>10.322216796472739</v>
      </c>
      <c r="AR88" s="198">
        <f t="shared" si="81"/>
        <v>10.289804230514541</v>
      </c>
      <c r="AS88" s="198">
        <f t="shared" si="81"/>
        <v>10.371374305551726</v>
      </c>
      <c r="AT88" s="198">
        <f t="shared" si="81"/>
        <v>10.179104561961161</v>
      </c>
      <c r="AU88" s="198">
        <f t="shared" si="63"/>
        <v>10.812484421433012</v>
      </c>
      <c r="AW88" s="189">
        <v>8000</v>
      </c>
      <c r="AX88" s="189">
        <f t="shared" si="64"/>
        <v>5.6782402772082435E-2</v>
      </c>
      <c r="AY88" s="189">
        <f t="shared" si="65"/>
        <v>7.1438936735802913E-2</v>
      </c>
      <c r="AZ88" s="189">
        <f t="shared" si="66"/>
        <v>-1.4656533963720481E-2</v>
      </c>
      <c r="BA88" s="189">
        <f t="shared" si="67"/>
        <v>1.5701228252415051</v>
      </c>
      <c r="BB88" s="189">
        <f t="shared" si="68"/>
        <v>6.0730793388487886E-2</v>
      </c>
      <c r="BC88" s="189">
        <f t="shared" si="69"/>
        <v>0.48412420944625845</v>
      </c>
      <c r="BD88" s="189">
        <f t="shared" si="70"/>
        <v>0.24690340576531133</v>
      </c>
      <c r="BE88" s="189">
        <f t="shared" si="74"/>
        <v>12.795100758981512</v>
      </c>
      <c r="BF88" s="189">
        <f t="shared" si="74"/>
        <v>12.791589934782627</v>
      </c>
      <c r="BG88" s="189">
        <f t="shared" si="74"/>
        <v>12.786001915811545</v>
      </c>
      <c r="BH88" s="189">
        <f t="shared" si="72"/>
        <v>12.77712199873398</v>
      </c>
      <c r="BI88" s="189">
        <f t="shared" si="72"/>
        <v>12.763045247370762</v>
      </c>
      <c r="BJ88" s="189">
        <f t="shared" si="72"/>
        <v>12.740809747817506</v>
      </c>
      <c r="BK88" s="189">
        <f t="shared" si="72"/>
        <v>12.705858987496745</v>
      </c>
      <c r="BL88" s="189">
        <f t="shared" si="71"/>
        <v>12.651249925618966</v>
      </c>
    </row>
    <row r="89" spans="1:64" s="189" customFormat="1" ht="12.95" customHeight="1">
      <c r="A89" s="35" t="s">
        <v>39</v>
      </c>
      <c r="B89" s="20" t="s">
        <v>44</v>
      </c>
      <c r="C89" s="32">
        <v>50156.340700000001</v>
      </c>
      <c r="D89" s="32" t="s">
        <v>19</v>
      </c>
      <c r="E89" s="35">
        <f t="shared" si="82"/>
        <v>-13249.006298370274</v>
      </c>
      <c r="F89" s="189">
        <f t="shared" ref="F89:F120" si="86">ROUND(2*E89,0)/2</f>
        <v>-13249</v>
      </c>
      <c r="G89" s="189">
        <f t="shared" si="75"/>
        <v>-2.0647853016271256E-3</v>
      </c>
      <c r="J89" s="189">
        <f t="shared" si="55"/>
        <v>-2.0647853016271256E-3</v>
      </c>
      <c r="Q89" s="258">
        <f t="shared" si="83"/>
        <v>35137.840700000001</v>
      </c>
      <c r="S89" s="192">
        <v>1</v>
      </c>
      <c r="W89" s="35" t="s">
        <v>99</v>
      </c>
      <c r="Z89" s="189">
        <f t="shared" si="84"/>
        <v>-13249</v>
      </c>
      <c r="AA89" s="198">
        <f t="shared" si="85"/>
        <v>-2.6159693099593075E-3</v>
      </c>
      <c r="AB89" s="198">
        <f t="shared" si="76"/>
        <v>1.8069004985435223E-2</v>
      </c>
      <c r="AC89" s="198">
        <f t="shared" si="77"/>
        <v>-2.0647853016271256E-3</v>
      </c>
      <c r="AD89" s="198">
        <f t="shared" si="78"/>
        <v>5.5118400833218187E-4</v>
      </c>
      <c r="AE89" s="198">
        <f t="shared" si="79"/>
        <v>3.0380381104113072E-7</v>
      </c>
      <c r="AF89" s="189">
        <f t="shared" si="80"/>
        <v>-2.0647853016271256E-3</v>
      </c>
      <c r="AG89" s="13"/>
      <c r="AH89" s="189">
        <f t="shared" si="57"/>
        <v>-2.0133790287062348E-2</v>
      </c>
      <c r="AI89" s="189">
        <f t="shared" si="58"/>
        <v>0.42652092753182225</v>
      </c>
      <c r="AJ89" s="189">
        <f t="shared" si="59"/>
        <v>-4.943133886953345E-2</v>
      </c>
      <c r="AK89" s="189">
        <f t="shared" si="60"/>
        <v>-0.29333620044957559</v>
      </c>
      <c r="AL89" s="189">
        <f t="shared" si="61"/>
        <v>-2.6687851395454256</v>
      </c>
      <c r="AM89" s="189">
        <f t="shared" si="62"/>
        <v>-4.150954796473429</v>
      </c>
      <c r="AN89" s="198">
        <f t="shared" si="81"/>
        <v>10.38039581227237</v>
      </c>
      <c r="AO89" s="198">
        <f t="shared" si="81"/>
        <v>10.381576463208775</v>
      </c>
      <c r="AP89" s="198">
        <f t="shared" si="81"/>
        <v>10.378402270863337</v>
      </c>
      <c r="AQ89" s="198">
        <f t="shared" si="81"/>
        <v>10.386968830496572</v>
      </c>
      <c r="AR89" s="198">
        <f t="shared" si="81"/>
        <v>10.364081291881135</v>
      </c>
      <c r="AS89" s="198">
        <f t="shared" si="81"/>
        <v>10.427016949558334</v>
      </c>
      <c r="AT89" s="198">
        <f t="shared" si="81"/>
        <v>10.265274747826362</v>
      </c>
      <c r="AU89" s="198">
        <f t="shared" si="63"/>
        <v>10.906889543528369</v>
      </c>
      <c r="AW89" s="189">
        <v>9000</v>
      </c>
      <c r="AX89" s="189">
        <f t="shared" si="64"/>
        <v>6.8882857904325009E-2</v>
      </c>
      <c r="AY89" s="189">
        <f t="shared" si="65"/>
        <v>7.3597409073359973E-2</v>
      </c>
      <c r="AZ89" s="189">
        <f t="shared" si="66"/>
        <v>-4.7145511690349605E-3</v>
      </c>
      <c r="BA89" s="189">
        <f t="shared" si="67"/>
        <v>1.4060061342142607</v>
      </c>
      <c r="BB89" s="189">
        <f t="shared" si="68"/>
        <v>0.4488689477009048</v>
      </c>
      <c r="BC89" s="189">
        <f t="shared" si="69"/>
        <v>0.88885522963379393</v>
      </c>
      <c r="BD89" s="189">
        <f t="shared" si="70"/>
        <v>0.47620078702414015</v>
      </c>
      <c r="BE89" s="189">
        <f t="shared" si="74"/>
        <v>13.002411504672777</v>
      </c>
      <c r="BF89" s="189">
        <f t="shared" si="74"/>
        <v>12.997300623187822</v>
      </c>
      <c r="BG89" s="189">
        <f t="shared" si="74"/>
        <v>12.988585258493673</v>
      </c>
      <c r="BH89" s="189">
        <f t="shared" si="72"/>
        <v>12.973801161311796</v>
      </c>
      <c r="BI89" s="189">
        <f t="shared" si="72"/>
        <v>12.948934303057763</v>
      </c>
      <c r="BJ89" s="189">
        <f t="shared" si="72"/>
        <v>12.90765288791137</v>
      </c>
      <c r="BK89" s="189">
        <f t="shared" si="72"/>
        <v>12.840395842621353</v>
      </c>
      <c r="BL89" s="189">
        <f t="shared" si="71"/>
        <v>12.733341336136668</v>
      </c>
    </row>
    <row r="90" spans="1:64" s="189" customFormat="1" ht="12.95" customHeight="1">
      <c r="A90" s="35" t="s">
        <v>37</v>
      </c>
      <c r="B90" s="20" t="s">
        <v>44</v>
      </c>
      <c r="C90" s="32">
        <v>50840.5173</v>
      </c>
      <c r="D90" s="32">
        <v>2.9999999999999997E-4</v>
      </c>
      <c r="E90" s="35">
        <f t="shared" si="82"/>
        <v>-11162.010836214205</v>
      </c>
      <c r="F90" s="189">
        <f t="shared" si="86"/>
        <v>-11162</v>
      </c>
      <c r="G90" s="189">
        <f t="shared" si="75"/>
        <v>-3.5524198901839554E-3</v>
      </c>
      <c r="J90" s="189">
        <f t="shared" si="55"/>
        <v>-3.5524198901839554E-3</v>
      </c>
      <c r="O90" s="189">
        <f t="shared" ref="O90:O121" ca="1" si="87">+C$11+C$12*F90</f>
        <v>-0.11508146685503845</v>
      </c>
      <c r="Q90" s="258">
        <f t="shared" si="83"/>
        <v>35822.0173</v>
      </c>
      <c r="S90" s="192">
        <v>1</v>
      </c>
      <c r="W90" s="35" t="s">
        <v>99</v>
      </c>
      <c r="Z90" s="189">
        <f t="shared" si="84"/>
        <v>-11162</v>
      </c>
      <c r="AA90" s="198">
        <f t="shared" si="85"/>
        <v>-2.1964693029329387E-3</v>
      </c>
      <c r="AB90" s="198">
        <f t="shared" si="76"/>
        <v>2.2139234916015639E-2</v>
      </c>
      <c r="AC90" s="198">
        <f t="shared" si="77"/>
        <v>-3.5524198901839554E-3</v>
      </c>
      <c r="AD90" s="198">
        <f t="shared" si="78"/>
        <v>-1.3559505872510168E-3</v>
      </c>
      <c r="AE90" s="198">
        <f t="shared" si="79"/>
        <v>1.8386019950663773E-6</v>
      </c>
      <c r="AF90" s="189">
        <f t="shared" si="80"/>
        <v>-3.5524198901839554E-3</v>
      </c>
      <c r="AG90" s="13"/>
      <c r="AH90" s="189">
        <f t="shared" si="57"/>
        <v>-2.5691654806199594E-2</v>
      </c>
      <c r="AI90" s="189">
        <f t="shared" si="58"/>
        <v>0.44960479644535234</v>
      </c>
      <c r="AJ90" s="189">
        <f t="shared" si="59"/>
        <v>-0.12262630071815349</v>
      </c>
      <c r="AK90" s="189">
        <f t="shared" si="60"/>
        <v>-0.33464831234774356</v>
      </c>
      <c r="AL90" s="189">
        <f t="shared" si="61"/>
        <v>-2.5953009057881968</v>
      </c>
      <c r="AM90" s="189">
        <f t="shared" si="62"/>
        <v>-3.5695426967539627</v>
      </c>
      <c r="AN90" s="198">
        <f t="shared" si="81"/>
        <v>10.508810664949987</v>
      </c>
      <c r="AO90" s="198">
        <f t="shared" si="81"/>
        <v>10.509056737252564</v>
      </c>
      <c r="AP90" s="198">
        <f t="shared" si="81"/>
        <v>10.508240314946168</v>
      </c>
      <c r="AQ90" s="198">
        <f t="shared" si="81"/>
        <v>10.510953916730996</v>
      </c>
      <c r="AR90" s="198">
        <f t="shared" si="81"/>
        <v>10.501987519734344</v>
      </c>
      <c r="AS90" s="198">
        <f t="shared" si="81"/>
        <v>10.532221447348977</v>
      </c>
      <c r="AT90" s="198">
        <f t="shared" si="81"/>
        <v>10.436266387938071</v>
      </c>
      <c r="AU90" s="198">
        <f t="shared" si="63"/>
        <v>11.078214317278807</v>
      </c>
      <c r="AW90" s="189">
        <v>10000</v>
      </c>
      <c r="AX90" s="189">
        <f t="shared" si="64"/>
        <v>8.0101479206651019E-2</v>
      </c>
      <c r="AY90" s="189">
        <f t="shared" si="65"/>
        <v>7.5721802454636458E-2</v>
      </c>
      <c r="AZ90" s="189">
        <f t="shared" si="66"/>
        <v>4.3796767520145616E-3</v>
      </c>
      <c r="BA90" s="189">
        <f t="shared" si="67"/>
        <v>1.2280431304844615</v>
      </c>
      <c r="BB90" s="189">
        <f t="shared" si="68"/>
        <v>0.70722841198655295</v>
      </c>
      <c r="BC90" s="189">
        <f t="shared" si="69"/>
        <v>1.208926212569118</v>
      </c>
      <c r="BD90" s="189">
        <f t="shared" si="70"/>
        <v>0.69070895190936643</v>
      </c>
      <c r="BE90" s="189">
        <f t="shared" si="74"/>
        <v>13.188201058350723</v>
      </c>
      <c r="BF90" s="189">
        <f t="shared" si="74"/>
        <v>13.183506051719311</v>
      </c>
      <c r="BG90" s="189">
        <f t="shared" si="74"/>
        <v>13.17459678771197</v>
      </c>
      <c r="BH90" s="189">
        <f t="shared" si="72"/>
        <v>13.157840158731544</v>
      </c>
      <c r="BI90" s="189">
        <f t="shared" si="72"/>
        <v>13.126821102922808</v>
      </c>
      <c r="BJ90" s="189">
        <f t="shared" si="72"/>
        <v>13.07091942518448</v>
      </c>
      <c r="BK90" s="189">
        <f t="shared" si="72"/>
        <v>12.974211662518751</v>
      </c>
      <c r="BL90" s="189">
        <f t="shared" si="71"/>
        <v>12.815432746654366</v>
      </c>
    </row>
    <row r="91" spans="1:64" s="189" customFormat="1" ht="12.95" customHeight="1">
      <c r="A91" s="35" t="s">
        <v>35</v>
      </c>
      <c r="B91" s="20" t="s">
        <v>44</v>
      </c>
      <c r="C91" s="262">
        <v>50897.392999999996</v>
      </c>
      <c r="D91" s="32">
        <v>3.0000000000000001E-3</v>
      </c>
      <c r="E91" s="35">
        <f t="shared" si="82"/>
        <v>-10988.518600719826</v>
      </c>
      <c r="F91" s="189">
        <f t="shared" si="86"/>
        <v>-10988.5</v>
      </c>
      <c r="G91" s="189">
        <f t="shared" si="75"/>
        <v>-6.0978461551712826E-3</v>
      </c>
      <c r="I91" s="189">
        <f>G91</f>
        <v>-6.0978461551712826E-3</v>
      </c>
      <c r="O91" s="189">
        <f t="shared" ca="1" si="87"/>
        <v>-0.11350195327232493</v>
      </c>
      <c r="Q91" s="258">
        <f t="shared" si="83"/>
        <v>35878.892999999996</v>
      </c>
      <c r="S91" s="192">
        <f>S$14</f>
        <v>0.5</v>
      </c>
      <c r="W91" s="35" t="s">
        <v>96</v>
      </c>
      <c r="Z91" s="189">
        <f t="shared" si="84"/>
        <v>-10988.5</v>
      </c>
      <c r="AA91" s="198">
        <f t="shared" si="85"/>
        <v>-2.1631190179824539E-3</v>
      </c>
      <c r="AB91" s="198">
        <f t="shared" si="76"/>
        <v>2.0050695876073634E-2</v>
      </c>
      <c r="AC91" s="198">
        <f t="shared" si="77"/>
        <v>-6.0978461551712826E-3</v>
      </c>
      <c r="AD91" s="198">
        <f t="shared" si="78"/>
        <v>-3.9347271371888287E-3</v>
      </c>
      <c r="AE91" s="198">
        <f t="shared" si="79"/>
        <v>7.7410388220650975E-6</v>
      </c>
      <c r="AF91" s="189">
        <f t="shared" si="80"/>
        <v>-6.0978461551712826E-3</v>
      </c>
      <c r="AG91" s="13"/>
      <c r="AH91" s="189">
        <f t="shared" si="57"/>
        <v>-2.6148542031244917E-2</v>
      </c>
      <c r="AI91" s="189">
        <f t="shared" si="58"/>
        <v>0.45178158433360815</v>
      </c>
      <c r="AJ91" s="189">
        <f t="shared" si="59"/>
        <v>-0.12904517760900913</v>
      </c>
      <c r="AK91" s="189">
        <f t="shared" si="60"/>
        <v>-0.33820251592409278</v>
      </c>
      <c r="AL91" s="189">
        <f t="shared" si="61"/>
        <v>-2.5888305851687994</v>
      </c>
      <c r="AM91" s="189">
        <f t="shared" si="62"/>
        <v>-3.5255936762495534</v>
      </c>
      <c r="AN91" s="198">
        <f t="shared" si="81"/>
        <v>10.519791958457301</v>
      </c>
      <c r="AO91" s="198">
        <f t="shared" si="81"/>
        <v>10.519999779177107</v>
      </c>
      <c r="AP91" s="198">
        <f t="shared" si="81"/>
        <v>10.519295596950107</v>
      </c>
      <c r="AQ91" s="198">
        <f t="shared" si="81"/>
        <v>10.521685566104111</v>
      </c>
      <c r="AR91" s="198">
        <f t="shared" si="81"/>
        <v>10.513618560690455</v>
      </c>
      <c r="AS91" s="198">
        <f t="shared" si="81"/>
        <v>10.541377398021652</v>
      </c>
      <c r="AT91" s="198">
        <f t="shared" si="81"/>
        <v>10.451331650414611</v>
      </c>
      <c r="AU91" s="198">
        <f t="shared" si="63"/>
        <v>11.092457177003627</v>
      </c>
      <c r="AW91" s="189">
        <v>11000</v>
      </c>
      <c r="AX91" s="189">
        <f t="shared" si="64"/>
        <v>9.0062870529847544E-2</v>
      </c>
      <c r="AY91" s="189">
        <f t="shared" si="65"/>
        <v>7.7812116879632326E-2</v>
      </c>
      <c r="AZ91" s="189">
        <f t="shared" si="66"/>
        <v>1.2250753650215213E-2</v>
      </c>
      <c r="BA91" s="189">
        <f t="shared" si="67"/>
        <v>1.0748757823852184</v>
      </c>
      <c r="BB91" s="189">
        <f t="shared" si="68"/>
        <v>0.85778078337455543</v>
      </c>
      <c r="BC91" s="189">
        <f t="shared" si="69"/>
        <v>1.454292604832895</v>
      </c>
      <c r="BD91" s="189">
        <f t="shared" si="70"/>
        <v>0.88979144700328505</v>
      </c>
      <c r="BE91" s="189">
        <f t="shared" si="74"/>
        <v>13.351328409874174</v>
      </c>
      <c r="BF91" s="189">
        <f t="shared" si="74"/>
        <v>13.348096059163115</v>
      </c>
      <c r="BG91" s="189">
        <f t="shared" si="74"/>
        <v>13.341049985130379</v>
      </c>
      <c r="BH91" s="189">
        <f t="shared" si="72"/>
        <v>13.325856010158075</v>
      </c>
      <c r="BI91" s="189">
        <f t="shared" si="72"/>
        <v>13.2938116482169</v>
      </c>
      <c r="BJ91" s="189">
        <f t="shared" si="72"/>
        <v>13.229027428133897</v>
      </c>
      <c r="BK91" s="189">
        <f t="shared" si="72"/>
        <v>13.106958072118211</v>
      </c>
      <c r="BL91" s="189">
        <f t="shared" si="71"/>
        <v>12.897524157172066</v>
      </c>
    </row>
    <row r="92" spans="1:64" s="189" customFormat="1" ht="12.95" customHeight="1">
      <c r="A92" s="35" t="s">
        <v>314</v>
      </c>
      <c r="B92" s="20" t="s">
        <v>44</v>
      </c>
      <c r="C92" s="32">
        <v>51192.118000000002</v>
      </c>
      <c r="D92" s="32" t="s">
        <v>96</v>
      </c>
      <c r="E92" s="35">
        <f t="shared" si="82"/>
        <v>-10089.496714288809</v>
      </c>
      <c r="F92" s="189">
        <f t="shared" si="86"/>
        <v>-10089.5</v>
      </c>
      <c r="G92" s="189">
        <f t="shared" si="75"/>
        <v>1.0771497836685739E-3</v>
      </c>
      <c r="I92" s="189">
        <f>G92</f>
        <v>1.0771497836685739E-3</v>
      </c>
      <c r="O92" s="189">
        <f t="shared" ca="1" si="87"/>
        <v>-0.10531761488120411</v>
      </c>
      <c r="Q92" s="258">
        <f t="shared" si="83"/>
        <v>36173.618000000002</v>
      </c>
      <c r="S92" s="192">
        <f>S$14</f>
        <v>0.5</v>
      </c>
      <c r="W92" s="35" t="s">
        <v>96</v>
      </c>
      <c r="Z92" s="189">
        <f t="shared" si="84"/>
        <v>-10089.5</v>
      </c>
      <c r="AA92" s="198">
        <f t="shared" si="85"/>
        <v>-1.9894896858764152E-3</v>
      </c>
      <c r="AB92" s="198">
        <f t="shared" si="76"/>
        <v>2.9575826608786247E-2</v>
      </c>
      <c r="AC92" s="198">
        <f t="shared" si="77"/>
        <v>1.0771497836685739E-3</v>
      </c>
      <c r="AD92" s="198">
        <f t="shared" si="78"/>
        <v>3.0666394695449892E-3</v>
      </c>
      <c r="AE92" s="198">
        <f t="shared" si="79"/>
        <v>4.7021388180855862E-6</v>
      </c>
      <c r="AF92" s="189">
        <f t="shared" si="80"/>
        <v>1.0771497836685739E-3</v>
      </c>
      <c r="AG92" s="13"/>
      <c r="AH92" s="189">
        <f t="shared" si="57"/>
        <v>-2.8498676825117673E-2</v>
      </c>
      <c r="AI92" s="189">
        <f t="shared" si="58"/>
        <v>0.46379678587258288</v>
      </c>
      <c r="AJ92" s="189">
        <f t="shared" si="59"/>
        <v>-0.16323754911342511</v>
      </c>
      <c r="AK92" s="189">
        <f t="shared" si="60"/>
        <v>-0.3569460550455521</v>
      </c>
      <c r="AL92" s="189">
        <f t="shared" si="61"/>
        <v>-2.5542652972742905</v>
      </c>
      <c r="AM92" s="189">
        <f t="shared" si="62"/>
        <v>-3.3068006585590757</v>
      </c>
      <c r="AN92" s="198">
        <f t="shared" si="81"/>
        <v>10.577555899111598</v>
      </c>
      <c r="AO92" s="198">
        <f t="shared" si="81"/>
        <v>10.577629798336613</v>
      </c>
      <c r="AP92" s="198">
        <f t="shared" si="81"/>
        <v>10.57734723441633</v>
      </c>
      <c r="AQ92" s="198">
        <f t="shared" si="81"/>
        <v>10.57842862902532</v>
      </c>
      <c r="AR92" s="198">
        <f t="shared" si="81"/>
        <v>10.574304178581015</v>
      </c>
      <c r="AS92" s="198">
        <f t="shared" si="81"/>
        <v>10.590246709511012</v>
      </c>
      <c r="AT92" s="198">
        <f t="shared" si="81"/>
        <v>10.531471224973746</v>
      </c>
      <c r="AU92" s="198">
        <f t="shared" si="63"/>
        <v>11.16625735505904</v>
      </c>
      <c r="AW92" s="189">
        <v>12000</v>
      </c>
      <c r="AX92" s="189">
        <f t="shared" si="64"/>
        <v>9.8771621231550769E-2</v>
      </c>
      <c r="AY92" s="189">
        <f t="shared" si="65"/>
        <v>7.9868352348347604E-2</v>
      </c>
      <c r="AZ92" s="189">
        <f t="shared" si="66"/>
        <v>1.8903268883203168E-2</v>
      </c>
      <c r="BA92" s="189">
        <f t="shared" si="67"/>
        <v>0.95288409342693581</v>
      </c>
      <c r="BB92" s="189">
        <f t="shared" si="68"/>
        <v>0.9393226719990867</v>
      </c>
      <c r="BC92" s="189">
        <f t="shared" si="69"/>
        <v>1.6440064432362367</v>
      </c>
      <c r="BD92" s="189">
        <f t="shared" si="70"/>
        <v>1.0760270510893346</v>
      </c>
      <c r="BE92" s="189">
        <f t="shared" si="74"/>
        <v>13.494621740223282</v>
      </c>
      <c r="BF92" s="189">
        <f t="shared" si="74"/>
        <v>13.492862056151155</v>
      </c>
      <c r="BG92" s="189">
        <f t="shared" si="74"/>
        <v>13.488327584130213</v>
      </c>
      <c r="BH92" s="189">
        <f t="shared" si="72"/>
        <v>13.476765700346487</v>
      </c>
      <c r="BI92" s="189">
        <f t="shared" si="72"/>
        <v>13.448032993971461</v>
      </c>
      <c r="BJ92" s="189">
        <f t="shared" si="72"/>
        <v>13.380591671609533</v>
      </c>
      <c r="BK92" s="189">
        <f t="shared" si="72"/>
        <v>13.238293899058368</v>
      </c>
      <c r="BL92" s="189">
        <f t="shared" si="71"/>
        <v>12.979615567689766</v>
      </c>
    </row>
    <row r="93" spans="1:64" s="189" customFormat="1" ht="12.95" customHeight="1">
      <c r="A93" s="35" t="s">
        <v>314</v>
      </c>
      <c r="B93" s="20" t="s">
        <v>44</v>
      </c>
      <c r="C93" s="32">
        <v>51216.048999999999</v>
      </c>
      <c r="D93" s="32" t="s">
        <v>96</v>
      </c>
      <c r="E93" s="35">
        <f t="shared" si="82"/>
        <v>-10016.498180862132</v>
      </c>
      <c r="F93" s="189">
        <f t="shared" si="86"/>
        <v>-10016.5</v>
      </c>
      <c r="G93" s="189">
        <f t="shared" si="75"/>
        <v>5.963652438367717E-4</v>
      </c>
      <c r="I93" s="189">
        <f>G93</f>
        <v>5.963652438367717E-4</v>
      </c>
      <c r="O93" s="189">
        <f t="shared" ca="1" si="87"/>
        <v>-0.10465303567925548</v>
      </c>
      <c r="Q93" s="258">
        <f t="shared" si="83"/>
        <v>36197.548999999999</v>
      </c>
      <c r="S93" s="192">
        <f>S$14</f>
        <v>0.5</v>
      </c>
      <c r="W93" s="35" t="s">
        <v>96</v>
      </c>
      <c r="Z93" s="189">
        <f t="shared" si="84"/>
        <v>-10016.5</v>
      </c>
      <c r="AA93" s="198">
        <f t="shared" si="85"/>
        <v>-1.9751867345185158E-3</v>
      </c>
      <c r="AB93" s="198">
        <f t="shared" si="76"/>
        <v>2.9284463080177004E-2</v>
      </c>
      <c r="AC93" s="198">
        <f t="shared" si="77"/>
        <v>5.963652438367717E-4</v>
      </c>
      <c r="AD93" s="198">
        <f t="shared" si="78"/>
        <v>2.5715519783552875E-3</v>
      </c>
      <c r="AE93" s="198">
        <f t="shared" si="79"/>
        <v>3.3064397886914962E-6</v>
      </c>
      <c r="AF93" s="189">
        <f t="shared" si="80"/>
        <v>5.963652438367717E-4</v>
      </c>
      <c r="AG93" s="13"/>
      <c r="AH93" s="189">
        <f t="shared" si="57"/>
        <v>-2.8688097836340232E-2</v>
      </c>
      <c r="AI93" s="189">
        <f t="shared" si="58"/>
        <v>0.46482981457843675</v>
      </c>
      <c r="AJ93" s="189">
        <f t="shared" si="59"/>
        <v>-0.16608594502828428</v>
      </c>
      <c r="AK93" s="189">
        <f t="shared" si="60"/>
        <v>-0.35849302041881465</v>
      </c>
      <c r="AL93" s="189">
        <f t="shared" si="61"/>
        <v>-2.5513774818798818</v>
      </c>
      <c r="AM93" s="189">
        <f t="shared" si="62"/>
        <v>-3.2896495999031958</v>
      </c>
      <c r="AN93" s="198">
        <f t="shared" si="81"/>
        <v>10.58231324615306</v>
      </c>
      <c r="AO93" s="198">
        <f t="shared" si="81"/>
        <v>10.58238016435646</v>
      </c>
      <c r="AP93" s="198">
        <f t="shared" si="81"/>
        <v>10.582121517925453</v>
      </c>
      <c r="AQ93" s="198">
        <f t="shared" si="81"/>
        <v>10.58312206200624</v>
      </c>
      <c r="AR93" s="198">
        <f t="shared" si="81"/>
        <v>10.5792641454163</v>
      </c>
      <c r="AS93" s="198">
        <f t="shared" si="81"/>
        <v>10.594331946286754</v>
      </c>
      <c r="AT93" s="198">
        <f t="shared" si="81"/>
        <v>10.538130961383459</v>
      </c>
      <c r="AU93" s="198">
        <f t="shared" si="63"/>
        <v>11.172250028026832</v>
      </c>
      <c r="AW93" s="189">
        <v>13000</v>
      </c>
      <c r="AX93" s="189">
        <f t="shared" si="64"/>
        <v>0.10638661280639776</v>
      </c>
      <c r="AY93" s="189">
        <f t="shared" si="65"/>
        <v>8.1890508860782307E-2</v>
      </c>
      <c r="AZ93" s="189">
        <f t="shared" si="66"/>
        <v>2.4496103945615449E-2</v>
      </c>
      <c r="BA93" s="189">
        <f t="shared" si="67"/>
        <v>0.85706827954190612</v>
      </c>
      <c r="BB93" s="189">
        <f t="shared" si="68"/>
        <v>0.98014590844861549</v>
      </c>
      <c r="BC93" s="189">
        <f t="shared" si="69"/>
        <v>1.7945520531040642</v>
      </c>
      <c r="BD93" s="189">
        <f t="shared" si="70"/>
        <v>1.2531326764768995</v>
      </c>
      <c r="BE93" s="189">
        <f t="shared" si="74"/>
        <v>13.6220101290339</v>
      </c>
      <c r="BF93" s="189">
        <f t="shared" si="74"/>
        <v>13.621245337081273</v>
      </c>
      <c r="BG93" s="189">
        <f t="shared" si="74"/>
        <v>13.61884375570585</v>
      </c>
      <c r="BH93" s="189">
        <f t="shared" si="72"/>
        <v>13.611367187667289</v>
      </c>
      <c r="BI93" s="189">
        <f t="shared" si="72"/>
        <v>13.588682826243422</v>
      </c>
      <c r="BJ93" s="189">
        <f t="shared" si="72"/>
        <v>13.524469408708365</v>
      </c>
      <c r="BK93" s="189">
        <f t="shared" si="72"/>
        <v>13.367887471556781</v>
      </c>
      <c r="BL93" s="189">
        <f t="shared" si="71"/>
        <v>13.061706978207464</v>
      </c>
    </row>
    <row r="94" spans="1:64" s="189" customFormat="1" ht="12.95" customHeight="1">
      <c r="A94" s="35" t="s">
        <v>36</v>
      </c>
      <c r="B94" s="20" t="s">
        <v>44</v>
      </c>
      <c r="C94" s="32">
        <v>51222.438699999999</v>
      </c>
      <c r="D94" s="32">
        <v>5.0000000000000001E-4</v>
      </c>
      <c r="E94" s="35">
        <f t="shared" si="82"/>
        <v>-9997.0071972410333</v>
      </c>
      <c r="F94" s="189">
        <f t="shared" si="86"/>
        <v>-9997</v>
      </c>
      <c r="G94" s="189">
        <f t="shared" si="75"/>
        <v>-2.3594607628183439E-3</v>
      </c>
      <c r="J94" s="189">
        <f>G94</f>
        <v>-2.3594607628183439E-3</v>
      </c>
      <c r="O94" s="189">
        <f t="shared" ca="1" si="87"/>
        <v>-0.10447551109791303</v>
      </c>
      <c r="Q94" s="258">
        <f t="shared" si="83"/>
        <v>36203.938699999999</v>
      </c>
      <c r="S94" s="192">
        <v>1</v>
      </c>
      <c r="W94" s="35" t="s">
        <v>99</v>
      </c>
      <c r="Z94" s="189">
        <f t="shared" si="84"/>
        <v>-9997</v>
      </c>
      <c r="AA94" s="198">
        <f t="shared" si="85"/>
        <v>-1.971357539516088E-3</v>
      </c>
      <c r="AB94" s="198">
        <f t="shared" si="76"/>
        <v>2.6379196558222667E-2</v>
      </c>
      <c r="AC94" s="198">
        <f t="shared" si="77"/>
        <v>-2.3594607628183439E-3</v>
      </c>
      <c r="AD94" s="198">
        <f t="shared" si="78"/>
        <v>-3.8810322330225591E-4</v>
      </c>
      <c r="AE94" s="198">
        <f t="shared" si="79"/>
        <v>1.5062411193760072E-7</v>
      </c>
      <c r="AF94" s="189">
        <f t="shared" si="80"/>
        <v>-2.3594607628183439E-3</v>
      </c>
      <c r="AG94" s="13"/>
      <c r="AH94" s="189">
        <f t="shared" si="57"/>
        <v>-2.8738657321041011E-2</v>
      </c>
      <c r="AI94" s="189">
        <f t="shared" si="58"/>
        <v>0.46510729422833119</v>
      </c>
      <c r="AJ94" s="189">
        <f t="shared" si="59"/>
        <v>-0.16684872165343645</v>
      </c>
      <c r="AK94" s="189">
        <f t="shared" si="60"/>
        <v>-0.35890690487286253</v>
      </c>
      <c r="AL94" s="189">
        <f t="shared" si="61"/>
        <v>-2.5506039115845005</v>
      </c>
      <c r="AM94" s="189">
        <f t="shared" si="62"/>
        <v>-3.2850829157399608</v>
      </c>
      <c r="AN94" s="198">
        <f t="shared" ref="AN94:AT103" si="88">$AU94+$AB$7*SIN(AO94)</f>
        <v>10.583585817800792</v>
      </c>
      <c r="AO94" s="198">
        <f t="shared" si="88"/>
        <v>10.583650952657443</v>
      </c>
      <c r="AP94" s="198">
        <f t="shared" si="88"/>
        <v>10.583398465516559</v>
      </c>
      <c r="AQ94" s="198">
        <f t="shared" si="88"/>
        <v>10.584378015237391</v>
      </c>
      <c r="AR94" s="198">
        <f t="shared" si="88"/>
        <v>10.58058992877787</v>
      </c>
      <c r="AS94" s="198">
        <f t="shared" si="88"/>
        <v>10.595426449848011</v>
      </c>
      <c r="AT94" s="198">
        <f t="shared" si="88"/>
        <v>10.539913787074157</v>
      </c>
      <c r="AU94" s="198">
        <f t="shared" si="63"/>
        <v>11.173850810531928</v>
      </c>
      <c r="AW94" s="189">
        <v>14000</v>
      </c>
      <c r="AX94" s="189">
        <f t="shared" si="64"/>
        <v>0.11308413414077516</v>
      </c>
      <c r="AY94" s="189">
        <f t="shared" si="65"/>
        <v>8.3878586416936407E-2</v>
      </c>
      <c r="AZ94" s="189">
        <f t="shared" si="66"/>
        <v>2.9205547723838748E-2</v>
      </c>
      <c r="BA94" s="189">
        <f t="shared" si="67"/>
        <v>0.78108982814839101</v>
      </c>
      <c r="BB94" s="189">
        <f t="shared" si="68"/>
        <v>0.99706738997247557</v>
      </c>
      <c r="BC94" s="189">
        <f t="shared" si="69"/>
        <v>1.9175488961026728</v>
      </c>
      <c r="BD94" s="189">
        <f t="shared" si="70"/>
        <v>1.4246380706929527</v>
      </c>
      <c r="BE94" s="189">
        <f t="shared" si="74"/>
        <v>13.736986134894938</v>
      </c>
      <c r="BF94" s="189">
        <f t="shared" si="74"/>
        <v>13.736727745749853</v>
      </c>
      <c r="BG94" s="189">
        <f t="shared" si="74"/>
        <v>13.735699976312137</v>
      </c>
      <c r="BH94" s="189">
        <f t="shared" si="72"/>
        <v>13.731636304976769</v>
      </c>
      <c r="BI94" s="189">
        <f t="shared" si="72"/>
        <v>13.715931723704083</v>
      </c>
      <c r="BJ94" s="189">
        <f t="shared" si="72"/>
        <v>13.659792105900886</v>
      </c>
      <c r="BK94" s="189">
        <f t="shared" si="72"/>
        <v>13.495418852291047</v>
      </c>
      <c r="BL94" s="189">
        <f t="shared" si="71"/>
        <v>13.143798388725166</v>
      </c>
    </row>
    <row r="95" spans="1:64" s="189" customFormat="1" ht="12.95" customHeight="1">
      <c r="A95" s="35" t="s">
        <v>101</v>
      </c>
      <c r="B95" s="20" t="s">
        <v>45</v>
      </c>
      <c r="C95" s="32">
        <v>51245.207900000001</v>
      </c>
      <c r="D95" s="32"/>
      <c r="E95" s="35">
        <f t="shared" si="82"/>
        <v>-9927.5525899409167</v>
      </c>
      <c r="F95" s="189">
        <f t="shared" si="86"/>
        <v>-9927.5</v>
      </c>
      <c r="G95" s="189">
        <f t="shared" si="75"/>
        <v>-1.7240481647604611E-2</v>
      </c>
      <c r="K95" s="189">
        <f t="shared" ref="K95:K101" si="89">G95</f>
        <v>-1.7240481647604611E-2</v>
      </c>
      <c r="O95" s="189">
        <f t="shared" ca="1" si="87"/>
        <v>-0.10384279528235921</v>
      </c>
      <c r="Q95" s="258">
        <f t="shared" si="83"/>
        <v>36226.707900000001</v>
      </c>
      <c r="S95" s="192">
        <v>1</v>
      </c>
      <c r="W95" s="35" t="s">
        <v>100</v>
      </c>
      <c r="Z95" s="189">
        <f t="shared" si="84"/>
        <v>-9927.5</v>
      </c>
      <c r="AA95" s="198">
        <f t="shared" si="85"/>
        <v>-1.9576786081953665E-3</v>
      </c>
      <c r="AB95" s="198">
        <f t="shared" si="76"/>
        <v>1.1678238177211999E-2</v>
      </c>
      <c r="AC95" s="198">
        <f t="shared" si="77"/>
        <v>-1.7240481647604611E-2</v>
      </c>
      <c r="AD95" s="198">
        <f t="shared" si="78"/>
        <v>-1.5282803039409244E-2</v>
      </c>
      <c r="AE95" s="198">
        <f t="shared" si="79"/>
        <v>2.3356406874137643E-4</v>
      </c>
      <c r="AF95" s="189">
        <f t="shared" si="80"/>
        <v>-1.7240481647604611E-2</v>
      </c>
      <c r="AG95" s="13"/>
      <c r="AH95" s="189">
        <f t="shared" si="57"/>
        <v>-2.891871982481661E-2</v>
      </c>
      <c r="AI95" s="189">
        <f t="shared" si="58"/>
        <v>0.4661015637548388</v>
      </c>
      <c r="AJ95" s="189">
        <f t="shared" si="59"/>
        <v>-0.16957390775260936</v>
      </c>
      <c r="AK95" s="189">
        <f t="shared" si="60"/>
        <v>-0.36038428493502112</v>
      </c>
      <c r="AL95" s="189">
        <f t="shared" si="61"/>
        <v>-2.5478393319334849</v>
      </c>
      <c r="AM95" s="189">
        <f t="shared" si="62"/>
        <v>-3.2688569431512446</v>
      </c>
      <c r="AN95" s="198">
        <f t="shared" si="88"/>
        <v>10.58812751828547</v>
      </c>
      <c r="AO95" s="198">
        <f t="shared" si="88"/>
        <v>10.588186567140143</v>
      </c>
      <c r="AP95" s="198">
        <f t="shared" si="88"/>
        <v>10.587955263326482</v>
      </c>
      <c r="AQ95" s="198">
        <f t="shared" si="88"/>
        <v>10.588862026901909</v>
      </c>
      <c r="AR95" s="198">
        <f t="shared" si="88"/>
        <v>10.585318137739513</v>
      </c>
      <c r="AS95" s="198">
        <f t="shared" si="88"/>
        <v>10.599338641700953</v>
      </c>
      <c r="AT95" s="198">
        <f t="shared" si="88"/>
        <v>10.546281169945386</v>
      </c>
      <c r="AU95" s="198">
        <f t="shared" si="63"/>
        <v>11.179556163562907</v>
      </c>
      <c r="AW95" s="189">
        <v>15000</v>
      </c>
      <c r="AX95" s="189">
        <f t="shared" si="64"/>
        <v>0.11901144991511488</v>
      </c>
      <c r="AY95" s="189">
        <f t="shared" si="65"/>
        <v>8.583258501680989E-2</v>
      </c>
      <c r="AZ95" s="189">
        <f t="shared" si="66"/>
        <v>3.3178864898304988E-2</v>
      </c>
      <c r="BA95" s="189">
        <f t="shared" si="67"/>
        <v>0.7198760246425554</v>
      </c>
      <c r="BB95" s="189">
        <f t="shared" si="68"/>
        <v>0.9996477033572212</v>
      </c>
      <c r="BC95" s="189">
        <f t="shared" si="69"/>
        <v>2.0206973047030177</v>
      </c>
      <c r="BD95" s="189">
        <f t="shared" si="70"/>
        <v>1.593439236767431</v>
      </c>
      <c r="BE95" s="189">
        <f t="shared" si="74"/>
        <v>13.842205820697297</v>
      </c>
      <c r="BF95" s="189">
        <f t="shared" si="74"/>
        <v>13.842143037138614</v>
      </c>
      <c r="BG95" s="189">
        <f t="shared" si="74"/>
        <v>13.841808007361955</v>
      </c>
      <c r="BH95" s="189">
        <f t="shared" si="72"/>
        <v>13.840026398891066</v>
      </c>
      <c r="BI95" s="189">
        <f t="shared" si="72"/>
        <v>13.830721052382309</v>
      </c>
      <c r="BJ95" s="189">
        <f t="shared" si="72"/>
        <v>13.785982028755909</v>
      </c>
      <c r="BK95" s="189">
        <f t="shared" si="72"/>
        <v>13.620581993245759</v>
      </c>
      <c r="BL95" s="189">
        <f t="shared" si="71"/>
        <v>13.225889799242864</v>
      </c>
    </row>
    <row r="96" spans="1:64" s="189" customFormat="1" ht="12.95" customHeight="1">
      <c r="A96" s="35" t="s">
        <v>101</v>
      </c>
      <c r="B96" s="20" t="s">
        <v>45</v>
      </c>
      <c r="C96" s="32">
        <v>51246.192499999997</v>
      </c>
      <c r="D96" s="32"/>
      <c r="E96" s="35">
        <f t="shared" si="82"/>
        <v>-9924.5491903332277</v>
      </c>
      <c r="F96" s="189">
        <f t="shared" si="86"/>
        <v>-9924.5</v>
      </c>
      <c r="G96" s="189">
        <f t="shared" si="75"/>
        <v>-1.6125993344758172E-2</v>
      </c>
      <c r="K96" s="189">
        <f t="shared" si="89"/>
        <v>-1.6125993344758172E-2</v>
      </c>
      <c r="O96" s="189">
        <f t="shared" ca="1" si="87"/>
        <v>-0.10381548380830652</v>
      </c>
      <c r="Q96" s="258">
        <f t="shared" si="83"/>
        <v>36227.692499999997</v>
      </c>
      <c r="S96" s="192">
        <v>1</v>
      </c>
      <c r="W96" s="35" t="s">
        <v>100</v>
      </c>
      <c r="Z96" s="189">
        <f t="shared" si="84"/>
        <v>-9924.5</v>
      </c>
      <c r="AA96" s="198">
        <f t="shared" si="85"/>
        <v>-1.9570870104867293E-3</v>
      </c>
      <c r="AB96" s="198">
        <f t="shared" si="76"/>
        <v>1.2800494115907751E-2</v>
      </c>
      <c r="AC96" s="198">
        <f t="shared" si="77"/>
        <v>-1.6125993344758172E-2</v>
      </c>
      <c r="AD96" s="198">
        <f t="shared" si="78"/>
        <v>-1.4168906334271442E-2</v>
      </c>
      <c r="AE96" s="198">
        <f t="shared" si="79"/>
        <v>2.0075790670935739E-4</v>
      </c>
      <c r="AF96" s="189">
        <f t="shared" si="80"/>
        <v>-1.6125993344758172E-2</v>
      </c>
      <c r="AG96" s="13"/>
      <c r="AH96" s="189">
        <f t="shared" si="57"/>
        <v>-2.8926487460665923E-2</v>
      </c>
      <c r="AI96" s="189">
        <f t="shared" si="58"/>
        <v>0.46614466924831655</v>
      </c>
      <c r="AJ96" s="189">
        <f t="shared" si="59"/>
        <v>-0.16969177364904678</v>
      </c>
      <c r="AK96" s="189">
        <f t="shared" si="60"/>
        <v>-0.36044813618767085</v>
      </c>
      <c r="AL96" s="189">
        <f t="shared" si="61"/>
        <v>-2.547719732725227</v>
      </c>
      <c r="AM96" s="189">
        <f t="shared" si="62"/>
        <v>-3.2681582958876065</v>
      </c>
      <c r="AN96" s="198">
        <f t="shared" si="88"/>
        <v>10.588323779131841</v>
      </c>
      <c r="AO96" s="198">
        <f t="shared" si="88"/>
        <v>10.588382574593176</v>
      </c>
      <c r="AP96" s="198">
        <f t="shared" si="88"/>
        <v>10.588152158494939</v>
      </c>
      <c r="AQ96" s="198">
        <f t="shared" si="88"/>
        <v>10.589055851406604</v>
      </c>
      <c r="AR96" s="198">
        <f t="shared" si="88"/>
        <v>10.58552233852258</v>
      </c>
      <c r="AS96" s="198">
        <f t="shared" si="88"/>
        <v>10.599507912588157</v>
      </c>
      <c r="AT96" s="198">
        <f t="shared" si="88"/>
        <v>10.546556485266374</v>
      </c>
      <c r="AU96" s="198">
        <f t="shared" si="63"/>
        <v>11.179802437794461</v>
      </c>
      <c r="AW96" s="189">
        <v>16000</v>
      </c>
      <c r="AX96" s="189">
        <f t="shared" si="64"/>
        <v>0.12428286287588838</v>
      </c>
      <c r="AY96" s="189">
        <f t="shared" si="65"/>
        <v>8.7752504660402797E-2</v>
      </c>
      <c r="AZ96" s="189">
        <f t="shared" si="66"/>
        <v>3.6530358215485594E-2</v>
      </c>
      <c r="BA96" s="189">
        <f t="shared" si="67"/>
        <v>0.66975916734086027</v>
      </c>
      <c r="BB96" s="189">
        <f t="shared" si="68"/>
        <v>0.9934008420572904</v>
      </c>
      <c r="BC96" s="189">
        <f t="shared" si="69"/>
        <v>2.1090995448596894</v>
      </c>
      <c r="BD96" s="189">
        <f t="shared" si="70"/>
        <v>1.7618395719071904</v>
      </c>
      <c r="BE96" s="189">
        <f t="shared" si="74"/>
        <v>13.939595134199216</v>
      </c>
      <c r="BF96" s="189">
        <f t="shared" si="74"/>
        <v>13.939586023178201</v>
      </c>
      <c r="BG96" s="189">
        <f t="shared" si="74"/>
        <v>13.939513980673002</v>
      </c>
      <c r="BH96" s="189">
        <f t="shared" si="72"/>
        <v>13.938945237464308</v>
      </c>
      <c r="BI96" s="189">
        <f t="shared" si="72"/>
        <v>13.934510563285571</v>
      </c>
      <c r="BJ96" s="189">
        <f t="shared" si="72"/>
        <v>13.902753727954279</v>
      </c>
      <c r="BK96" s="189">
        <f t="shared" si="72"/>
        <v>13.743086797012028</v>
      </c>
      <c r="BL96" s="189">
        <f t="shared" si="71"/>
        <v>13.307981209760564</v>
      </c>
    </row>
    <row r="97" spans="1:64" s="189" customFormat="1" ht="12.95" customHeight="1">
      <c r="A97" s="35" t="s">
        <v>101</v>
      </c>
      <c r="B97" s="20" t="s">
        <v>45</v>
      </c>
      <c r="C97" s="32">
        <v>51247.176200000002</v>
      </c>
      <c r="D97" s="32"/>
      <c r="E97" s="35">
        <f t="shared" si="82"/>
        <v>-9921.5485360633611</v>
      </c>
      <c r="F97" s="189">
        <f t="shared" si="86"/>
        <v>-9921.5</v>
      </c>
      <c r="G97" s="189">
        <f t="shared" si="75"/>
        <v>-1.5911505033727735E-2</v>
      </c>
      <c r="K97" s="189">
        <f t="shared" si="89"/>
        <v>-1.5911505033727735E-2</v>
      </c>
      <c r="O97" s="189">
        <f t="shared" ca="1" si="87"/>
        <v>-0.10378817233425383</v>
      </c>
      <c r="Q97" s="258">
        <f t="shared" si="83"/>
        <v>36228.676200000002</v>
      </c>
      <c r="S97" s="192">
        <v>1</v>
      </c>
      <c r="W97" s="35" t="s">
        <v>100</v>
      </c>
      <c r="Z97" s="189">
        <f t="shared" si="84"/>
        <v>-9921.5</v>
      </c>
      <c r="AA97" s="198">
        <f t="shared" si="85"/>
        <v>-1.9564953156773444E-3</v>
      </c>
      <c r="AB97" s="198">
        <f t="shared" si="76"/>
        <v>1.3022749658976145E-2</v>
      </c>
      <c r="AC97" s="198">
        <f t="shared" si="77"/>
        <v>-1.5911505033727735E-2</v>
      </c>
      <c r="AD97" s="198">
        <f t="shared" si="78"/>
        <v>-1.3955009718050391E-2</v>
      </c>
      <c r="AE97" s="198">
        <f t="shared" si="79"/>
        <v>1.9474229623088084E-4</v>
      </c>
      <c r="AF97" s="189">
        <f t="shared" si="80"/>
        <v>-1.5911505033727735E-2</v>
      </c>
      <c r="AG97" s="13"/>
      <c r="AH97" s="189">
        <f t="shared" si="57"/>
        <v>-2.893425469270388E-2</v>
      </c>
      <c r="AI97" s="189">
        <f t="shared" si="58"/>
        <v>0.46618779031054491</v>
      </c>
      <c r="AJ97" s="189">
        <f t="shared" si="59"/>
        <v>-0.16980965880208765</v>
      </c>
      <c r="AK97" s="189">
        <f t="shared" si="60"/>
        <v>-0.36051199403017958</v>
      </c>
      <c r="AL97" s="189">
        <f t="shared" si="61"/>
        <v>-2.5476001115135412</v>
      </c>
      <c r="AM97" s="189">
        <f t="shared" si="62"/>
        <v>-3.2674597931910245</v>
      </c>
      <c r="AN97" s="198">
        <f t="shared" si="88"/>
        <v>10.58852005793109</v>
      </c>
      <c r="AO97" s="198">
        <f t="shared" si="88"/>
        <v>10.588578600757355</v>
      </c>
      <c r="AP97" s="198">
        <f t="shared" si="88"/>
        <v>10.588349070192113</v>
      </c>
      <c r="AQ97" s="198">
        <f t="shared" si="88"/>
        <v>10.589249698293836</v>
      </c>
      <c r="AR97" s="198">
        <f t="shared" si="88"/>
        <v>10.585726548073199</v>
      </c>
      <c r="AS97" s="198">
        <f t="shared" si="88"/>
        <v>10.599677216727926</v>
      </c>
      <c r="AT97" s="198">
        <f t="shared" si="88"/>
        <v>10.546831838994358</v>
      </c>
      <c r="AU97" s="198">
        <f t="shared" si="63"/>
        <v>11.180048712026014</v>
      </c>
      <c r="AW97" s="189">
        <v>17000</v>
      </c>
      <c r="AX97" s="189">
        <f t="shared" si="64"/>
        <v>0.12898705286877135</v>
      </c>
      <c r="AY97" s="189">
        <f t="shared" si="65"/>
        <v>8.9638345347715115E-2</v>
      </c>
      <c r="AZ97" s="189">
        <f t="shared" si="66"/>
        <v>3.9348707521056236E-2</v>
      </c>
      <c r="BA97" s="189">
        <f t="shared" si="67"/>
        <v>0.62812690661904469</v>
      </c>
      <c r="BB97" s="189">
        <f t="shared" si="68"/>
        <v>0.98160998600379445</v>
      </c>
      <c r="BC97" s="189">
        <f t="shared" si="69"/>
        <v>2.186228675180494</v>
      </c>
      <c r="BD97" s="189">
        <f t="shared" si="70"/>
        <v>1.9317396020670932</v>
      </c>
      <c r="BE97" s="189">
        <f t="shared" si="74"/>
        <v>14.030562056733082</v>
      </c>
      <c r="BF97" s="189">
        <f t="shared" si="74"/>
        <v>14.030561592436706</v>
      </c>
      <c r="BG97" s="189">
        <f t="shared" si="74"/>
        <v>14.030554818502166</v>
      </c>
      <c r="BH97" s="189">
        <f t="shared" si="72"/>
        <v>14.030456037695949</v>
      </c>
      <c r="BI97" s="189">
        <f t="shared" si="72"/>
        <v>14.029025780191985</v>
      </c>
      <c r="BJ97" s="189">
        <f t="shared" si="72"/>
        <v>14.010101543975736</v>
      </c>
      <c r="BK97" s="189">
        <f t="shared" si="72"/>
        <v>13.862661070656177</v>
      </c>
      <c r="BL97" s="189">
        <f t="shared" si="71"/>
        <v>13.390072620278264</v>
      </c>
    </row>
    <row r="98" spans="1:64" s="189" customFormat="1" ht="12.95" customHeight="1">
      <c r="A98" s="35" t="s">
        <v>101</v>
      </c>
      <c r="B98" s="20" t="s">
        <v>45</v>
      </c>
      <c r="C98" s="32">
        <v>51248.159200000002</v>
      </c>
      <c r="D98" s="32"/>
      <c r="E98" s="35">
        <f t="shared" si="82"/>
        <v>-9918.5500170562809</v>
      </c>
      <c r="F98" s="189">
        <f t="shared" si="86"/>
        <v>-9918.5</v>
      </c>
      <c r="G98" s="189">
        <f t="shared" si="75"/>
        <v>-1.6397016726841684E-2</v>
      </c>
      <c r="K98" s="189">
        <f t="shared" si="89"/>
        <v>-1.6397016726841684E-2</v>
      </c>
      <c r="O98" s="189">
        <f t="shared" ca="1" si="87"/>
        <v>-0.10376086086020116</v>
      </c>
      <c r="Q98" s="258">
        <f t="shared" si="83"/>
        <v>36229.659200000002</v>
      </c>
      <c r="S98" s="192">
        <v>1</v>
      </c>
      <c r="W98" s="35" t="s">
        <v>100</v>
      </c>
      <c r="Z98" s="189">
        <f t="shared" si="84"/>
        <v>-9918.5</v>
      </c>
      <c r="AA98" s="198">
        <f t="shared" si="85"/>
        <v>-1.9559035234396303E-3</v>
      </c>
      <c r="AB98" s="198">
        <f t="shared" si="76"/>
        <v>1.2545004793761218E-2</v>
      </c>
      <c r="AC98" s="198">
        <f t="shared" si="77"/>
        <v>-1.6397016726841684E-2</v>
      </c>
      <c r="AD98" s="198">
        <f t="shared" si="78"/>
        <v>-1.4441113203402054E-2</v>
      </c>
      <c r="AE98" s="198">
        <f t="shared" si="79"/>
        <v>2.0854575055347314E-4</v>
      </c>
      <c r="AF98" s="189">
        <f t="shared" si="80"/>
        <v>-1.6397016726841684E-2</v>
      </c>
      <c r="AG98" s="13"/>
      <c r="AH98" s="189">
        <f t="shared" ref="AH98:AH129" si="90">$AB$6*($AB$11/AI98*AJ98+$AB$12)</f>
        <v>-2.8942021520602903E-2</v>
      </c>
      <c r="AI98" s="189">
        <f t="shared" ref="AI98:AI129" si="91">1+$AB$7*COS(AL98)</f>
        <v>0.46623092694883406</v>
      </c>
      <c r="AJ98" s="189">
        <f t="shared" ref="AJ98:AJ129" si="92">SIN(AL98+RADIANS($AB$9))</f>
        <v>-0.16992756321884989</v>
      </c>
      <c r="AK98" s="189">
        <f t="shared" ref="AK98:AK129" si="93">$AB$7*SIN(AL98)</f>
        <v>-0.36057585846428225</v>
      </c>
      <c r="AL98" s="189">
        <f t="shared" ref="AL98:AL129" si="94">2*ATAN(AM98)</f>
        <v>-2.5474804682881325</v>
      </c>
      <c r="AM98" s="189">
        <f t="shared" ref="AM98:AM129" si="95">SQRT((1+$AB$7)/(1-$AB$7))*TAN(AN98/2)</f>
        <v>-3.2667614349869898</v>
      </c>
      <c r="AN98" s="198">
        <f t="shared" si="88"/>
        <v>10.588716354690233</v>
      </c>
      <c r="AO98" s="198">
        <f t="shared" si="88"/>
        <v>10.588774645638226</v>
      </c>
      <c r="AP98" s="198">
        <f t="shared" si="88"/>
        <v>10.588545998426529</v>
      </c>
      <c r="AQ98" s="198">
        <f t="shared" si="88"/>
        <v>10.589443567567653</v>
      </c>
      <c r="AR98" s="198">
        <f t="shared" si="88"/>
        <v>10.585930766396467</v>
      </c>
      <c r="AS98" s="198">
        <f t="shared" si="88"/>
        <v>10.599846554144998</v>
      </c>
      <c r="AT98" s="198">
        <f t="shared" si="88"/>
        <v>10.547107231127574</v>
      </c>
      <c r="AU98" s="198">
        <f t="shared" ref="AU98:AU129" si="96">RADIANS($AB$9)+$AB$18*(F98-AB$15)</f>
        <v>11.180294986257566</v>
      </c>
      <c r="AW98" s="189">
        <v>18000</v>
      </c>
      <c r="AX98" s="189">
        <f t="shared" si="64"/>
        <v>0.13319427271311049</v>
      </c>
      <c r="AY98" s="189">
        <f t="shared" si="65"/>
        <v>9.149010707874683E-2</v>
      </c>
      <c r="AZ98" s="189">
        <f t="shared" si="66"/>
        <v>4.1704165634363667E-2</v>
      </c>
      <c r="BA98" s="189">
        <f t="shared" si="67"/>
        <v>0.59309740602020777</v>
      </c>
      <c r="BB98" s="189">
        <f t="shared" si="68"/>
        <v>0.96629247452320344</v>
      </c>
      <c r="BC98" s="189">
        <f t="shared" si="69"/>
        <v>2.2545313518751779</v>
      </c>
      <c r="BD98" s="189">
        <f t="shared" si="70"/>
        <v>2.1048160923975616</v>
      </c>
      <c r="BE98" s="189">
        <f t="shared" si="74"/>
        <v>14.116168255308537</v>
      </c>
      <c r="BF98" s="189">
        <f t="shared" si="74"/>
        <v>14.116168254998065</v>
      </c>
      <c r="BG98" s="189">
        <f t="shared" si="74"/>
        <v>14.11616823204305</v>
      </c>
      <c r="BH98" s="189">
        <f t="shared" si="72"/>
        <v>14.116166534913919</v>
      </c>
      <c r="BI98" s="189">
        <f t="shared" si="72"/>
        <v>14.116041438965539</v>
      </c>
      <c r="BJ98" s="189">
        <f t="shared" si="72"/>
        <v>14.108275128374132</v>
      </c>
      <c r="BK98" s="189">
        <f t="shared" si="72"/>
        <v>13.979052358997961</v>
      </c>
      <c r="BL98" s="189">
        <f t="shared" si="71"/>
        <v>13.472164030795964</v>
      </c>
    </row>
    <row r="99" spans="1:64" s="189" customFormat="1" ht="12.95" customHeight="1">
      <c r="A99" s="222" t="s">
        <v>688</v>
      </c>
      <c r="B99" s="192" t="s">
        <v>45</v>
      </c>
      <c r="C99" s="261">
        <v>51485.847999999998</v>
      </c>
      <c r="D99" s="191" t="s">
        <v>100</v>
      </c>
      <c r="E99" s="35">
        <f t="shared" si="82"/>
        <v>-9193.5099513695641</v>
      </c>
      <c r="F99" s="189">
        <f t="shared" si="86"/>
        <v>-9193.5</v>
      </c>
      <c r="G99" s="189">
        <f t="shared" si="75"/>
        <v>-3.2623425940982997E-3</v>
      </c>
      <c r="K99" s="189">
        <f t="shared" si="89"/>
        <v>-3.2623425940982997E-3</v>
      </c>
      <c r="O99" s="189">
        <f t="shared" ca="1" si="87"/>
        <v>-9.7160587964135972E-2</v>
      </c>
      <c r="Q99" s="258">
        <f t="shared" si="83"/>
        <v>36467.347999999998</v>
      </c>
      <c r="S99" s="192">
        <v>1</v>
      </c>
      <c r="W99" s="35" t="s">
        <v>100</v>
      </c>
      <c r="Z99" s="189">
        <f t="shared" si="84"/>
        <v>-9193.5</v>
      </c>
      <c r="AA99" s="198">
        <f t="shared" si="85"/>
        <v>-1.809218687133865E-3</v>
      </c>
      <c r="AB99" s="198">
        <f t="shared" si="76"/>
        <v>2.7544000520014468E-2</v>
      </c>
      <c r="AC99" s="198">
        <f t="shared" si="77"/>
        <v>-3.2623425940982997E-3</v>
      </c>
      <c r="AD99" s="198">
        <f t="shared" si="78"/>
        <v>-1.4531239069644347E-3</v>
      </c>
      <c r="AE99" s="198">
        <f t="shared" si="79"/>
        <v>2.1115690889915833E-6</v>
      </c>
      <c r="AF99" s="189">
        <f t="shared" si="80"/>
        <v>-3.2623425940982997E-3</v>
      </c>
      <c r="AG99" s="13"/>
      <c r="AH99" s="189">
        <f t="shared" si="90"/>
        <v>-3.0806343114112768E-2</v>
      </c>
      <c r="AI99" s="189">
        <f t="shared" si="91"/>
        <v>0.47713045597805914</v>
      </c>
      <c r="AJ99" s="189">
        <f t="shared" si="92"/>
        <v>-0.19900333973099005</v>
      </c>
      <c r="AK99" s="189">
        <f t="shared" si="93"/>
        <v>-0.37620714106385955</v>
      </c>
      <c r="AL99" s="189">
        <f t="shared" si="94"/>
        <v>-2.5178958170712415</v>
      </c>
      <c r="AM99" s="189">
        <f t="shared" si="95"/>
        <v>-3.1020564269170108</v>
      </c>
      <c r="AN99" s="198">
        <f t="shared" si="88"/>
        <v>10.636698445872097</v>
      </c>
      <c r="AO99" s="198">
        <f t="shared" si="88"/>
        <v>10.636714748976303</v>
      </c>
      <c r="AP99" s="198">
        <f t="shared" si="88"/>
        <v>10.636642691111632</v>
      </c>
      <c r="AQ99" s="198">
        <f t="shared" si="88"/>
        <v>10.636961283359723</v>
      </c>
      <c r="AR99" s="198">
        <f t="shared" si="88"/>
        <v>10.635554719099643</v>
      </c>
      <c r="AS99" s="198">
        <f t="shared" si="88"/>
        <v>10.641804935899914</v>
      </c>
      <c r="AT99" s="198">
        <f t="shared" si="88"/>
        <v>10.614781917819801</v>
      </c>
      <c r="AU99" s="198">
        <f t="shared" si="96"/>
        <v>11.239811258882899</v>
      </c>
      <c r="AW99" s="189">
        <v>19000</v>
      </c>
      <c r="AX99" s="189">
        <f t="shared" si="64"/>
        <v>0.1369612970875429</v>
      </c>
      <c r="AY99" s="189">
        <f t="shared" si="65"/>
        <v>9.3307789853497941E-2</v>
      </c>
      <c r="AZ99" s="189">
        <f t="shared" si="66"/>
        <v>4.3653507234044951E-2</v>
      </c>
      <c r="BA99" s="189">
        <f t="shared" si="67"/>
        <v>0.56329178041680672</v>
      </c>
      <c r="BB99" s="189">
        <f t="shared" si="68"/>
        <v>0.94872017981538859</v>
      </c>
      <c r="BC99" s="189">
        <f t="shared" si="69"/>
        <v>2.3157862528462871</v>
      </c>
      <c r="BD99" s="189">
        <f t="shared" si="70"/>
        <v>2.2826505641906576</v>
      </c>
      <c r="BE99" s="189">
        <f t="shared" si="74"/>
        <v>14.197239747707959</v>
      </c>
      <c r="BF99" s="189">
        <f t="shared" si="74"/>
        <v>14.197239748887913</v>
      </c>
      <c r="BG99" s="189">
        <f t="shared" si="74"/>
        <v>14.197239718376384</v>
      </c>
      <c r="BH99" s="189">
        <f t="shared" si="72"/>
        <v>14.19724050734585</v>
      </c>
      <c r="BI99" s="189">
        <f t="shared" si="72"/>
        <v>14.197220102786062</v>
      </c>
      <c r="BJ99" s="189">
        <f t="shared" si="72"/>
        <v>14.197745604598788</v>
      </c>
      <c r="BK99" s="189">
        <f t="shared" si="72"/>
        <v>14.092029644950738</v>
      </c>
      <c r="BL99" s="189">
        <f t="shared" si="71"/>
        <v>13.554255441313664</v>
      </c>
    </row>
    <row r="100" spans="1:64" s="189" customFormat="1" ht="12.95" customHeight="1">
      <c r="A100" s="222" t="s">
        <v>688</v>
      </c>
      <c r="B100" s="192" t="s">
        <v>44</v>
      </c>
      <c r="C100" s="261">
        <v>51908.256600000001</v>
      </c>
      <c r="D100" s="191" t="s">
        <v>100</v>
      </c>
      <c r="E100" s="35">
        <f t="shared" si="82"/>
        <v>-7905.0051539595042</v>
      </c>
      <c r="F100" s="189">
        <f t="shared" si="86"/>
        <v>-7905</v>
      </c>
      <c r="G100" s="189">
        <f t="shared" si="75"/>
        <v>-1.6896148299565539E-3</v>
      </c>
      <c r="K100" s="189">
        <f t="shared" si="89"/>
        <v>-1.6896148299565539E-3</v>
      </c>
      <c r="O100" s="189">
        <f t="shared" ca="1" si="87"/>
        <v>-8.5430309858508413E-2</v>
      </c>
      <c r="Q100" s="258">
        <f t="shared" si="83"/>
        <v>36889.756600000001</v>
      </c>
      <c r="S100" s="192">
        <v>1</v>
      </c>
      <c r="W100" s="35" t="s">
        <v>100</v>
      </c>
      <c r="Z100" s="189">
        <f t="shared" si="84"/>
        <v>-7905</v>
      </c>
      <c r="AA100" s="198">
        <f t="shared" si="85"/>
        <v>-1.5182091789865126E-3</v>
      </c>
      <c r="AB100" s="198">
        <f t="shared" si="76"/>
        <v>3.2355555484506429E-2</v>
      </c>
      <c r="AC100" s="198">
        <f t="shared" si="77"/>
        <v>-1.6896148299565539E-3</v>
      </c>
      <c r="AD100" s="198">
        <f t="shared" si="78"/>
        <v>-1.7140565097004123E-4</v>
      </c>
      <c r="AE100" s="198">
        <f t="shared" si="79"/>
        <v>2.9379897184463599E-8</v>
      </c>
      <c r="AF100" s="189">
        <f t="shared" si="80"/>
        <v>-1.6896148299565539E-3</v>
      </c>
      <c r="AG100" s="13"/>
      <c r="AH100" s="189">
        <f t="shared" si="90"/>
        <v>-3.4045170314462983E-2</v>
      </c>
      <c r="AI100" s="189">
        <f t="shared" si="91"/>
        <v>0.49911066876667221</v>
      </c>
      <c r="AJ100" s="189">
        <f t="shared" si="92"/>
        <v>-0.25379100719062792</v>
      </c>
      <c r="AK100" s="189">
        <f t="shared" si="93"/>
        <v>-0.4050114207152492</v>
      </c>
      <c r="AL100" s="189">
        <f t="shared" si="94"/>
        <v>-2.4616390495049001</v>
      </c>
      <c r="AM100" s="189">
        <f t="shared" si="95"/>
        <v>-2.8271685894152734</v>
      </c>
      <c r="AN100" s="198">
        <f t="shared" si="88"/>
        <v>10.724894118387967</v>
      </c>
      <c r="AO100" s="198">
        <f t="shared" si="88"/>
        <v>10.724891413546114</v>
      </c>
      <c r="AP100" s="198">
        <f t="shared" si="88"/>
        <v>10.724907118090126</v>
      </c>
      <c r="AQ100" s="198">
        <f t="shared" si="88"/>
        <v>10.724815948556497</v>
      </c>
      <c r="AR100" s="198">
        <f t="shared" si="88"/>
        <v>10.725345633219687</v>
      </c>
      <c r="AS100" s="198">
        <f t="shared" si="88"/>
        <v>10.722282217665962</v>
      </c>
      <c r="AT100" s="198">
        <f t="shared" si="88"/>
        <v>10.740495240543369</v>
      </c>
      <c r="AU100" s="198">
        <f t="shared" si="96"/>
        <v>11.345586041334954</v>
      </c>
      <c r="AW100" s="189">
        <v>20000</v>
      </c>
      <c r="AX100" s="189">
        <f t="shared" si="64"/>
        <v>0.14033466875511713</v>
      </c>
      <c r="AY100" s="189">
        <f t="shared" si="65"/>
        <v>9.5091393671968477E-2</v>
      </c>
      <c r="AZ100" s="189">
        <f t="shared" si="66"/>
        <v>4.5243275083148661E-2</v>
      </c>
      <c r="BA100" s="189">
        <f t="shared" si="67"/>
        <v>0.53768283697180275</v>
      </c>
      <c r="BB100" s="189">
        <f t="shared" si="68"/>
        <v>0.92971149688607713</v>
      </c>
      <c r="BC100" s="189">
        <f t="shared" si="69"/>
        <v>2.3713199691300657</v>
      </c>
      <c r="BD100" s="189">
        <f t="shared" si="70"/>
        <v>2.4668166106232707</v>
      </c>
      <c r="BE100" s="189">
        <f t="shared" si="74"/>
        <v>14.27443400171394</v>
      </c>
      <c r="BF100" s="189">
        <f t="shared" si="74"/>
        <v>14.274434317338388</v>
      </c>
      <c r="BG100" s="189">
        <f t="shared" si="74"/>
        <v>14.274430736463312</v>
      </c>
      <c r="BH100" s="189">
        <f t="shared" si="72"/>
        <v>14.274471357357736</v>
      </c>
      <c r="BI100" s="189">
        <f t="shared" si="72"/>
        <v>14.274009857210704</v>
      </c>
      <c r="BJ100" s="189">
        <f t="shared" si="72"/>
        <v>14.279165331543075</v>
      </c>
      <c r="BK100" s="189">
        <f t="shared" si="72"/>
        <v>14.201384905471448</v>
      </c>
      <c r="BL100" s="189">
        <f t="shared" si="71"/>
        <v>13.636346851831362</v>
      </c>
    </row>
    <row r="101" spans="1:64" s="189" customFormat="1" ht="12.95" customHeight="1">
      <c r="A101" s="35" t="s">
        <v>327</v>
      </c>
      <c r="B101" s="20" t="s">
        <v>44</v>
      </c>
      <c r="C101" s="32">
        <v>51950.056400000001</v>
      </c>
      <c r="D101" s="32" t="s">
        <v>96</v>
      </c>
      <c r="E101" s="35">
        <f t="shared" si="82"/>
        <v>-7777.5000727874312</v>
      </c>
      <c r="F101" s="189">
        <f t="shared" si="86"/>
        <v>-7777.5</v>
      </c>
      <c r="G101" s="189">
        <f t="shared" si="75"/>
        <v>-2.3861794034019113E-5</v>
      </c>
      <c r="K101" s="189">
        <f t="shared" si="89"/>
        <v>-2.3861794034019113E-5</v>
      </c>
      <c r="O101" s="189">
        <f t="shared" ca="1" si="87"/>
        <v>-8.4269572211269364E-2</v>
      </c>
      <c r="Q101" s="258">
        <f t="shared" si="83"/>
        <v>36931.556400000001</v>
      </c>
      <c r="S101" s="192">
        <v>1</v>
      </c>
      <c r="W101" s="35" t="s">
        <v>100</v>
      </c>
      <c r="Z101" s="189">
        <f t="shared" si="84"/>
        <v>-7777.5</v>
      </c>
      <c r="AA101" s="198">
        <f t="shared" si="85"/>
        <v>-1.4862867406536251E-3</v>
      </c>
      <c r="AB101" s="198">
        <f t="shared" si="76"/>
        <v>3.4335595130035437E-2</v>
      </c>
      <c r="AC101" s="198">
        <f t="shared" si="77"/>
        <v>-2.3861794034019113E-5</v>
      </c>
      <c r="AD101" s="198">
        <f t="shared" si="78"/>
        <v>1.462424946619606E-3</v>
      </c>
      <c r="AE101" s="198">
        <f t="shared" si="79"/>
        <v>2.1386867244953572E-6</v>
      </c>
      <c r="AF101" s="189">
        <f t="shared" si="80"/>
        <v>-2.3861794034019113E-5</v>
      </c>
      <c r="AG101" s="13"/>
      <c r="AH101" s="189">
        <f t="shared" si="90"/>
        <v>-3.4359456924069456E-2</v>
      </c>
      <c r="AI101" s="189">
        <f t="shared" si="91"/>
        <v>0.50149014263793301</v>
      </c>
      <c r="AJ101" s="189">
        <f t="shared" si="92"/>
        <v>-0.25944888515889714</v>
      </c>
      <c r="AK101" s="189">
        <f t="shared" si="93"/>
        <v>-0.40793663131178437</v>
      </c>
      <c r="AL101" s="189">
        <f t="shared" si="94"/>
        <v>-2.4557851279160339</v>
      </c>
      <c r="AM101" s="189">
        <f t="shared" si="95"/>
        <v>-2.8010627274509665</v>
      </c>
      <c r="AN101" s="198">
        <f t="shared" si="88"/>
        <v>10.733844140464981</v>
      </c>
      <c r="AO101" s="198">
        <f t="shared" si="88"/>
        <v>10.733841311875343</v>
      </c>
      <c r="AP101" s="198">
        <f t="shared" si="88"/>
        <v>10.733858283001243</v>
      </c>
      <c r="AQ101" s="198">
        <f t="shared" si="88"/>
        <v>10.733756474839085</v>
      </c>
      <c r="AR101" s="198">
        <f t="shared" si="88"/>
        <v>10.734367793594762</v>
      </c>
      <c r="AS101" s="198">
        <f t="shared" si="88"/>
        <v>10.730717774474453</v>
      </c>
      <c r="AT101" s="198">
        <f t="shared" si="88"/>
        <v>10.753306907748787</v>
      </c>
      <c r="AU101" s="198">
        <f t="shared" si="96"/>
        <v>11.356052696175961</v>
      </c>
    </row>
    <row r="102" spans="1:64" s="189" customFormat="1" ht="12.95" customHeight="1">
      <c r="A102" s="32" t="s">
        <v>49</v>
      </c>
      <c r="B102" s="20" t="s">
        <v>44</v>
      </c>
      <c r="C102" s="32">
        <v>51955.467499999999</v>
      </c>
      <c r="D102" s="32">
        <v>6.9999999999999999E-4</v>
      </c>
      <c r="E102" s="35">
        <f t="shared" si="82"/>
        <v>-7760.9941865217106</v>
      </c>
      <c r="F102" s="189">
        <f t="shared" si="86"/>
        <v>-7761</v>
      </c>
      <c r="G102" s="189">
        <f t="shared" si="75"/>
        <v>1.9058238904108293E-3</v>
      </c>
      <c r="J102" s="189">
        <f>G102</f>
        <v>1.9058238904108293E-3</v>
      </c>
      <c r="O102" s="189">
        <f t="shared" ca="1" si="87"/>
        <v>-8.4119359103979607E-2</v>
      </c>
      <c r="Q102" s="258">
        <f t="shared" si="83"/>
        <v>36936.967499999999</v>
      </c>
      <c r="S102" s="192">
        <v>1</v>
      </c>
      <c r="W102" s="35" t="s">
        <v>99</v>
      </c>
      <c r="Z102" s="189">
        <f t="shared" si="84"/>
        <v>-7761</v>
      </c>
      <c r="AA102" s="198">
        <f t="shared" si="85"/>
        <v>-1.4821044486557286E-3</v>
      </c>
      <c r="AB102" s="198">
        <f t="shared" si="76"/>
        <v>3.6305861560533309E-2</v>
      </c>
      <c r="AC102" s="198">
        <f t="shared" si="77"/>
        <v>1.9058238904108293E-3</v>
      </c>
      <c r="AD102" s="198">
        <f t="shared" si="78"/>
        <v>3.3879283390665579E-3</v>
      </c>
      <c r="AE102" s="198">
        <f t="shared" si="79"/>
        <v>1.1478058430650286E-5</v>
      </c>
      <c r="AF102" s="189">
        <f t="shared" si="80"/>
        <v>1.9058238904108293E-3</v>
      </c>
      <c r="AG102" s="13"/>
      <c r="AH102" s="189">
        <f t="shared" si="90"/>
        <v>-3.440003767012248E-2</v>
      </c>
      <c r="AI102" s="189">
        <f t="shared" si="91"/>
        <v>0.50180099338219863</v>
      </c>
      <c r="AJ102" s="189">
        <f t="shared" si="92"/>
        <v>-0.26018438147203438</v>
      </c>
      <c r="AK102" s="189">
        <f t="shared" si="93"/>
        <v>-0.40831620450110828</v>
      </c>
      <c r="AL102" s="189">
        <f t="shared" si="94"/>
        <v>-2.4550234748703117</v>
      </c>
      <c r="AM102" s="189">
        <f t="shared" si="95"/>
        <v>-2.7976975436985869</v>
      </c>
      <c r="AN102" s="198">
        <f t="shared" si="88"/>
        <v>10.735005498800906</v>
      </c>
      <c r="AO102" s="198">
        <f t="shared" si="88"/>
        <v>10.735002664375029</v>
      </c>
      <c r="AP102" s="198">
        <f t="shared" si="88"/>
        <v>10.735019744584172</v>
      </c>
      <c r="AQ102" s="198">
        <f t="shared" si="88"/>
        <v>10.734916836055428</v>
      </c>
      <c r="AR102" s="198">
        <f t="shared" si="88"/>
        <v>10.735537464039988</v>
      </c>
      <c r="AS102" s="198">
        <f t="shared" si="88"/>
        <v>10.731816187261353</v>
      </c>
      <c r="AT102" s="198">
        <f t="shared" si="88"/>
        <v>10.75496971923806</v>
      </c>
      <c r="AU102" s="198">
        <f t="shared" si="96"/>
        <v>11.357407204449505</v>
      </c>
    </row>
    <row r="103" spans="1:64" s="189" customFormat="1" ht="12.95" customHeight="1">
      <c r="A103" s="35" t="s">
        <v>327</v>
      </c>
      <c r="B103" s="20" t="s">
        <v>45</v>
      </c>
      <c r="C103" s="32">
        <v>51958.095300000001</v>
      </c>
      <c r="D103" s="32" t="s">
        <v>96</v>
      </c>
      <c r="E103" s="35">
        <f t="shared" si="82"/>
        <v>-7752.9784100753104</v>
      </c>
      <c r="F103" s="189">
        <f t="shared" si="86"/>
        <v>-7753</v>
      </c>
      <c r="G103" s="189">
        <f t="shared" si="75"/>
        <v>7.0777927103335969E-3</v>
      </c>
      <c r="K103" s="189">
        <f>G103</f>
        <v>7.0777927103335969E-3</v>
      </c>
      <c r="O103" s="189">
        <f t="shared" ca="1" si="87"/>
        <v>-8.4046528506505791E-2</v>
      </c>
      <c r="Q103" s="258">
        <f t="shared" si="83"/>
        <v>36939.595300000001</v>
      </c>
      <c r="S103" s="192">
        <v>1</v>
      </c>
      <c r="W103" s="35" t="s">
        <v>100</v>
      </c>
      <c r="Z103" s="189">
        <f t="shared" si="84"/>
        <v>-7753</v>
      </c>
      <c r="AA103" s="198">
        <f t="shared" si="85"/>
        <v>-1.4800723567077595E-3</v>
      </c>
      <c r="AB103" s="198">
        <f t="shared" si="76"/>
        <v>4.1497498239946591E-2</v>
      </c>
      <c r="AC103" s="198">
        <f t="shared" si="77"/>
        <v>7.0777927103335969E-3</v>
      </c>
      <c r="AD103" s="198">
        <f t="shared" si="78"/>
        <v>8.5578650670413564E-3</v>
      </c>
      <c r="AE103" s="198">
        <f t="shared" si="79"/>
        <v>7.3237054505686765E-5</v>
      </c>
      <c r="AF103" s="189">
        <f t="shared" si="80"/>
        <v>7.0777927103335969E-3</v>
      </c>
      <c r="AG103" s="13"/>
      <c r="AH103" s="189">
        <f t="shared" si="90"/>
        <v>-3.4419705529612994E-2</v>
      </c>
      <c r="AI103" s="189">
        <f t="shared" si="91"/>
        <v>0.50195195183822916</v>
      </c>
      <c r="AJ103" s="189">
        <f t="shared" si="92"/>
        <v>-0.26054125971688036</v>
      </c>
      <c r="AK103" s="189">
        <f t="shared" si="93"/>
        <v>-0.40850032408237508</v>
      </c>
      <c r="AL103" s="189">
        <f t="shared" si="94"/>
        <v>-2.454653848524543</v>
      </c>
      <c r="AM103" s="189">
        <f t="shared" si="95"/>
        <v>-2.7960670202521642</v>
      </c>
      <c r="AN103" s="198">
        <f t="shared" si="88"/>
        <v>10.735568840751666</v>
      </c>
      <c r="AO103" s="198">
        <f t="shared" si="88"/>
        <v>10.735566004253929</v>
      </c>
      <c r="AP103" s="198">
        <f t="shared" si="88"/>
        <v>10.735583133143267</v>
      </c>
      <c r="AQ103" s="198">
        <f t="shared" si="88"/>
        <v>10.735479712904915</v>
      </c>
      <c r="AR103" s="198">
        <f t="shared" si="88"/>
        <v>10.736104752900548</v>
      </c>
      <c r="AS103" s="198">
        <f t="shared" si="88"/>
        <v>10.732349312755813</v>
      </c>
      <c r="AT103" s="198">
        <f t="shared" si="88"/>
        <v>10.755776328767151</v>
      </c>
      <c r="AU103" s="198">
        <f t="shared" si="96"/>
        <v>11.358063935733645</v>
      </c>
    </row>
    <row r="104" spans="1:64" s="189" customFormat="1" ht="12.95" customHeight="1">
      <c r="A104" s="256" t="s">
        <v>70</v>
      </c>
      <c r="B104" s="20"/>
      <c r="C104" s="32">
        <v>52000.379699999998</v>
      </c>
      <c r="D104" s="32"/>
      <c r="E104" s="35">
        <f t="shared" si="82"/>
        <v>-7623.9951169898914</v>
      </c>
      <c r="F104" s="189">
        <f t="shared" si="86"/>
        <v>-7624</v>
      </c>
      <c r="G104" s="189">
        <f t="shared" si="75"/>
        <v>1.6007898957468569E-3</v>
      </c>
      <c r="K104" s="189">
        <f>G104</f>
        <v>1.6007898957468569E-3</v>
      </c>
      <c r="O104" s="189">
        <f t="shared" ca="1" si="87"/>
        <v>-8.2872135122240398E-2</v>
      </c>
      <c r="Q104" s="258">
        <f t="shared" si="83"/>
        <v>36981.879699999998</v>
      </c>
      <c r="S104" s="192">
        <v>1</v>
      </c>
      <c r="W104" s="35" t="s">
        <v>100</v>
      </c>
      <c r="Z104" s="189">
        <f t="shared" si="84"/>
        <v>-7624</v>
      </c>
      <c r="AA104" s="198">
        <f t="shared" si="85"/>
        <v>-1.4469071702905845E-3</v>
      </c>
      <c r="AB104" s="198">
        <f t="shared" si="76"/>
        <v>3.6336940817191077E-2</v>
      </c>
      <c r="AC104" s="198">
        <f t="shared" si="77"/>
        <v>1.6007898957468569E-3</v>
      </c>
      <c r="AD104" s="198">
        <f t="shared" si="78"/>
        <v>3.0476970660374414E-3</v>
      </c>
      <c r="AE104" s="198">
        <f t="shared" si="79"/>
        <v>9.2884574063332278E-6</v>
      </c>
      <c r="AF104" s="189">
        <f t="shared" si="80"/>
        <v>1.6007898957468569E-3</v>
      </c>
      <c r="AG104" s="13"/>
      <c r="AH104" s="189">
        <f t="shared" si="90"/>
        <v>-3.473615092144422E-2</v>
      </c>
      <c r="AI104" s="189">
        <f t="shared" si="91"/>
        <v>0.50440826320949395</v>
      </c>
      <c r="AJ104" s="189">
        <f t="shared" si="92"/>
        <v>-0.26632078321987379</v>
      </c>
      <c r="AK104" s="189">
        <f t="shared" si="93"/>
        <v>-0.41147685655225474</v>
      </c>
      <c r="AL104" s="189">
        <f t="shared" si="94"/>
        <v>-2.4486626963753033</v>
      </c>
      <c r="AM104" s="189">
        <f t="shared" si="95"/>
        <v>-2.7698713898701284</v>
      </c>
      <c r="AN104" s="198">
        <f t="shared" ref="AN104:AT113" si="97">$AU104+$AB$7*SIN(AO104)</f>
        <v>10.744676253803341</v>
      </c>
      <c r="AO104" s="198">
        <f t="shared" si="97"/>
        <v>10.744673445300478</v>
      </c>
      <c r="AP104" s="198">
        <f t="shared" si="97"/>
        <v>10.744691007112317</v>
      </c>
      <c r="AQ104" s="198">
        <f t="shared" si="97"/>
        <v>10.744581211337044</v>
      </c>
      <c r="AR104" s="198">
        <f t="shared" si="97"/>
        <v>10.745268424346726</v>
      </c>
      <c r="AS104" s="198">
        <f t="shared" si="97"/>
        <v>10.74099703742716</v>
      </c>
      <c r="AT104" s="198">
        <f t="shared" si="97"/>
        <v>10.768818727799351</v>
      </c>
      <c r="AU104" s="198">
        <f t="shared" si="96"/>
        <v>11.368653727690429</v>
      </c>
    </row>
    <row r="105" spans="1:64" s="189" customFormat="1" ht="12.95" customHeight="1">
      <c r="A105" s="35" t="s">
        <v>346</v>
      </c>
      <c r="B105" s="20" t="s">
        <v>45</v>
      </c>
      <c r="C105" s="32">
        <v>52297.062100000003</v>
      </c>
      <c r="D105" s="32" t="s">
        <v>96</v>
      </c>
      <c r="E105" s="35">
        <f t="shared" si="82"/>
        <v>-6719.0024257730574</v>
      </c>
      <c r="F105" s="189">
        <f t="shared" si="86"/>
        <v>-6719</v>
      </c>
      <c r="G105" s="189">
        <f t="shared" si="75"/>
        <v>-7.9523755266563967E-4</v>
      </c>
      <c r="K105" s="189">
        <f>G105</f>
        <v>-7.9523755266563967E-4</v>
      </c>
      <c r="O105" s="189">
        <f t="shared" ca="1" si="87"/>
        <v>-7.4633173783014206E-2</v>
      </c>
      <c r="Q105" s="258">
        <f t="shared" si="83"/>
        <v>37278.562100000003</v>
      </c>
      <c r="S105" s="192">
        <v>1</v>
      </c>
      <c r="W105" s="35" t="s">
        <v>100</v>
      </c>
      <c r="Z105" s="189">
        <f t="shared" si="84"/>
        <v>-6719</v>
      </c>
      <c r="AA105" s="198">
        <f t="shared" si="85"/>
        <v>-1.1898631821316702E-3</v>
      </c>
      <c r="AB105" s="198">
        <f t="shared" si="76"/>
        <v>3.612061871494178E-2</v>
      </c>
      <c r="AC105" s="198">
        <f t="shared" si="77"/>
        <v>-7.9523755266563967E-4</v>
      </c>
      <c r="AD105" s="198">
        <f t="shared" si="78"/>
        <v>3.9462562946603053E-4</v>
      </c>
      <c r="AE105" s="198">
        <f t="shared" si="79"/>
        <v>1.5572938743146083E-7</v>
      </c>
      <c r="AF105" s="189">
        <f t="shared" si="80"/>
        <v>-7.9523755266563967E-4</v>
      </c>
      <c r="AG105" s="13"/>
      <c r="AH105" s="189">
        <f t="shared" si="90"/>
        <v>-3.6915856267607419E-2</v>
      </c>
      <c r="AI105" s="189">
        <f t="shared" si="91"/>
        <v>0.52288791946831159</v>
      </c>
      <c r="AJ105" s="189">
        <f t="shared" si="92"/>
        <v>-0.30824236688288897</v>
      </c>
      <c r="AK105" s="189">
        <f t="shared" si="93"/>
        <v>-0.43276833948878318</v>
      </c>
      <c r="AL105" s="189">
        <f t="shared" si="94"/>
        <v>-2.4048917496725388</v>
      </c>
      <c r="AM105" s="189">
        <f t="shared" si="95"/>
        <v>-2.5908972861172748</v>
      </c>
      <c r="AN105" s="198">
        <f t="shared" si="97"/>
        <v>10.809874932983311</v>
      </c>
      <c r="AO105" s="198">
        <f t="shared" si="97"/>
        <v>10.809873719390851</v>
      </c>
      <c r="AP105" s="198">
        <f t="shared" si="97"/>
        <v>10.80988392375434</v>
      </c>
      <c r="AQ105" s="198">
        <f t="shared" si="97"/>
        <v>10.809798138702817</v>
      </c>
      <c r="AR105" s="198">
        <f t="shared" si="97"/>
        <v>10.810520531938193</v>
      </c>
      <c r="AS105" s="198">
        <f t="shared" si="97"/>
        <v>10.804521628653262</v>
      </c>
      <c r="AT105" s="198">
        <f t="shared" si="97"/>
        <v>10.862192576173578</v>
      </c>
      <c r="AU105" s="198">
        <f t="shared" si="96"/>
        <v>11.442946454208947</v>
      </c>
    </row>
    <row r="106" spans="1:64" s="189" customFormat="1" ht="12.95" customHeight="1">
      <c r="A106" s="35" t="s">
        <v>346</v>
      </c>
      <c r="B106" s="20" t="s">
        <v>45</v>
      </c>
      <c r="C106" s="32">
        <v>52299.025999999998</v>
      </c>
      <c r="D106" s="32" t="s">
        <v>96</v>
      </c>
      <c r="E106" s="35">
        <f t="shared" si="82"/>
        <v>-6713.0117935472281</v>
      </c>
      <c r="F106" s="189">
        <f t="shared" si="86"/>
        <v>-6713</v>
      </c>
      <c r="G106" s="189">
        <f t="shared" si="75"/>
        <v>-3.8662609440507367E-3</v>
      </c>
      <c r="K106" s="189">
        <f>G106</f>
        <v>-3.8662609440507367E-3</v>
      </c>
      <c r="O106" s="189">
        <f t="shared" ca="1" si="87"/>
        <v>-7.4578550834908844E-2</v>
      </c>
      <c r="Q106" s="258">
        <f t="shared" si="83"/>
        <v>37280.525999999998</v>
      </c>
      <c r="S106" s="192">
        <v>1</v>
      </c>
      <c r="W106" s="35" t="s">
        <v>100</v>
      </c>
      <c r="Z106" s="189">
        <f t="shared" si="84"/>
        <v>-6713</v>
      </c>
      <c r="AA106" s="198">
        <f t="shared" si="85"/>
        <v>-1.1879962170435049E-3</v>
      </c>
      <c r="AB106" s="198">
        <f t="shared" si="76"/>
        <v>3.3063790464886444E-2</v>
      </c>
      <c r="AC106" s="198">
        <f t="shared" si="77"/>
        <v>-3.8662609440507367E-3</v>
      </c>
      <c r="AD106" s="198">
        <f t="shared" si="78"/>
        <v>-2.6782647270072318E-3</v>
      </c>
      <c r="AE106" s="198">
        <f t="shared" si="79"/>
        <v>7.1731019479311217E-6</v>
      </c>
      <c r="AF106" s="189">
        <f t="shared" si="80"/>
        <v>-3.8662609440507367E-3</v>
      </c>
      <c r="AG106" s="13"/>
      <c r="AH106" s="189">
        <f t="shared" si="90"/>
        <v>-3.6930051408937181E-2</v>
      </c>
      <c r="AI106" s="189">
        <f t="shared" si="91"/>
        <v>0.52301820086723438</v>
      </c>
      <c r="AJ106" s="189">
        <f t="shared" si="92"/>
        <v>-0.30852868892831248</v>
      </c>
      <c r="AK106" s="189">
        <f t="shared" si="93"/>
        <v>-0.43291192678098506</v>
      </c>
      <c r="AL106" s="189">
        <f t="shared" si="94"/>
        <v>-2.4045907577173899</v>
      </c>
      <c r="AM106" s="189">
        <f t="shared" si="95"/>
        <v>-2.5897370008640013</v>
      </c>
      <c r="AN106" s="198">
        <f t="shared" si="97"/>
        <v>10.810315181790418</v>
      </c>
      <c r="AO106" s="198">
        <f t="shared" si="97"/>
        <v>10.810313979445347</v>
      </c>
      <c r="AP106" s="198">
        <f t="shared" si="97"/>
        <v>10.81032411298397</v>
      </c>
      <c r="AQ106" s="198">
        <f t="shared" si="97"/>
        <v>10.810238723195981</v>
      </c>
      <c r="AR106" s="198">
        <f t="shared" si="97"/>
        <v>10.810959477842287</v>
      </c>
      <c r="AS106" s="198">
        <f t="shared" si="97"/>
        <v>10.804960347283515</v>
      </c>
      <c r="AT106" s="198">
        <f t="shared" si="97"/>
        <v>10.862822446785882</v>
      </c>
      <c r="AU106" s="198">
        <f t="shared" si="96"/>
        <v>11.443439002672052</v>
      </c>
    </row>
    <row r="107" spans="1:64" s="189" customFormat="1" ht="12.95" customHeight="1">
      <c r="A107" s="35" t="s">
        <v>346</v>
      </c>
      <c r="B107" s="20" t="s">
        <v>45</v>
      </c>
      <c r="C107" s="32">
        <v>52300.013599999998</v>
      </c>
      <c r="D107" s="32" t="s">
        <v>96</v>
      </c>
      <c r="E107" s="35">
        <f t="shared" si="82"/>
        <v>-6709.9992428133592</v>
      </c>
      <c r="F107" s="189">
        <f t="shared" si="86"/>
        <v>-6710</v>
      </c>
      <c r="G107" s="189">
        <f t="shared" si="75"/>
        <v>2.482273630448617E-4</v>
      </c>
      <c r="K107" s="189">
        <f>G107</f>
        <v>2.482273630448617E-4</v>
      </c>
      <c r="O107" s="189">
        <f t="shared" ca="1" si="87"/>
        <v>-7.455123936085617E-2</v>
      </c>
      <c r="Q107" s="258">
        <f t="shared" si="83"/>
        <v>37281.513599999998</v>
      </c>
      <c r="S107" s="192">
        <v>1</v>
      </c>
      <c r="W107" s="35" t="s">
        <v>100</v>
      </c>
      <c r="Z107" s="189">
        <f t="shared" si="84"/>
        <v>-6710</v>
      </c>
      <c r="AA107" s="198">
        <f t="shared" si="85"/>
        <v>-1.1870618365481325E-3</v>
      </c>
      <c r="AB107" s="198">
        <f t="shared" si="76"/>
        <v>3.7185374984629739E-2</v>
      </c>
      <c r="AC107" s="198">
        <f t="shared" si="77"/>
        <v>2.482273630448617E-4</v>
      </c>
      <c r="AD107" s="198">
        <f t="shared" si="78"/>
        <v>1.4352891995929942E-3</v>
      </c>
      <c r="AE107" s="198">
        <f t="shared" si="79"/>
        <v>2.0600550864682982E-6</v>
      </c>
      <c r="AF107" s="189">
        <f t="shared" si="80"/>
        <v>2.482273630448617E-4</v>
      </c>
      <c r="AG107" s="13"/>
      <c r="AH107" s="189">
        <f t="shared" si="90"/>
        <v>-3.6937147621584877E-2</v>
      </c>
      <c r="AI107" s="189">
        <f t="shared" si="91"/>
        <v>0.52308338213257399</v>
      </c>
      <c r="AJ107" s="189">
        <f t="shared" si="92"/>
        <v>-0.3086718929851261</v>
      </c>
      <c r="AK107" s="189">
        <f t="shared" si="93"/>
        <v>-0.43298373255244882</v>
      </c>
      <c r="AL107" s="189">
        <f t="shared" si="94"/>
        <v>-2.4044402054781822</v>
      </c>
      <c r="AM107" s="189">
        <f t="shared" si="95"/>
        <v>-2.5891569806237631</v>
      </c>
      <c r="AN107" s="198">
        <f t="shared" si="97"/>
        <v>10.810535347338282</v>
      </c>
      <c r="AO107" s="198">
        <f t="shared" si="97"/>
        <v>10.810534150600237</v>
      </c>
      <c r="AP107" s="198">
        <f t="shared" si="97"/>
        <v>10.810544248745094</v>
      </c>
      <c r="AQ107" s="198">
        <f t="shared" si="97"/>
        <v>10.810459057103627</v>
      </c>
      <c r="AR107" s="198">
        <f t="shared" si="97"/>
        <v>10.811178985412981</v>
      </c>
      <c r="AS107" s="198">
        <f t="shared" si="97"/>
        <v>10.805179797094615</v>
      </c>
      <c r="AT107" s="198">
        <f t="shared" si="97"/>
        <v>10.863137434916577</v>
      </c>
      <c r="AU107" s="198">
        <f t="shared" si="96"/>
        <v>11.443685276903606</v>
      </c>
    </row>
    <row r="108" spans="1:64" s="189" customFormat="1" ht="12.95" customHeight="1">
      <c r="A108" s="32" t="s">
        <v>49</v>
      </c>
      <c r="B108" s="64"/>
      <c r="C108" s="32">
        <v>52307.394099999998</v>
      </c>
      <c r="D108" s="32">
        <v>1.1000000000000001E-3</v>
      </c>
      <c r="E108" s="35">
        <f t="shared" si="82"/>
        <v>-6687.4859472571516</v>
      </c>
      <c r="F108" s="189">
        <f t="shared" si="86"/>
        <v>-6687.5</v>
      </c>
      <c r="G108" s="189">
        <f t="shared" si="75"/>
        <v>4.6068896626820788E-3</v>
      </c>
      <c r="J108" s="189">
        <f>G108</f>
        <v>4.6068896626820788E-3</v>
      </c>
      <c r="O108" s="189">
        <f t="shared" ca="1" si="87"/>
        <v>-7.4346403305461037E-2</v>
      </c>
      <c r="Q108" s="258">
        <f t="shared" si="83"/>
        <v>37288.894099999998</v>
      </c>
      <c r="S108" s="192">
        <v>1</v>
      </c>
      <c r="W108" s="35" t="s">
        <v>99</v>
      </c>
      <c r="Z108" s="189">
        <f t="shared" si="84"/>
        <v>-6687.5</v>
      </c>
      <c r="AA108" s="198">
        <f t="shared" si="85"/>
        <v>-1.1800348292188845E-3</v>
      </c>
      <c r="AB108" s="198">
        <f t="shared" si="76"/>
        <v>4.1597229949110061E-2</v>
      </c>
      <c r="AC108" s="198">
        <f t="shared" si="77"/>
        <v>4.6068896626820788E-3</v>
      </c>
      <c r="AD108" s="198">
        <f t="shared" si="78"/>
        <v>5.7869244919009633E-3</v>
      </c>
      <c r="AE108" s="198">
        <f t="shared" si="79"/>
        <v>3.3488495074963225E-5</v>
      </c>
      <c r="AF108" s="189">
        <f t="shared" si="80"/>
        <v>4.6068896626820788E-3</v>
      </c>
      <c r="AG108" s="13"/>
      <c r="AH108" s="189">
        <f t="shared" si="90"/>
        <v>-3.6990340286427982E-2</v>
      </c>
      <c r="AI108" s="189">
        <f t="shared" si="91"/>
        <v>0.52357310536463353</v>
      </c>
      <c r="AJ108" s="189">
        <f t="shared" si="92"/>
        <v>-0.30974683909028095</v>
      </c>
      <c r="AK108" s="189">
        <f t="shared" si="93"/>
        <v>-0.43352253357957815</v>
      </c>
      <c r="AL108" s="189">
        <f t="shared" si="94"/>
        <v>-2.4033098658625121</v>
      </c>
      <c r="AM108" s="189">
        <f t="shared" si="95"/>
        <v>-2.5848094242071298</v>
      </c>
      <c r="AN108" s="198">
        <f t="shared" si="97"/>
        <v>10.812187464535825</v>
      </c>
      <c r="AO108" s="198">
        <f t="shared" si="97"/>
        <v>10.812186309488695</v>
      </c>
      <c r="AP108" s="198">
        <f t="shared" si="97"/>
        <v>10.81219614264451</v>
      </c>
      <c r="AQ108" s="198">
        <f t="shared" si="97"/>
        <v>10.812112447614924</v>
      </c>
      <c r="AR108" s="198">
        <f t="shared" si="97"/>
        <v>10.812826030459982</v>
      </c>
      <c r="AS108" s="198">
        <f t="shared" si="97"/>
        <v>10.806827596423167</v>
      </c>
      <c r="AT108" s="198">
        <f t="shared" si="97"/>
        <v>10.865500967953034</v>
      </c>
      <c r="AU108" s="198">
        <f t="shared" si="96"/>
        <v>11.445532333640255</v>
      </c>
    </row>
    <row r="109" spans="1:64" s="189" customFormat="1" ht="12.95" customHeight="1">
      <c r="A109" s="35" t="s">
        <v>364</v>
      </c>
      <c r="B109" s="20" t="s">
        <v>45</v>
      </c>
      <c r="C109" s="32">
        <v>52314.101799999997</v>
      </c>
      <c r="D109" s="32" t="s">
        <v>96</v>
      </c>
      <c r="E109" s="35">
        <f t="shared" si="82"/>
        <v>-6667.0249442624536</v>
      </c>
      <c r="F109" s="189">
        <f t="shared" si="86"/>
        <v>-6667</v>
      </c>
      <c r="G109" s="189">
        <f t="shared" si="75"/>
        <v>-8.1774402424343862E-3</v>
      </c>
      <c r="K109" s="189">
        <f>G109</f>
        <v>-8.1774402424343862E-3</v>
      </c>
      <c r="O109" s="189">
        <f t="shared" ca="1" si="87"/>
        <v>-7.4159774899434372E-2</v>
      </c>
      <c r="Q109" s="258">
        <f t="shared" si="83"/>
        <v>37295.601799999997</v>
      </c>
      <c r="S109" s="192">
        <v>1</v>
      </c>
      <c r="W109" s="35" t="s">
        <v>100</v>
      </c>
      <c r="Z109" s="189">
        <f t="shared" si="84"/>
        <v>-6667</v>
      </c>
      <c r="AA109" s="198">
        <f t="shared" si="85"/>
        <v>-1.1736028551410094E-3</v>
      </c>
      <c r="AB109" s="198">
        <f t="shared" si="76"/>
        <v>2.8861319862039443E-2</v>
      </c>
      <c r="AC109" s="198">
        <f t="shared" si="77"/>
        <v>-8.1774402424343862E-3</v>
      </c>
      <c r="AD109" s="198">
        <f t="shared" si="78"/>
        <v>-7.0038373872933768E-3</v>
      </c>
      <c r="AE109" s="198">
        <f t="shared" si="79"/>
        <v>4.9053738147648514E-5</v>
      </c>
      <c r="AF109" s="189">
        <f t="shared" si="80"/>
        <v>-8.1774402424343862E-3</v>
      </c>
      <c r="AG109" s="13"/>
      <c r="AH109" s="189">
        <f t="shared" si="90"/>
        <v>-3.7038760104473829E-2</v>
      </c>
      <c r="AI109" s="189">
        <f t="shared" si="91"/>
        <v>0.52402062854694187</v>
      </c>
      <c r="AJ109" s="189">
        <f t="shared" si="92"/>
        <v>-0.31072764397141678</v>
      </c>
      <c r="AK109" s="189">
        <f t="shared" si="93"/>
        <v>-0.43401383734197546</v>
      </c>
      <c r="AL109" s="189">
        <f t="shared" si="94"/>
        <v>-2.4022781554752308</v>
      </c>
      <c r="AM109" s="189">
        <f t="shared" si="95"/>
        <v>-2.5808522928215964</v>
      </c>
      <c r="AN109" s="198">
        <f t="shared" si="97"/>
        <v>10.813694074971965</v>
      </c>
      <c r="AO109" s="198">
        <f t="shared" si="97"/>
        <v>10.81369295733767</v>
      </c>
      <c r="AP109" s="198">
        <f t="shared" si="97"/>
        <v>10.81370254992067</v>
      </c>
      <c r="AQ109" s="198">
        <f t="shared" si="97"/>
        <v>10.81362023367517</v>
      </c>
      <c r="AR109" s="198">
        <f t="shared" si="97"/>
        <v>10.814327811666786</v>
      </c>
      <c r="AS109" s="198">
        <f t="shared" si="97"/>
        <v>10.808331889448757</v>
      </c>
      <c r="AT109" s="198">
        <f t="shared" si="97"/>
        <v>10.867656132026461</v>
      </c>
      <c r="AU109" s="198">
        <f t="shared" si="96"/>
        <v>11.447215207555868</v>
      </c>
    </row>
    <row r="110" spans="1:64" s="189" customFormat="1" ht="12.95" customHeight="1">
      <c r="A110" s="35" t="s">
        <v>364</v>
      </c>
      <c r="B110" s="20" t="s">
        <v>44</v>
      </c>
      <c r="C110" s="32">
        <v>52314.266600000003</v>
      </c>
      <c r="D110" s="32" t="s">
        <v>96</v>
      </c>
      <c r="E110" s="35">
        <f t="shared" si="82"/>
        <v>-6666.5222423983796</v>
      </c>
      <c r="F110" s="189">
        <f t="shared" si="86"/>
        <v>-6666.5</v>
      </c>
      <c r="G110" s="189">
        <f t="shared" si="75"/>
        <v>-7.291692185390275E-3</v>
      </c>
      <c r="K110" s="189">
        <f>G110</f>
        <v>-7.291692185390275E-3</v>
      </c>
      <c r="O110" s="189">
        <f t="shared" ca="1" si="87"/>
        <v>-7.4155222987092248E-2</v>
      </c>
      <c r="Q110" s="258">
        <f t="shared" si="83"/>
        <v>37295.766600000003</v>
      </c>
      <c r="S110" s="192">
        <v>1</v>
      </c>
      <c r="W110" s="35" t="s">
        <v>100</v>
      </c>
      <c r="Z110" s="189">
        <f t="shared" si="84"/>
        <v>-6666.5</v>
      </c>
      <c r="AA110" s="198">
        <f t="shared" si="85"/>
        <v>-1.1734456234342022E-3</v>
      </c>
      <c r="AB110" s="198">
        <f t="shared" si="76"/>
        <v>2.9748248357050602E-2</v>
      </c>
      <c r="AC110" s="198">
        <f t="shared" si="77"/>
        <v>-7.291692185390275E-3</v>
      </c>
      <c r="AD110" s="198">
        <f t="shared" si="78"/>
        <v>-6.1182465619560727E-3</v>
      </c>
      <c r="AE110" s="198">
        <f t="shared" si="79"/>
        <v>3.7432940992887306E-5</v>
      </c>
      <c r="AF110" s="189">
        <f t="shared" si="80"/>
        <v>-7.291692185390275E-3</v>
      </c>
      <c r="AG110" s="13"/>
      <c r="AH110" s="189">
        <f t="shared" si="90"/>
        <v>-3.7039940542440877E-2</v>
      </c>
      <c r="AI110" s="189">
        <f t="shared" si="91"/>
        <v>0.52403155964326298</v>
      </c>
      <c r="AJ110" s="189">
        <f t="shared" si="92"/>
        <v>-0.31075158286198939</v>
      </c>
      <c r="AK110" s="189">
        <f t="shared" si="93"/>
        <v>-0.4340258250813312</v>
      </c>
      <c r="AL110" s="189">
        <f t="shared" si="94"/>
        <v>-2.402252969768186</v>
      </c>
      <c r="AM110" s="189">
        <f t="shared" si="95"/>
        <v>-2.5807558246427384</v>
      </c>
      <c r="AN110" s="198">
        <f t="shared" si="97"/>
        <v>10.813730837658182</v>
      </c>
      <c r="AO110" s="198">
        <f t="shared" si="97"/>
        <v>10.813729720929404</v>
      </c>
      <c r="AP110" s="198">
        <f t="shared" si="97"/>
        <v>10.813739307656679</v>
      </c>
      <c r="AQ110" s="198">
        <f t="shared" si="97"/>
        <v>10.813657025210565</v>
      </c>
      <c r="AR110" s="198">
        <f t="shared" si="97"/>
        <v>10.814364454124519</v>
      </c>
      <c r="AS110" s="198">
        <f t="shared" si="97"/>
        <v>10.808368614905458</v>
      </c>
      <c r="AT110" s="198">
        <f t="shared" si="97"/>
        <v>10.867708717513956</v>
      </c>
      <c r="AU110" s="198">
        <f t="shared" si="96"/>
        <v>11.447256253261127</v>
      </c>
    </row>
    <row r="111" spans="1:64" s="189" customFormat="1" ht="12.95" customHeight="1">
      <c r="A111" s="35" t="s">
        <v>346</v>
      </c>
      <c r="B111" s="20" t="s">
        <v>45</v>
      </c>
      <c r="C111" s="32">
        <v>52341.974499999997</v>
      </c>
      <c r="D111" s="32" t="s">
        <v>96</v>
      </c>
      <c r="E111" s="35">
        <f t="shared" si="82"/>
        <v>-6582.0027461661766</v>
      </c>
      <c r="F111" s="189">
        <f t="shared" si="86"/>
        <v>-6582</v>
      </c>
      <c r="G111" s="189">
        <f t="shared" si="75"/>
        <v>-9.0027155238203704E-4</v>
      </c>
      <c r="K111" s="189">
        <f>G111</f>
        <v>-9.0027155238203704E-4</v>
      </c>
      <c r="O111" s="189">
        <f t="shared" ca="1" si="87"/>
        <v>-7.3385949801274997E-2</v>
      </c>
      <c r="Q111" s="258">
        <f t="shared" si="83"/>
        <v>37323.474499999997</v>
      </c>
      <c r="S111" s="192">
        <v>1</v>
      </c>
      <c r="W111" s="35" t="s">
        <v>100</v>
      </c>
      <c r="Z111" s="189">
        <f t="shared" si="84"/>
        <v>-6582</v>
      </c>
      <c r="AA111" s="198">
        <f t="shared" si="85"/>
        <v>-1.146628051242507E-3</v>
      </c>
      <c r="AB111" s="198">
        <f t="shared" si="76"/>
        <v>3.6338795206698228E-2</v>
      </c>
      <c r="AC111" s="198">
        <f t="shared" si="77"/>
        <v>-9.0027155238203704E-4</v>
      </c>
      <c r="AD111" s="198">
        <f t="shared" si="78"/>
        <v>2.4635649886046995E-4</v>
      </c>
      <c r="AE111" s="198">
        <f t="shared" si="79"/>
        <v>6.0691524530788729E-8</v>
      </c>
      <c r="AF111" s="189">
        <f t="shared" si="80"/>
        <v>-9.0027155238203704E-4</v>
      </c>
      <c r="AG111" s="13"/>
      <c r="AH111" s="189">
        <f t="shared" si="90"/>
        <v>-3.7239066759080265E-2</v>
      </c>
      <c r="AI111" s="189">
        <f t="shared" si="91"/>
        <v>0.52588986209546773</v>
      </c>
      <c r="AJ111" s="189">
        <f t="shared" si="92"/>
        <v>-0.31480881211856138</v>
      </c>
      <c r="AK111" s="189">
        <f t="shared" si="93"/>
        <v>-0.43605498528201747</v>
      </c>
      <c r="AL111" s="189">
        <f t="shared" si="94"/>
        <v>-2.3979814133690764</v>
      </c>
      <c r="AM111" s="189">
        <f t="shared" si="95"/>
        <v>-2.5644847815432761</v>
      </c>
      <c r="AN111" s="198">
        <f t="shared" si="97"/>
        <v>10.819954792001495</v>
      </c>
      <c r="AO111" s="198">
        <f t="shared" si="97"/>
        <v>10.819953823259372</v>
      </c>
      <c r="AP111" s="198">
        <f t="shared" si="97"/>
        <v>10.819962431093343</v>
      </c>
      <c r="AQ111" s="198">
        <f t="shared" si="97"/>
        <v>10.819885960133805</v>
      </c>
      <c r="AR111" s="198">
        <f t="shared" si="97"/>
        <v>10.820566477027166</v>
      </c>
      <c r="AS111" s="198">
        <f t="shared" si="97"/>
        <v>10.814599533653681</v>
      </c>
      <c r="AT111" s="198">
        <f t="shared" si="97"/>
        <v>10.876609675084833</v>
      </c>
      <c r="AU111" s="198">
        <f t="shared" si="96"/>
        <v>11.454192977449871</v>
      </c>
    </row>
    <row r="112" spans="1:64" s="189" customFormat="1" ht="12.95" customHeight="1">
      <c r="A112" s="35" t="s">
        <v>346</v>
      </c>
      <c r="B112" s="20" t="s">
        <v>44</v>
      </c>
      <c r="C112" s="32">
        <v>52343.123599999999</v>
      </c>
      <c r="D112" s="32" t="s">
        <v>96</v>
      </c>
      <c r="E112" s="35">
        <f t="shared" si="82"/>
        <v>-6578.4975598070278</v>
      </c>
      <c r="F112" s="189">
        <f t="shared" si="86"/>
        <v>-6578.5</v>
      </c>
      <c r="G112" s="189">
        <f t="shared" si="75"/>
        <v>7.9996481508715078E-4</v>
      </c>
      <c r="K112" s="189">
        <f>G112</f>
        <v>7.9996481508715078E-4</v>
      </c>
      <c r="O112" s="189">
        <f t="shared" ca="1" si="87"/>
        <v>-7.3354086414880199E-2</v>
      </c>
      <c r="Q112" s="258">
        <f t="shared" si="83"/>
        <v>37324.623599999999</v>
      </c>
      <c r="S112" s="192">
        <v>1</v>
      </c>
      <c r="W112" s="35" t="s">
        <v>100</v>
      </c>
      <c r="Z112" s="189">
        <f t="shared" si="84"/>
        <v>-6578.5</v>
      </c>
      <c r="AA112" s="198">
        <f t="shared" si="85"/>
        <v>-1.1455066295845973E-3</v>
      </c>
      <c r="AB112" s="198">
        <f t="shared" si="76"/>
        <v>3.8047263522822533E-2</v>
      </c>
      <c r="AC112" s="198">
        <f t="shared" si="77"/>
        <v>7.9996481508715078E-4</v>
      </c>
      <c r="AD112" s="198">
        <f t="shared" si="78"/>
        <v>1.945471444671748E-3</v>
      </c>
      <c r="AE112" s="198">
        <f t="shared" si="79"/>
        <v>3.7848591420331785E-6</v>
      </c>
      <c r="AF112" s="189">
        <f t="shared" si="80"/>
        <v>7.9996481508715078E-4</v>
      </c>
      <c r="AG112" s="13"/>
      <c r="AH112" s="189">
        <f t="shared" si="90"/>
        <v>-3.7247298707735382E-2</v>
      </c>
      <c r="AI112" s="189">
        <f t="shared" si="91"/>
        <v>0.52596730528536861</v>
      </c>
      <c r="AJ112" s="189">
        <f t="shared" si="92"/>
        <v>-0.31497736044709546</v>
      </c>
      <c r="AK112" s="189">
        <f t="shared" si="93"/>
        <v>-0.43613917204802893</v>
      </c>
      <c r="AL112" s="189">
        <f t="shared" si="94"/>
        <v>-2.397803830914421</v>
      </c>
      <c r="AM112" s="189">
        <f t="shared" si="95"/>
        <v>-2.5638122006586763</v>
      </c>
      <c r="AN112" s="198">
        <f t="shared" si="97"/>
        <v>10.820213065166726</v>
      </c>
      <c r="AO112" s="198">
        <f t="shared" si="97"/>
        <v>10.820212102329418</v>
      </c>
      <c r="AP112" s="198">
        <f t="shared" si="97"/>
        <v>10.820220670165941</v>
      </c>
      <c r="AQ112" s="198">
        <f t="shared" si="97"/>
        <v>10.820144443571191</v>
      </c>
      <c r="AR112" s="198">
        <f t="shared" si="97"/>
        <v>10.820823774734274</v>
      </c>
      <c r="AS112" s="198">
        <f t="shared" si="97"/>
        <v>10.814858665844127</v>
      </c>
      <c r="AT112" s="198">
        <f t="shared" si="97"/>
        <v>10.876978953873834</v>
      </c>
      <c r="AU112" s="198">
        <f t="shared" si="96"/>
        <v>11.454480297386684</v>
      </c>
    </row>
    <row r="113" spans="1:47" s="189" customFormat="1" ht="12.95" customHeight="1">
      <c r="A113" s="35" t="s">
        <v>91</v>
      </c>
      <c r="B113" s="20" t="s">
        <v>44</v>
      </c>
      <c r="C113" s="32">
        <v>52347.553</v>
      </c>
      <c r="D113" s="32">
        <v>1E-3</v>
      </c>
      <c r="E113" s="35">
        <f t="shared" si="82"/>
        <v>-6564.9862270603717</v>
      </c>
      <c r="F113" s="189">
        <f t="shared" si="86"/>
        <v>-6565</v>
      </c>
      <c r="G113" s="189">
        <f t="shared" si="75"/>
        <v>4.5151621889090165E-3</v>
      </c>
      <c r="I113" s="189">
        <f>G113</f>
        <v>4.5151621889090165E-3</v>
      </c>
      <c r="O113" s="189">
        <f t="shared" ca="1" si="87"/>
        <v>-7.3231184781643116E-2</v>
      </c>
      <c r="Q113" s="258">
        <f t="shared" si="83"/>
        <v>37329.053</v>
      </c>
      <c r="S113" s="192">
        <f>S$14</f>
        <v>0.5</v>
      </c>
      <c r="W113" s="35" t="s">
        <v>96</v>
      </c>
      <c r="Z113" s="189">
        <f t="shared" si="84"/>
        <v>-6565</v>
      </c>
      <c r="AA113" s="198">
        <f t="shared" si="85"/>
        <v>-1.141173126632096E-3</v>
      </c>
      <c r="AB113" s="198">
        <f t="shared" si="76"/>
        <v>4.1794200768624772E-2</v>
      </c>
      <c r="AC113" s="198">
        <f t="shared" si="77"/>
        <v>4.5151621889090165E-3</v>
      </c>
      <c r="AD113" s="198">
        <f t="shared" si="78"/>
        <v>5.6563353155411125E-3</v>
      </c>
      <c r="AE113" s="198">
        <f t="shared" si="79"/>
        <v>1.5997064600918788E-5</v>
      </c>
      <c r="AF113" s="189">
        <f t="shared" si="80"/>
        <v>4.5151621889090165E-3</v>
      </c>
      <c r="AG113" s="13"/>
      <c r="AH113" s="189">
        <f t="shared" si="90"/>
        <v>-3.7279038579715755E-2</v>
      </c>
      <c r="AI113" s="189">
        <f t="shared" si="91"/>
        <v>0.52626636877051292</v>
      </c>
      <c r="AJ113" s="189">
        <f t="shared" si="92"/>
        <v>-0.31562784763960894</v>
      </c>
      <c r="AK113" s="189">
        <f t="shared" si="93"/>
        <v>-0.43646399587512297</v>
      </c>
      <c r="AL113" s="189">
        <f t="shared" si="94"/>
        <v>-2.3971183796476176</v>
      </c>
      <c r="AM113" s="189">
        <f t="shared" si="95"/>
        <v>-2.5612189723814089</v>
      </c>
      <c r="AN113" s="198">
        <f t="shared" si="97"/>
        <v>10.821209618195091</v>
      </c>
      <c r="AO113" s="198">
        <f t="shared" si="97"/>
        <v>10.821208677959508</v>
      </c>
      <c r="AP113" s="198">
        <f t="shared" si="97"/>
        <v>10.821217092001087</v>
      </c>
      <c r="AQ113" s="198">
        <f t="shared" si="97"/>
        <v>10.821141810165225</v>
      </c>
      <c r="AR113" s="198">
        <f t="shared" si="97"/>
        <v>10.821816517134907</v>
      </c>
      <c r="AS113" s="198">
        <f t="shared" si="97"/>
        <v>10.815858959181192</v>
      </c>
      <c r="AT113" s="198">
        <f t="shared" si="97"/>
        <v>10.878403761438609</v>
      </c>
      <c r="AU113" s="198">
        <f t="shared" si="96"/>
        <v>11.455588531428672</v>
      </c>
    </row>
    <row r="114" spans="1:47" s="189" customFormat="1" ht="12.95" customHeight="1">
      <c r="A114" s="35" t="s">
        <v>91</v>
      </c>
      <c r="B114" s="20" t="s">
        <v>44</v>
      </c>
      <c r="C114" s="32">
        <v>52629.808700000001</v>
      </c>
      <c r="D114" s="32">
        <v>5.9999999999999995E-4</v>
      </c>
      <c r="E114" s="35">
        <f t="shared" si="82"/>
        <v>-5704.000386463531</v>
      </c>
      <c r="F114" s="189">
        <f t="shared" si="86"/>
        <v>-5704</v>
      </c>
      <c r="G114" s="189">
        <f t="shared" si="75"/>
        <v>-1.2669376155827194E-4</v>
      </c>
      <c r="K114" s="189">
        <f>G114</f>
        <v>-1.2669376155827194E-4</v>
      </c>
      <c r="O114" s="189">
        <f t="shared" ca="1" si="87"/>
        <v>-6.539279172852297E-2</v>
      </c>
      <c r="Q114" s="258">
        <f t="shared" si="83"/>
        <v>37611.308700000001</v>
      </c>
      <c r="S114" s="192">
        <v>1</v>
      </c>
      <c r="W114" s="35" t="s">
        <v>100</v>
      </c>
      <c r="Z114" s="189">
        <f t="shared" si="84"/>
        <v>-5704</v>
      </c>
      <c r="AA114" s="198">
        <f t="shared" si="85"/>
        <v>-8.3563079030586629E-4</v>
      </c>
      <c r="AB114" s="198">
        <f t="shared" si="76"/>
        <v>3.913465239064557E-2</v>
      </c>
      <c r="AC114" s="198">
        <f t="shared" si="77"/>
        <v>-1.2669376155827194E-4</v>
      </c>
      <c r="AD114" s="198">
        <f t="shared" si="78"/>
        <v>7.0893702874759434E-4</v>
      </c>
      <c r="AE114" s="198">
        <f t="shared" si="79"/>
        <v>5.0259171072946738E-7</v>
      </c>
      <c r="AF114" s="189">
        <f t="shared" si="80"/>
        <v>-1.2669376155827194E-4</v>
      </c>
      <c r="AG114" s="13"/>
      <c r="AH114" s="189">
        <f t="shared" si="90"/>
        <v>-3.9261346152203842E-2</v>
      </c>
      <c r="AI114" s="189">
        <f t="shared" si="91"/>
        <v>0.54657028979224942</v>
      </c>
      <c r="AJ114" s="189">
        <f t="shared" si="92"/>
        <v>-0.35838165709936315</v>
      </c>
      <c r="AK114" s="189">
        <f t="shared" si="93"/>
        <v>-0.45752144316312687</v>
      </c>
      <c r="AL114" s="189">
        <f t="shared" si="94"/>
        <v>-2.3517028054044422</v>
      </c>
      <c r="AM114" s="189">
        <f t="shared" si="95"/>
        <v>-2.3989606659456504</v>
      </c>
      <c r="AN114" s="198">
        <f t="shared" ref="AN114:AT123" si="98">$AU114+$AB$7*SIN(AO114)</f>
        <v>10.885987031818626</v>
      </c>
      <c r="AO114" s="198">
        <f t="shared" si="98"/>
        <v>10.885986933679831</v>
      </c>
      <c r="AP114" s="198">
        <f t="shared" si="98"/>
        <v>10.885988326734548</v>
      </c>
      <c r="AQ114" s="198">
        <f t="shared" si="98"/>
        <v>10.885968554335989</v>
      </c>
      <c r="AR114" s="198">
        <f t="shared" si="98"/>
        <v>10.886249528446697</v>
      </c>
      <c r="AS114" s="198">
        <f t="shared" si="98"/>
        <v>10.882321917983177</v>
      </c>
      <c r="AT114" s="198">
        <f t="shared" si="98"/>
        <v>10.970721744570367</v>
      </c>
      <c r="AU114" s="198">
        <f t="shared" si="96"/>
        <v>11.526269235884412</v>
      </c>
    </row>
    <row r="115" spans="1:47" s="189" customFormat="1" ht="12.95" customHeight="1">
      <c r="A115" s="35" t="s">
        <v>89</v>
      </c>
      <c r="B115" s="20" t="s">
        <v>44</v>
      </c>
      <c r="C115" s="32">
        <v>52629.808700000001</v>
      </c>
      <c r="D115" s="32">
        <v>5.9999999999999995E-4</v>
      </c>
      <c r="E115" s="35">
        <f t="shared" si="82"/>
        <v>-5704.000386463531</v>
      </c>
      <c r="F115" s="189">
        <f t="shared" si="86"/>
        <v>-5704</v>
      </c>
      <c r="G115" s="189">
        <f t="shared" si="75"/>
        <v>-1.2669376155827194E-4</v>
      </c>
      <c r="K115" s="189">
        <f>G115</f>
        <v>-1.2669376155827194E-4</v>
      </c>
      <c r="O115" s="189">
        <f t="shared" ca="1" si="87"/>
        <v>-6.539279172852297E-2</v>
      </c>
      <c r="Q115" s="258">
        <f t="shared" si="83"/>
        <v>37611.308700000001</v>
      </c>
      <c r="S115" s="192">
        <v>1</v>
      </c>
      <c r="W115" s="35" t="s">
        <v>100</v>
      </c>
      <c r="Z115" s="189">
        <f t="shared" si="84"/>
        <v>-5704</v>
      </c>
      <c r="AA115" s="198">
        <f t="shared" si="85"/>
        <v>-8.3563079030586629E-4</v>
      </c>
      <c r="AB115" s="198">
        <f t="shared" si="76"/>
        <v>3.913465239064557E-2</v>
      </c>
      <c r="AC115" s="198">
        <f t="shared" si="77"/>
        <v>-1.2669376155827194E-4</v>
      </c>
      <c r="AD115" s="198">
        <f t="shared" si="78"/>
        <v>7.0893702874759434E-4</v>
      </c>
      <c r="AE115" s="198">
        <f t="shared" si="79"/>
        <v>5.0259171072946738E-7</v>
      </c>
      <c r="AF115" s="189">
        <f t="shared" si="80"/>
        <v>-1.2669376155827194E-4</v>
      </c>
      <c r="AG115" s="13"/>
      <c r="AH115" s="189">
        <f t="shared" si="90"/>
        <v>-3.9261346152203842E-2</v>
      </c>
      <c r="AI115" s="189">
        <f t="shared" si="91"/>
        <v>0.54657028979224942</v>
      </c>
      <c r="AJ115" s="189">
        <f t="shared" si="92"/>
        <v>-0.35838165709936315</v>
      </c>
      <c r="AK115" s="189">
        <f t="shared" si="93"/>
        <v>-0.45752144316312687</v>
      </c>
      <c r="AL115" s="189">
        <f t="shared" si="94"/>
        <v>-2.3517028054044422</v>
      </c>
      <c r="AM115" s="189">
        <f t="shared" si="95"/>
        <v>-2.3989606659456504</v>
      </c>
      <c r="AN115" s="198">
        <f t="shared" si="98"/>
        <v>10.885987031818626</v>
      </c>
      <c r="AO115" s="198">
        <f t="shared" si="98"/>
        <v>10.885986933679831</v>
      </c>
      <c r="AP115" s="198">
        <f t="shared" si="98"/>
        <v>10.885988326734548</v>
      </c>
      <c r="AQ115" s="198">
        <f t="shared" si="98"/>
        <v>10.885968554335989</v>
      </c>
      <c r="AR115" s="198">
        <f t="shared" si="98"/>
        <v>10.886249528446697</v>
      </c>
      <c r="AS115" s="198">
        <f t="shared" si="98"/>
        <v>10.882321917983177</v>
      </c>
      <c r="AT115" s="198">
        <f t="shared" si="98"/>
        <v>10.970721744570367</v>
      </c>
      <c r="AU115" s="198">
        <f t="shared" si="96"/>
        <v>11.526269235884412</v>
      </c>
    </row>
    <row r="116" spans="1:47" s="189" customFormat="1" ht="12.95" customHeight="1">
      <c r="A116" s="35" t="s">
        <v>392</v>
      </c>
      <c r="B116" s="20" t="s">
        <v>44</v>
      </c>
      <c r="C116" s="32">
        <v>52657.185100000002</v>
      </c>
      <c r="D116" s="32" t="s">
        <v>96</v>
      </c>
      <c r="E116" s="35">
        <f t="shared" si="82"/>
        <v>-5620.4920896726562</v>
      </c>
      <c r="F116" s="189">
        <f t="shared" si="86"/>
        <v>-5620.5</v>
      </c>
      <c r="G116" s="189">
        <f t="shared" ref="G116:G147" si="99">+C116-(C$7+F116*C$8)</f>
        <v>2.5932307762559503E-3</v>
      </c>
      <c r="K116" s="189">
        <f>G116</f>
        <v>2.5932307762559503E-3</v>
      </c>
      <c r="O116" s="189">
        <f t="shared" ca="1" si="87"/>
        <v>-6.4632622367389939E-2</v>
      </c>
      <c r="Q116" s="258">
        <f t="shared" si="83"/>
        <v>37638.685100000002</v>
      </c>
      <c r="S116" s="192">
        <v>1</v>
      </c>
      <c r="W116" s="35" t="s">
        <v>100</v>
      </c>
      <c r="Z116" s="189">
        <f t="shared" si="84"/>
        <v>-5620.5</v>
      </c>
      <c r="AA116" s="198">
        <f t="shared" si="85"/>
        <v>-8.0260095970396267E-4</v>
      </c>
      <c r="AB116" s="198">
        <f t="shared" ref="AB116:AB147" si="100">IF(S116&lt;&gt;0,G116-AH116, -9999)</f>
        <v>4.2042079535375733E-2</v>
      </c>
      <c r="AC116" s="198">
        <f t="shared" ref="AC116:AC147" si="101">+G116-P116</f>
        <v>2.5932307762559503E-3</v>
      </c>
      <c r="AD116" s="198">
        <f t="shared" ref="AD116:AD147" si="102">IF(S116&lt;&gt;0,G116-AA116, -9999)</f>
        <v>3.395831735959913E-3</v>
      </c>
      <c r="AE116" s="198">
        <f t="shared" ref="AE116:AE147" si="103">+(G116-AA116)^2*S116</f>
        <v>1.1531673178952516E-5</v>
      </c>
      <c r="AF116" s="189">
        <f t="shared" ref="AF116:AF147" si="104">IF(S116&lt;&gt;0,G116-P116, -9999)</f>
        <v>2.5932307762559503E-3</v>
      </c>
      <c r="AG116" s="13"/>
      <c r="AH116" s="189">
        <f t="shared" si="90"/>
        <v>-3.9448848759119783E-2</v>
      </c>
      <c r="AI116" s="189">
        <f t="shared" si="91"/>
        <v>0.54867661079955166</v>
      </c>
      <c r="AJ116" s="189">
        <f t="shared" si="92"/>
        <v>-0.36266607619504349</v>
      </c>
      <c r="AK116" s="189">
        <f t="shared" si="93"/>
        <v>-0.45959935967511495</v>
      </c>
      <c r="AL116" s="189">
        <f t="shared" si="94"/>
        <v>-2.3471094796453786</v>
      </c>
      <c r="AM116" s="189">
        <f t="shared" si="95"/>
        <v>-2.383531660579556</v>
      </c>
      <c r="AN116" s="198">
        <f t="shared" si="98"/>
        <v>10.892402854891641</v>
      </c>
      <c r="AO116" s="198">
        <f t="shared" si="98"/>
        <v>10.892402784755516</v>
      </c>
      <c r="AP116" s="198">
        <f t="shared" si="98"/>
        <v>10.89240384198798</v>
      </c>
      <c r="AQ116" s="198">
        <f t="shared" si="98"/>
        <v>10.892387906402911</v>
      </c>
      <c r="AR116" s="198">
        <f t="shared" si="98"/>
        <v>10.89262836296829</v>
      </c>
      <c r="AS116" s="198">
        <f t="shared" si="98"/>
        <v>10.889057526567274</v>
      </c>
      <c r="AT116" s="198">
        <f t="shared" si="98"/>
        <v>10.979824183013287</v>
      </c>
      <c r="AU116" s="198">
        <f t="shared" si="96"/>
        <v>11.533123868662639</v>
      </c>
    </row>
    <row r="117" spans="1:47" s="189" customFormat="1" ht="12.95" customHeight="1">
      <c r="A117" s="222" t="s">
        <v>688</v>
      </c>
      <c r="B117" s="192" t="s">
        <v>45</v>
      </c>
      <c r="C117" s="261">
        <v>52660.786</v>
      </c>
      <c r="D117" s="191" t="s">
        <v>100</v>
      </c>
      <c r="E117" s="35">
        <f t="shared" ref="E117:E148" si="105">+(C117-C$7)/C$8</f>
        <v>-5609.507992935537</v>
      </c>
      <c r="F117" s="189">
        <f t="shared" si="86"/>
        <v>-5609.5</v>
      </c>
      <c r="G117" s="189">
        <f t="shared" si="99"/>
        <v>-2.6203121014987119E-3</v>
      </c>
      <c r="O117" s="189">
        <f t="shared" ca="1" si="87"/>
        <v>-6.4532480295863434E-2</v>
      </c>
      <c r="Q117" s="258">
        <f t="shared" ref="Q117:Q148" si="106">+C117-15018.5</f>
        <v>37642.286</v>
      </c>
      <c r="S117" s="192">
        <v>1</v>
      </c>
      <c r="W117" s="35" t="s">
        <v>100</v>
      </c>
      <c r="Z117" s="189">
        <f t="shared" ref="Z117:Z148" si="107">F117</f>
        <v>-5609.5</v>
      </c>
      <c r="AA117" s="198">
        <f t="shared" ref="AA117:AA148" si="108">AB$3+AB$4*Z117+AB$5*Z117^2+AH117</f>
        <v>-7.9820016136577382E-4</v>
      </c>
      <c r="AB117" s="198">
        <f t="shared" si="100"/>
        <v>3.6853170324142918E-2</v>
      </c>
      <c r="AC117" s="198">
        <f t="shared" si="101"/>
        <v>-2.6203121014987119E-3</v>
      </c>
      <c r="AD117" s="198">
        <f t="shared" si="102"/>
        <v>-1.822111940132938E-3</v>
      </c>
      <c r="AE117" s="198">
        <f t="shared" si="103"/>
        <v>3.3200919223750195E-6</v>
      </c>
      <c r="AF117" s="189">
        <f t="shared" si="104"/>
        <v>-2.6203121014987119E-3</v>
      </c>
      <c r="AG117" s="13"/>
      <c r="AH117" s="189">
        <f t="shared" si="90"/>
        <v>-3.947348242564163E-2</v>
      </c>
      <c r="AI117" s="189">
        <f t="shared" si="91"/>
        <v>0.5489560164676377</v>
      </c>
      <c r="AJ117" s="189">
        <f t="shared" si="92"/>
        <v>-0.36323238472077624</v>
      </c>
      <c r="AK117" s="189">
        <f t="shared" si="93"/>
        <v>-0.45987356737739682</v>
      </c>
      <c r="AL117" s="189">
        <f t="shared" si="94"/>
        <v>-2.3465017278535307</v>
      </c>
      <c r="AM117" s="189">
        <f t="shared" si="95"/>
        <v>-2.3815028672888898</v>
      </c>
      <c r="AN117" s="198">
        <f t="shared" si="98"/>
        <v>10.893249897504555</v>
      </c>
      <c r="AO117" s="198">
        <f t="shared" si="98"/>
        <v>10.893249830571735</v>
      </c>
      <c r="AP117" s="198">
        <f t="shared" si="98"/>
        <v>10.893250847839973</v>
      </c>
      <c r="AQ117" s="198">
        <f t="shared" si="98"/>
        <v>10.893235388131409</v>
      </c>
      <c r="AR117" s="198">
        <f t="shared" si="98"/>
        <v>10.893470585267089</v>
      </c>
      <c r="AS117" s="198">
        <f t="shared" si="98"/>
        <v>10.889948811901721</v>
      </c>
      <c r="AT117" s="198">
        <f t="shared" si="98"/>
        <v>10.981025246910384</v>
      </c>
      <c r="AU117" s="198">
        <f t="shared" si="96"/>
        <v>11.534026874178334</v>
      </c>
    </row>
    <row r="118" spans="1:47" s="189" customFormat="1" ht="12.95" customHeight="1">
      <c r="A118" s="35" t="s">
        <v>392</v>
      </c>
      <c r="B118" s="20" t="s">
        <v>45</v>
      </c>
      <c r="C118" s="32">
        <v>52696.030299999999</v>
      </c>
      <c r="D118" s="32" t="s">
        <v>96</v>
      </c>
      <c r="E118" s="35">
        <f t="shared" si="105"/>
        <v>-5501.999647624014</v>
      </c>
      <c r="F118" s="189">
        <f t="shared" si="86"/>
        <v>-5502</v>
      </c>
      <c r="G118" s="189">
        <f t="shared" si="99"/>
        <v>1.1551889474503696E-4</v>
      </c>
      <c r="K118" s="189">
        <f t="shared" ref="K118:K124" si="109">G118</f>
        <v>1.1551889474503696E-4</v>
      </c>
      <c r="O118" s="189">
        <f t="shared" ca="1" si="87"/>
        <v>-6.3553819142308954E-2</v>
      </c>
      <c r="Q118" s="258">
        <f t="shared" si="106"/>
        <v>37677.530299999999</v>
      </c>
      <c r="S118" s="192">
        <v>1</v>
      </c>
      <c r="W118" s="35" t="s">
        <v>100</v>
      </c>
      <c r="Z118" s="189">
        <f t="shared" si="107"/>
        <v>-5502</v>
      </c>
      <c r="AA118" s="198">
        <f t="shared" si="108"/>
        <v>-7.5457185300557145E-4</v>
      </c>
      <c r="AB118" s="198">
        <f t="shared" si="100"/>
        <v>3.9828901856961002E-2</v>
      </c>
      <c r="AC118" s="198">
        <f t="shared" si="101"/>
        <v>1.1551889474503696E-4</v>
      </c>
      <c r="AD118" s="198">
        <f t="shared" si="102"/>
        <v>8.7009074775060841E-4</v>
      </c>
      <c r="AE118" s="198">
        <f t="shared" si="103"/>
        <v>7.5705790932121291E-7</v>
      </c>
      <c r="AF118" s="189">
        <f t="shared" si="104"/>
        <v>1.1551889474503696E-4</v>
      </c>
      <c r="AG118" s="13"/>
      <c r="AH118" s="189">
        <f t="shared" si="90"/>
        <v>-3.9713382962215965E-2</v>
      </c>
      <c r="AI118" s="189">
        <f t="shared" si="91"/>
        <v>0.55171050347733663</v>
      </c>
      <c r="AJ118" s="189">
        <f t="shared" si="92"/>
        <v>-0.36879016960037792</v>
      </c>
      <c r="AK118" s="189">
        <f t="shared" si="93"/>
        <v>-0.46255907769777033</v>
      </c>
      <c r="AL118" s="189">
        <f t="shared" si="94"/>
        <v>-2.34052952199694</v>
      </c>
      <c r="AM118" s="189">
        <f t="shared" si="95"/>
        <v>-2.361721529122653</v>
      </c>
      <c r="AN118" s="198">
        <f t="shared" si="98"/>
        <v>10.901550640605162</v>
      </c>
      <c r="AO118" s="198">
        <f t="shared" si="98"/>
        <v>10.901550599710145</v>
      </c>
      <c r="AP118" s="198">
        <f t="shared" si="98"/>
        <v>10.901551275933675</v>
      </c>
      <c r="AQ118" s="198">
        <f t="shared" si="98"/>
        <v>10.90154009479653</v>
      </c>
      <c r="AR118" s="198">
        <f t="shared" si="98"/>
        <v>10.901725141858682</v>
      </c>
      <c r="AS118" s="198">
        <f t="shared" si="98"/>
        <v>10.898707967906883</v>
      </c>
      <c r="AT118" s="198">
        <f t="shared" si="98"/>
        <v>10.992786615842462</v>
      </c>
      <c r="AU118" s="198">
        <f t="shared" si="96"/>
        <v>11.542851700808987</v>
      </c>
    </row>
    <row r="119" spans="1:47" s="189" customFormat="1" ht="12.95" customHeight="1">
      <c r="A119" s="259" t="s">
        <v>43</v>
      </c>
      <c r="B119" s="260" t="s">
        <v>44</v>
      </c>
      <c r="C119" s="32">
        <v>52706.682889446347</v>
      </c>
      <c r="D119" s="32">
        <v>1E-4</v>
      </c>
      <c r="E119" s="35">
        <f t="shared" si="105"/>
        <v>-5469.5052509510779</v>
      </c>
      <c r="F119" s="189">
        <f t="shared" si="86"/>
        <v>-5469.5</v>
      </c>
      <c r="G119" s="189">
        <f t="shared" si="99"/>
        <v>-1.721411434118636E-3</v>
      </c>
      <c r="K119" s="189">
        <f t="shared" si="109"/>
        <v>-1.721411434118636E-3</v>
      </c>
      <c r="O119" s="189">
        <f t="shared" ca="1" si="87"/>
        <v>-6.3257944840071537E-2</v>
      </c>
      <c r="Q119" s="258">
        <f t="shared" si="106"/>
        <v>37688.182889446347</v>
      </c>
      <c r="S119" s="192">
        <v>1</v>
      </c>
      <c r="W119" s="35" t="s">
        <v>100</v>
      </c>
      <c r="Z119" s="189">
        <f t="shared" si="107"/>
        <v>-5469.5</v>
      </c>
      <c r="AA119" s="198">
        <f t="shared" si="108"/>
        <v>-7.4115671587191012E-4</v>
      </c>
      <c r="AB119" s="198">
        <f t="shared" si="100"/>
        <v>3.8064196884225319E-2</v>
      </c>
      <c r="AC119" s="198">
        <f t="shared" si="101"/>
        <v>-1.721411434118636E-3</v>
      </c>
      <c r="AD119" s="198">
        <f t="shared" si="102"/>
        <v>-9.8025471824672583E-4</v>
      </c>
      <c r="AE119" s="198">
        <f t="shared" si="103"/>
        <v>9.6089931264496776E-7</v>
      </c>
      <c r="AF119" s="189">
        <f t="shared" si="104"/>
        <v>-1.721411434118636E-3</v>
      </c>
      <c r="AG119" s="13"/>
      <c r="AH119" s="189">
        <f t="shared" si="90"/>
        <v>-3.9785608318343955E-2</v>
      </c>
      <c r="AI119" s="189">
        <f t="shared" si="91"/>
        <v>0.55255189163344454</v>
      </c>
      <c r="AJ119" s="189">
        <f t="shared" si="92"/>
        <v>-0.37047884275583948</v>
      </c>
      <c r="AK119" s="189">
        <f t="shared" si="93"/>
        <v>-0.46337302831773264</v>
      </c>
      <c r="AL119" s="189">
        <f t="shared" si="94"/>
        <v>-2.3387121362101047</v>
      </c>
      <c r="AM119" s="189">
        <f t="shared" si="95"/>
        <v>-2.355757192206132</v>
      </c>
      <c r="AN119" s="198">
        <f t="shared" si="98"/>
        <v>10.904068381444253</v>
      </c>
      <c r="AO119" s="198">
        <f t="shared" si="98"/>
        <v>10.904068346719688</v>
      </c>
      <c r="AP119" s="198">
        <f t="shared" si="98"/>
        <v>10.904068936663561</v>
      </c>
      <c r="AQ119" s="198">
        <f t="shared" si="98"/>
        <v>10.904058914482155</v>
      </c>
      <c r="AR119" s="198">
        <f t="shared" si="98"/>
        <v>10.904229323869401</v>
      </c>
      <c r="AS119" s="198">
        <f t="shared" si="98"/>
        <v>10.901373630095568</v>
      </c>
      <c r="AT119" s="198">
        <f t="shared" si="98"/>
        <v>10.996350822217265</v>
      </c>
      <c r="AU119" s="198">
        <f t="shared" si="96"/>
        <v>11.545519671650812</v>
      </c>
    </row>
    <row r="120" spans="1:47" s="189" customFormat="1" ht="12.95" customHeight="1">
      <c r="A120" s="35" t="s">
        <v>407</v>
      </c>
      <c r="B120" s="20" t="s">
        <v>44</v>
      </c>
      <c r="C120" s="32">
        <v>53018.122900000002</v>
      </c>
      <c r="D120" s="32" t="s">
        <v>96</v>
      </c>
      <c r="E120" s="35">
        <f t="shared" si="105"/>
        <v>-4519.4963077055509</v>
      </c>
      <c r="F120" s="189">
        <f t="shared" si="86"/>
        <v>-4519.5</v>
      </c>
      <c r="G120" s="189">
        <f t="shared" si="99"/>
        <v>1.2104393681511283E-3</v>
      </c>
      <c r="K120" s="189">
        <f t="shared" si="109"/>
        <v>1.2104393681511283E-3</v>
      </c>
      <c r="O120" s="189">
        <f t="shared" ca="1" si="87"/>
        <v>-5.46093113900551E-2</v>
      </c>
      <c r="Q120" s="258">
        <f t="shared" si="106"/>
        <v>37999.622900000002</v>
      </c>
      <c r="S120" s="192">
        <v>1</v>
      </c>
      <c r="W120" s="35" t="s">
        <v>100</v>
      </c>
      <c r="Z120" s="189">
        <f t="shared" si="107"/>
        <v>-4519.5</v>
      </c>
      <c r="AA120" s="198">
        <f t="shared" si="108"/>
        <v>-2.9721009324747832E-4</v>
      </c>
      <c r="AB120" s="198">
        <f t="shared" si="100"/>
        <v>4.3039534336301921E-2</v>
      </c>
      <c r="AC120" s="198">
        <f t="shared" si="101"/>
        <v>1.2104393681511283E-3</v>
      </c>
      <c r="AD120" s="198">
        <f t="shared" si="102"/>
        <v>1.5076494613986066E-3</v>
      </c>
      <c r="AE120" s="198">
        <f t="shared" si="103"/>
        <v>2.2730068984555088E-6</v>
      </c>
      <c r="AF120" s="189">
        <f t="shared" si="104"/>
        <v>1.2104393681511283E-3</v>
      </c>
      <c r="AG120" s="13"/>
      <c r="AH120" s="189">
        <f t="shared" si="90"/>
        <v>-4.1829094968150793E-2</v>
      </c>
      <c r="AI120" s="189">
        <f t="shared" si="91"/>
        <v>0.57905933542928367</v>
      </c>
      <c r="AJ120" s="189">
        <f t="shared" si="92"/>
        <v>-0.42164557149905685</v>
      </c>
      <c r="AK120" s="189">
        <f t="shared" si="93"/>
        <v>-0.48757904996412499</v>
      </c>
      <c r="AL120" s="189">
        <f t="shared" si="94"/>
        <v>-2.2829772948593692</v>
      </c>
      <c r="AM120" s="189">
        <f t="shared" si="95"/>
        <v>-2.184439426625</v>
      </c>
      <c r="AN120" s="198">
        <f t="shared" si="98"/>
        <v>10.97944407228028</v>
      </c>
      <c r="AO120" s="198">
        <f t="shared" si="98"/>
        <v>10.979444072317762</v>
      </c>
      <c r="AP120" s="198">
        <f t="shared" si="98"/>
        <v>10.979444068710242</v>
      </c>
      <c r="AQ120" s="198">
        <f t="shared" si="98"/>
        <v>10.97944441593244</v>
      </c>
      <c r="AR120" s="198">
        <f t="shared" si="98"/>
        <v>10.979411030135569</v>
      </c>
      <c r="AS120" s="198">
        <f t="shared" si="98"/>
        <v>10.983020873211993</v>
      </c>
      <c r="AT120" s="198">
        <f t="shared" si="98"/>
        <v>11.102235035644723</v>
      </c>
      <c r="AU120" s="198">
        <f t="shared" si="96"/>
        <v>11.623506511642628</v>
      </c>
    </row>
    <row r="121" spans="1:47" s="189" customFormat="1" ht="12.95" customHeight="1">
      <c r="A121" s="35" t="s">
        <v>91</v>
      </c>
      <c r="B121" s="20" t="s">
        <v>44</v>
      </c>
      <c r="C121" s="32">
        <v>53025.822200000002</v>
      </c>
      <c r="D121" s="32">
        <v>5.9999999999999995E-4</v>
      </c>
      <c r="E121" s="35">
        <f t="shared" si="105"/>
        <v>-4496.0105524754263</v>
      </c>
      <c r="F121" s="189">
        <f t="shared" ref="F121:F152" si="110">ROUND(2*E121,0)/2</f>
        <v>-4496</v>
      </c>
      <c r="G121" s="189">
        <f t="shared" si="99"/>
        <v>-3.459402229054831E-3</v>
      </c>
      <c r="K121" s="189">
        <f t="shared" si="109"/>
        <v>-3.459402229054831E-3</v>
      </c>
      <c r="O121" s="189">
        <f t="shared" ca="1" si="87"/>
        <v>-5.4395371509975747E-2</v>
      </c>
      <c r="Q121" s="258">
        <f t="shared" si="106"/>
        <v>38007.322200000002</v>
      </c>
      <c r="S121" s="192">
        <v>1</v>
      </c>
      <c r="W121" s="35" t="s">
        <v>100</v>
      </c>
      <c r="Z121" s="189">
        <f t="shared" si="107"/>
        <v>-4496</v>
      </c>
      <c r="AA121" s="198">
        <f t="shared" si="108"/>
        <v>-2.8482245035839349E-4</v>
      </c>
      <c r="AB121" s="198">
        <f t="shared" si="100"/>
        <v>3.8418446523913102E-2</v>
      </c>
      <c r="AC121" s="198">
        <f t="shared" si="101"/>
        <v>-3.459402229054831E-3</v>
      </c>
      <c r="AD121" s="198">
        <f t="shared" si="102"/>
        <v>-3.1745797786964375E-3</v>
      </c>
      <c r="AE121" s="198">
        <f t="shared" si="103"/>
        <v>1.0077956771308322E-5</v>
      </c>
      <c r="AF121" s="189">
        <f t="shared" si="104"/>
        <v>-3.459402229054831E-3</v>
      </c>
      <c r="AG121" s="13"/>
      <c r="AH121" s="189">
        <f t="shared" si="90"/>
        <v>-4.1877848752967933E-2</v>
      </c>
      <c r="AI121" s="189">
        <f t="shared" si="91"/>
        <v>0.5797653910537669</v>
      </c>
      <c r="AJ121" s="189">
        <f t="shared" si="92"/>
        <v>-0.42295737628692071</v>
      </c>
      <c r="AK121" s="189">
        <f t="shared" si="93"/>
        <v>-0.48818771645439996</v>
      </c>
      <c r="AL121" s="189">
        <f t="shared" si="94"/>
        <v>-2.2815301139846844</v>
      </c>
      <c r="AM121" s="189">
        <f t="shared" si="95"/>
        <v>-2.1802696152289047</v>
      </c>
      <c r="AN121" s="198">
        <f t="shared" si="98"/>
        <v>10.981354546443571</v>
      </c>
      <c r="AO121" s="198">
        <f t="shared" si="98"/>
        <v>10.981354546466875</v>
      </c>
      <c r="AP121" s="198">
        <f t="shared" si="98"/>
        <v>10.981354543922558</v>
      </c>
      <c r="AQ121" s="198">
        <f t="shared" si="98"/>
        <v>10.981354821710838</v>
      </c>
      <c r="AR121" s="198">
        <f t="shared" si="98"/>
        <v>10.981324524795916</v>
      </c>
      <c r="AS121" s="198">
        <f t="shared" si="98"/>
        <v>10.985134706373771</v>
      </c>
      <c r="AT121" s="198">
        <f t="shared" si="98"/>
        <v>11.104895178315855</v>
      </c>
      <c r="AU121" s="198">
        <f t="shared" si="96"/>
        <v>11.625435659789794</v>
      </c>
    </row>
    <row r="122" spans="1:47" s="189" customFormat="1" ht="12.95" customHeight="1">
      <c r="A122" s="35" t="s">
        <v>89</v>
      </c>
      <c r="B122" s="20" t="s">
        <v>44</v>
      </c>
      <c r="C122" s="32">
        <v>53025.822200000002</v>
      </c>
      <c r="D122" s="32">
        <v>5.9999999999999995E-4</v>
      </c>
      <c r="E122" s="35">
        <f t="shared" si="105"/>
        <v>-4496.0105524754263</v>
      </c>
      <c r="F122" s="189">
        <f t="shared" si="110"/>
        <v>-4496</v>
      </c>
      <c r="G122" s="189">
        <f t="shared" si="99"/>
        <v>-3.459402229054831E-3</v>
      </c>
      <c r="K122" s="189">
        <f t="shared" si="109"/>
        <v>-3.459402229054831E-3</v>
      </c>
      <c r="O122" s="189">
        <f t="shared" ref="O122:O153" ca="1" si="111">+C$11+C$12*F122</f>
        <v>-5.4395371509975747E-2</v>
      </c>
      <c r="Q122" s="258">
        <f t="shared" si="106"/>
        <v>38007.322200000002</v>
      </c>
      <c r="S122" s="192">
        <v>1</v>
      </c>
      <c r="W122" s="35" t="s">
        <v>100</v>
      </c>
      <c r="Z122" s="189">
        <f t="shared" si="107"/>
        <v>-4496</v>
      </c>
      <c r="AA122" s="198">
        <f t="shared" si="108"/>
        <v>-2.8482245035839349E-4</v>
      </c>
      <c r="AB122" s="198">
        <f t="shared" si="100"/>
        <v>3.8418446523913102E-2</v>
      </c>
      <c r="AC122" s="198">
        <f t="shared" si="101"/>
        <v>-3.459402229054831E-3</v>
      </c>
      <c r="AD122" s="198">
        <f t="shared" si="102"/>
        <v>-3.1745797786964375E-3</v>
      </c>
      <c r="AE122" s="198">
        <f t="shared" si="103"/>
        <v>1.0077956771308322E-5</v>
      </c>
      <c r="AF122" s="189">
        <f t="shared" si="104"/>
        <v>-3.459402229054831E-3</v>
      </c>
      <c r="AG122" s="13"/>
      <c r="AH122" s="189">
        <f t="shared" si="90"/>
        <v>-4.1877848752967933E-2</v>
      </c>
      <c r="AI122" s="189">
        <f t="shared" si="91"/>
        <v>0.5797653910537669</v>
      </c>
      <c r="AJ122" s="189">
        <f t="shared" si="92"/>
        <v>-0.42295737628692071</v>
      </c>
      <c r="AK122" s="189">
        <f t="shared" si="93"/>
        <v>-0.48818771645439996</v>
      </c>
      <c r="AL122" s="189">
        <f t="shared" si="94"/>
        <v>-2.2815301139846844</v>
      </c>
      <c r="AM122" s="189">
        <f t="shared" si="95"/>
        <v>-2.1802696152289047</v>
      </c>
      <c r="AN122" s="198">
        <f t="shared" si="98"/>
        <v>10.981354546443571</v>
      </c>
      <c r="AO122" s="198">
        <f t="shared" si="98"/>
        <v>10.981354546466875</v>
      </c>
      <c r="AP122" s="198">
        <f t="shared" si="98"/>
        <v>10.981354543922558</v>
      </c>
      <c r="AQ122" s="198">
        <f t="shared" si="98"/>
        <v>10.981354821710838</v>
      </c>
      <c r="AR122" s="198">
        <f t="shared" si="98"/>
        <v>10.981324524795916</v>
      </c>
      <c r="AS122" s="198">
        <f t="shared" si="98"/>
        <v>10.985134706373771</v>
      </c>
      <c r="AT122" s="198">
        <f t="shared" si="98"/>
        <v>11.104895178315855</v>
      </c>
      <c r="AU122" s="198">
        <f t="shared" si="96"/>
        <v>11.625435659789794</v>
      </c>
    </row>
    <row r="123" spans="1:47" s="189" customFormat="1" ht="12.95" customHeight="1">
      <c r="A123" s="35" t="s">
        <v>364</v>
      </c>
      <c r="B123" s="20" t="s">
        <v>45</v>
      </c>
      <c r="C123" s="32">
        <v>53054.020700000001</v>
      </c>
      <c r="D123" s="32" t="s">
        <v>96</v>
      </c>
      <c r="E123" s="35">
        <f t="shared" si="105"/>
        <v>-4409.9945420775193</v>
      </c>
      <c r="F123" s="189">
        <f t="shared" si="110"/>
        <v>-4410</v>
      </c>
      <c r="G123" s="189">
        <f t="shared" si="99"/>
        <v>1.7892625619424507E-3</v>
      </c>
      <c r="K123" s="189">
        <f t="shared" si="109"/>
        <v>1.7892625619424507E-3</v>
      </c>
      <c r="O123" s="189">
        <f t="shared" ca="1" si="111"/>
        <v>-5.3612442587132152E-2</v>
      </c>
      <c r="Q123" s="258">
        <f t="shared" si="106"/>
        <v>38035.520700000001</v>
      </c>
      <c r="S123" s="192">
        <v>1</v>
      </c>
      <c r="W123" s="35" t="s">
        <v>100</v>
      </c>
      <c r="Z123" s="189">
        <f t="shared" si="107"/>
        <v>-4410</v>
      </c>
      <c r="AA123" s="198">
        <f t="shared" si="108"/>
        <v>-2.3884733652722312E-4</v>
      </c>
      <c r="AB123" s="198">
        <f t="shared" si="100"/>
        <v>4.3844727348089543E-2</v>
      </c>
      <c r="AC123" s="198">
        <f t="shared" si="101"/>
        <v>1.7892625619424507E-3</v>
      </c>
      <c r="AD123" s="198">
        <f t="shared" si="102"/>
        <v>2.0281098984696738E-3</v>
      </c>
      <c r="AE123" s="198">
        <f t="shared" si="103"/>
        <v>4.1132297602706705E-6</v>
      </c>
      <c r="AF123" s="189">
        <f t="shared" si="104"/>
        <v>1.7892625619424507E-3</v>
      </c>
      <c r="AG123" s="13"/>
      <c r="AH123" s="189">
        <f t="shared" si="90"/>
        <v>-4.2055464786147093E-2</v>
      </c>
      <c r="AI123" s="189">
        <f t="shared" si="91"/>
        <v>0.5823715951011279</v>
      </c>
      <c r="AJ123" s="189">
        <f t="shared" si="92"/>
        <v>-0.42777781752210375</v>
      </c>
      <c r="AK123" s="189">
        <f t="shared" si="93"/>
        <v>-0.49041909472896622</v>
      </c>
      <c r="AL123" s="189">
        <f t="shared" si="94"/>
        <v>-2.2762037707463403</v>
      </c>
      <c r="AM123" s="189">
        <f t="shared" si="95"/>
        <v>-2.1650352771295518</v>
      </c>
      <c r="AN123" s="198">
        <f t="shared" si="98"/>
        <v>10.988366019891266</v>
      </c>
      <c r="AO123" s="198">
        <f t="shared" si="98"/>
        <v>10.988366019892721</v>
      </c>
      <c r="AP123" s="198">
        <f t="shared" si="98"/>
        <v>10.988366019579463</v>
      </c>
      <c r="AQ123" s="198">
        <f t="shared" si="98"/>
        <v>10.988366087046758</v>
      </c>
      <c r="AR123" s="198">
        <f t="shared" si="98"/>
        <v>10.988351570990073</v>
      </c>
      <c r="AS123" s="198">
        <f t="shared" si="98"/>
        <v>10.992910319635042</v>
      </c>
      <c r="AT123" s="198">
        <f t="shared" si="98"/>
        <v>11.114646664922962</v>
      </c>
      <c r="AU123" s="198">
        <f t="shared" si="96"/>
        <v>11.632495521094315</v>
      </c>
    </row>
    <row r="124" spans="1:47" s="189" customFormat="1" ht="12.95" customHeight="1">
      <c r="A124" s="35" t="s">
        <v>364</v>
      </c>
      <c r="B124" s="20" t="s">
        <v>44</v>
      </c>
      <c r="C124" s="32">
        <v>53054.180399999997</v>
      </c>
      <c r="D124" s="32" t="s">
        <v>96</v>
      </c>
      <c r="E124" s="35">
        <f t="shared" si="105"/>
        <v>-4409.5073971279562</v>
      </c>
      <c r="F124" s="189">
        <f t="shared" si="110"/>
        <v>-4409.5</v>
      </c>
      <c r="G124" s="189">
        <f t="shared" si="99"/>
        <v>-2.4249893904197961E-3</v>
      </c>
      <c r="K124" s="189">
        <f t="shared" si="109"/>
        <v>-2.4249893904197961E-3</v>
      </c>
      <c r="O124" s="189">
        <f t="shared" ca="1" si="111"/>
        <v>-5.3607890674790042E-2</v>
      </c>
      <c r="Q124" s="258">
        <f t="shared" si="106"/>
        <v>38035.680399999997</v>
      </c>
      <c r="S124" s="192">
        <v>1</v>
      </c>
      <c r="W124" s="35" t="s">
        <v>100</v>
      </c>
      <c r="Z124" s="189">
        <f t="shared" si="107"/>
        <v>-4409.5</v>
      </c>
      <c r="AA124" s="198">
        <f t="shared" si="108"/>
        <v>-2.3857706057593686E-4</v>
      </c>
      <c r="AB124" s="198">
        <f t="shared" si="100"/>
        <v>3.9631504331347711E-2</v>
      </c>
      <c r="AC124" s="198">
        <f t="shared" si="101"/>
        <v>-2.4249893904197961E-3</v>
      </c>
      <c r="AD124" s="198">
        <f t="shared" si="102"/>
        <v>-2.1864123298438592E-3</v>
      </c>
      <c r="AE124" s="198">
        <f t="shared" si="103"/>
        <v>4.780398876093253E-6</v>
      </c>
      <c r="AF124" s="189">
        <f t="shared" si="104"/>
        <v>-2.4249893904197961E-3</v>
      </c>
      <c r="AG124" s="13"/>
      <c r="AH124" s="189">
        <f t="shared" si="90"/>
        <v>-4.2056493721767507E-2</v>
      </c>
      <c r="AI124" s="189">
        <f t="shared" si="91"/>
        <v>0.58238685088687703</v>
      </c>
      <c r="AJ124" s="189">
        <f t="shared" si="92"/>
        <v>-0.42780593464766864</v>
      </c>
      <c r="AK124" s="189">
        <f t="shared" si="93"/>
        <v>-0.49043208575803388</v>
      </c>
      <c r="AL124" s="189">
        <f t="shared" si="94"/>
        <v>-2.2761726635079511</v>
      </c>
      <c r="AM124" s="189">
        <f t="shared" si="95"/>
        <v>-2.1649468208004765</v>
      </c>
      <c r="AN124" s="198">
        <f t="shared" ref="AN124:AT133" si="112">$AU124+$AB$7*SIN(AO124)</f>
        <v>10.988406876431567</v>
      </c>
      <c r="AO124" s="198">
        <f t="shared" si="112"/>
        <v>10.988406876432986</v>
      </c>
      <c r="AP124" s="198">
        <f t="shared" si="112"/>
        <v>10.988406876125676</v>
      </c>
      <c r="AQ124" s="198">
        <f t="shared" si="112"/>
        <v>10.988406942688968</v>
      </c>
      <c r="AR124" s="198">
        <f t="shared" si="112"/>
        <v>10.988392539469174</v>
      </c>
      <c r="AS124" s="198">
        <f t="shared" si="112"/>
        <v>10.992955710371215</v>
      </c>
      <c r="AT124" s="198">
        <f t="shared" si="112"/>
        <v>11.114703435209403</v>
      </c>
      <c r="AU124" s="198">
        <f t="shared" si="96"/>
        <v>11.632536566799573</v>
      </c>
    </row>
    <row r="125" spans="1:47" s="189" customFormat="1" ht="12.95" customHeight="1">
      <c r="A125" s="35" t="s">
        <v>407</v>
      </c>
      <c r="B125" s="20" t="s">
        <v>45</v>
      </c>
      <c r="C125" s="32">
        <v>53055.002999999997</v>
      </c>
      <c r="D125" s="32" t="s">
        <v>96</v>
      </c>
      <c r="E125" s="35">
        <f t="shared" si="105"/>
        <v>-4406.9981583332228</v>
      </c>
      <c r="F125" s="189">
        <f t="shared" si="110"/>
        <v>-4407</v>
      </c>
      <c r="G125" s="189">
        <f t="shared" si="99"/>
        <v>6.037508646841161E-4</v>
      </c>
      <c r="I125" s="189">
        <f>G125</f>
        <v>6.037508646841161E-4</v>
      </c>
      <c r="O125" s="189">
        <f t="shared" ca="1" si="111"/>
        <v>-5.3585131113079471E-2</v>
      </c>
      <c r="Q125" s="258">
        <f t="shared" si="106"/>
        <v>38036.502999999997</v>
      </c>
      <c r="S125" s="192">
        <f>S$14</f>
        <v>0.5</v>
      </c>
      <c r="W125" s="35" t="s">
        <v>96</v>
      </c>
      <c r="Z125" s="189">
        <f t="shared" si="107"/>
        <v>-4407</v>
      </c>
      <c r="AA125" s="198">
        <f t="shared" si="108"/>
        <v>-2.3722515974597402E-4</v>
      </c>
      <c r="AB125" s="198">
        <f t="shared" si="100"/>
        <v>4.2665388615684079E-2</v>
      </c>
      <c r="AC125" s="198">
        <f t="shared" si="101"/>
        <v>6.037508646841161E-4</v>
      </c>
      <c r="AD125" s="198">
        <f t="shared" si="102"/>
        <v>8.4097602443009012E-4</v>
      </c>
      <c r="AE125" s="198">
        <f t="shared" si="103"/>
        <v>3.5362033683311976E-7</v>
      </c>
      <c r="AF125" s="189">
        <f t="shared" si="104"/>
        <v>6.037508646841161E-4</v>
      </c>
      <c r="AG125" s="13"/>
      <c r="AH125" s="189">
        <f t="shared" si="90"/>
        <v>-4.2061637750999963E-2</v>
      </c>
      <c r="AI125" s="189">
        <f t="shared" si="91"/>
        <v>0.58246314787004683</v>
      </c>
      <c r="AJ125" s="189">
        <f t="shared" si="92"/>
        <v>-0.42794653616422923</v>
      </c>
      <c r="AK125" s="189">
        <f t="shared" si="93"/>
        <v>-0.49049704399370714</v>
      </c>
      <c r="AL125" s="189">
        <f t="shared" si="94"/>
        <v>-2.2760171028650831</v>
      </c>
      <c r="AM125" s="189">
        <f t="shared" si="95"/>
        <v>-2.1645045589935359</v>
      </c>
      <c r="AN125" s="198">
        <f t="shared" si="112"/>
        <v>10.988611175189337</v>
      </c>
      <c r="AO125" s="198">
        <f t="shared" si="112"/>
        <v>10.988611175190586</v>
      </c>
      <c r="AP125" s="198">
        <f t="shared" si="112"/>
        <v>10.988611174911984</v>
      </c>
      <c r="AQ125" s="198">
        <f t="shared" si="112"/>
        <v>10.988611237027557</v>
      </c>
      <c r="AR125" s="198">
        <f t="shared" si="112"/>
        <v>10.98859740172265</v>
      </c>
      <c r="AS125" s="198">
        <f t="shared" si="112"/>
        <v>10.993182695975207</v>
      </c>
      <c r="AT125" s="198">
        <f t="shared" si="112"/>
        <v>11.114987299727378</v>
      </c>
      <c r="AU125" s="198">
        <f t="shared" si="96"/>
        <v>11.632741795325868</v>
      </c>
    </row>
    <row r="126" spans="1:47" s="189" customFormat="1" ht="12.95" customHeight="1">
      <c r="A126" s="35" t="s">
        <v>91</v>
      </c>
      <c r="B126" s="20" t="s">
        <v>45</v>
      </c>
      <c r="C126" s="32">
        <v>53088.604800000001</v>
      </c>
      <c r="D126" s="32">
        <v>2.9999999999999997E-4</v>
      </c>
      <c r="E126" s="35">
        <f t="shared" si="105"/>
        <v>-4304.5000545976027</v>
      </c>
      <c r="F126" s="189">
        <f t="shared" si="110"/>
        <v>-4304.5</v>
      </c>
      <c r="G126" s="189">
        <f t="shared" si="99"/>
        <v>-1.7898652004078031E-5</v>
      </c>
      <c r="K126" s="189">
        <f>G126</f>
        <v>-1.7898652004078031E-5</v>
      </c>
      <c r="O126" s="189">
        <f t="shared" ca="1" si="111"/>
        <v>-5.2651989082946118E-2</v>
      </c>
      <c r="Q126" s="258">
        <f t="shared" si="106"/>
        <v>38070.104800000001</v>
      </c>
      <c r="S126" s="192">
        <v>1</v>
      </c>
      <c r="W126" s="35" t="s">
        <v>100</v>
      </c>
      <c r="Z126" s="189">
        <f t="shared" si="107"/>
        <v>-4304.5</v>
      </c>
      <c r="AA126" s="198">
        <f t="shared" si="108"/>
        <v>-1.8104169813582677E-4</v>
      </c>
      <c r="AB126" s="198">
        <f t="shared" si="100"/>
        <v>4.225370538256127E-2</v>
      </c>
      <c r="AC126" s="198">
        <f t="shared" si="101"/>
        <v>-1.7898652004078031E-5</v>
      </c>
      <c r="AD126" s="198">
        <f t="shared" si="102"/>
        <v>1.6314304613174874E-4</v>
      </c>
      <c r="AE126" s="198">
        <f t="shared" si="103"/>
        <v>2.6615653501145895E-8</v>
      </c>
      <c r="AF126" s="189">
        <f t="shared" si="104"/>
        <v>-1.7898652004078031E-5</v>
      </c>
      <c r="AG126" s="13"/>
      <c r="AH126" s="189">
        <f t="shared" si="90"/>
        <v>-4.2271604034565348E-2</v>
      </c>
      <c r="AI126" s="189">
        <f t="shared" si="91"/>
        <v>0.58561743480156592</v>
      </c>
      <c r="AJ126" s="189">
        <f t="shared" si="92"/>
        <v>-0.43373409341228292</v>
      </c>
      <c r="AK126" s="189">
        <f t="shared" si="93"/>
        <v>-0.49316474196025067</v>
      </c>
      <c r="AL126" s="189">
        <f t="shared" si="94"/>
        <v>-2.2696037681904873</v>
      </c>
      <c r="AM126" s="189">
        <f t="shared" si="95"/>
        <v>-2.1463999976118151</v>
      </c>
      <c r="AN126" s="198">
        <f t="shared" si="112"/>
        <v>10.997010593565307</v>
      </c>
      <c r="AO126" s="198">
        <f t="shared" si="112"/>
        <v>10.997010593565319</v>
      </c>
      <c r="AP126" s="198">
        <f t="shared" si="112"/>
        <v>10.997010593578162</v>
      </c>
      <c r="AQ126" s="198">
        <f t="shared" si="112"/>
        <v>10.9970106074601</v>
      </c>
      <c r="AR126" s="198">
        <f t="shared" si="112"/>
        <v>10.99702553415818</v>
      </c>
      <c r="AS126" s="198">
        <f t="shared" si="112"/>
        <v>11.002535034165893</v>
      </c>
      <c r="AT126" s="198">
        <f t="shared" si="112"/>
        <v>11.126644482803027</v>
      </c>
      <c r="AU126" s="198">
        <f t="shared" si="96"/>
        <v>11.641156164903933</v>
      </c>
    </row>
    <row r="127" spans="1:47" s="189" customFormat="1" ht="12.95" customHeight="1">
      <c r="A127" s="35" t="s">
        <v>89</v>
      </c>
      <c r="B127" s="20" t="s">
        <v>45</v>
      </c>
      <c r="C127" s="32">
        <v>53088.604800000001</v>
      </c>
      <c r="D127" s="32">
        <v>2.9999999999999997E-4</v>
      </c>
      <c r="E127" s="35">
        <f t="shared" si="105"/>
        <v>-4304.5000545976027</v>
      </c>
      <c r="F127" s="189">
        <f t="shared" si="110"/>
        <v>-4304.5</v>
      </c>
      <c r="G127" s="189">
        <f t="shared" si="99"/>
        <v>-1.7898652004078031E-5</v>
      </c>
      <c r="K127" s="189">
        <f>G127</f>
        <v>-1.7898652004078031E-5</v>
      </c>
      <c r="O127" s="189">
        <f t="shared" ca="1" si="111"/>
        <v>-5.2651989082946118E-2</v>
      </c>
      <c r="Q127" s="258">
        <f t="shared" si="106"/>
        <v>38070.104800000001</v>
      </c>
      <c r="S127" s="192">
        <v>1</v>
      </c>
      <c r="W127" s="35" t="s">
        <v>100</v>
      </c>
      <c r="Z127" s="189">
        <f t="shared" si="107"/>
        <v>-4304.5</v>
      </c>
      <c r="AA127" s="198">
        <f t="shared" si="108"/>
        <v>-1.8104169813582677E-4</v>
      </c>
      <c r="AB127" s="198">
        <f t="shared" si="100"/>
        <v>4.225370538256127E-2</v>
      </c>
      <c r="AC127" s="198">
        <f t="shared" si="101"/>
        <v>-1.7898652004078031E-5</v>
      </c>
      <c r="AD127" s="198">
        <f t="shared" si="102"/>
        <v>1.6314304613174874E-4</v>
      </c>
      <c r="AE127" s="198">
        <f t="shared" si="103"/>
        <v>2.6615653501145895E-8</v>
      </c>
      <c r="AF127" s="189">
        <f t="shared" si="104"/>
        <v>-1.7898652004078031E-5</v>
      </c>
      <c r="AG127" s="13"/>
      <c r="AH127" s="189">
        <f t="shared" si="90"/>
        <v>-4.2271604034565348E-2</v>
      </c>
      <c r="AI127" s="189">
        <f t="shared" si="91"/>
        <v>0.58561743480156592</v>
      </c>
      <c r="AJ127" s="189">
        <f t="shared" si="92"/>
        <v>-0.43373409341228292</v>
      </c>
      <c r="AK127" s="189">
        <f t="shared" si="93"/>
        <v>-0.49316474196025067</v>
      </c>
      <c r="AL127" s="189">
        <f t="shared" si="94"/>
        <v>-2.2696037681904873</v>
      </c>
      <c r="AM127" s="189">
        <f t="shared" si="95"/>
        <v>-2.1463999976118151</v>
      </c>
      <c r="AN127" s="198">
        <f t="shared" si="112"/>
        <v>10.997010593565307</v>
      </c>
      <c r="AO127" s="198">
        <f t="shared" si="112"/>
        <v>10.997010593565319</v>
      </c>
      <c r="AP127" s="198">
        <f t="shared" si="112"/>
        <v>10.997010593578162</v>
      </c>
      <c r="AQ127" s="198">
        <f t="shared" si="112"/>
        <v>10.9970106074601</v>
      </c>
      <c r="AR127" s="198">
        <f t="shared" si="112"/>
        <v>10.99702553415818</v>
      </c>
      <c r="AS127" s="198">
        <f t="shared" si="112"/>
        <v>11.002535034165893</v>
      </c>
      <c r="AT127" s="198">
        <f t="shared" si="112"/>
        <v>11.126644482803027</v>
      </c>
      <c r="AU127" s="198">
        <f t="shared" si="96"/>
        <v>11.641156164903933</v>
      </c>
    </row>
    <row r="128" spans="1:47" s="189" customFormat="1" ht="12.95" customHeight="1">
      <c r="A128" s="35" t="s">
        <v>52</v>
      </c>
      <c r="B128" s="20" t="s">
        <v>44</v>
      </c>
      <c r="C128" s="32">
        <v>53094.344400000002</v>
      </c>
      <c r="D128" s="32">
        <v>2E-3</v>
      </c>
      <c r="E128" s="35">
        <f t="shared" si="105"/>
        <v>-4286.9921200166882</v>
      </c>
      <c r="F128" s="189">
        <f t="shared" si="110"/>
        <v>-4287</v>
      </c>
      <c r="G128" s="189">
        <f t="shared" si="99"/>
        <v>2.5832831379375421E-3</v>
      </c>
      <c r="J128" s="189">
        <f>G128</f>
        <v>2.5832831379375421E-3</v>
      </c>
      <c r="O128" s="189">
        <f t="shared" ca="1" si="111"/>
        <v>-5.2492672150972135E-2</v>
      </c>
      <c r="Q128" s="258">
        <f t="shared" si="106"/>
        <v>38075.844400000002</v>
      </c>
      <c r="S128" s="192">
        <v>1</v>
      </c>
      <c r="W128" s="35" t="s">
        <v>99</v>
      </c>
      <c r="Z128" s="189">
        <f t="shared" si="107"/>
        <v>-4287</v>
      </c>
      <c r="AA128" s="198">
        <f t="shared" si="108"/>
        <v>-1.7130020185029959E-4</v>
      </c>
      <c r="AB128" s="198">
        <f t="shared" si="100"/>
        <v>4.489055009370909E-2</v>
      </c>
      <c r="AC128" s="198">
        <f t="shared" si="101"/>
        <v>2.5832831379375421E-3</v>
      </c>
      <c r="AD128" s="198">
        <f t="shared" si="102"/>
        <v>2.7545833397878416E-3</v>
      </c>
      <c r="AE128" s="198">
        <f t="shared" si="103"/>
        <v>7.5877293758367395E-6</v>
      </c>
      <c r="AF128" s="189">
        <f t="shared" si="104"/>
        <v>2.5832831379375421E-3</v>
      </c>
      <c r="AG128" s="13"/>
      <c r="AH128" s="189">
        <f t="shared" si="90"/>
        <v>-4.2307266955771548E-2</v>
      </c>
      <c r="AI128" s="189">
        <f t="shared" si="91"/>
        <v>0.58616111264511406</v>
      </c>
      <c r="AJ128" s="189">
        <f t="shared" si="92"/>
        <v>-0.43472670176272793</v>
      </c>
      <c r="AK128" s="189">
        <f t="shared" si="93"/>
        <v>-0.49362105745807189</v>
      </c>
      <c r="AL128" s="189">
        <f t="shared" si="94"/>
        <v>-2.2685018516674553</v>
      </c>
      <c r="AM128" s="189">
        <f t="shared" si="95"/>
        <v>-2.1433144051234687</v>
      </c>
      <c r="AN128" s="198">
        <f t="shared" si="112"/>
        <v>10.998449190775252</v>
      </c>
      <c r="AO128" s="198">
        <f t="shared" si="112"/>
        <v>10.998449190775386</v>
      </c>
      <c r="AP128" s="198">
        <f t="shared" si="112"/>
        <v>10.998449190847438</v>
      </c>
      <c r="AQ128" s="198">
        <f t="shared" si="112"/>
        <v>10.99844922975603</v>
      </c>
      <c r="AR128" s="198">
        <f t="shared" si="112"/>
        <v>10.998470163852209</v>
      </c>
      <c r="AS128" s="198">
        <f t="shared" si="112"/>
        <v>11.004140763157217</v>
      </c>
      <c r="AT128" s="198">
        <f t="shared" si="112"/>
        <v>11.128638380590836</v>
      </c>
      <c r="AU128" s="198">
        <f t="shared" si="96"/>
        <v>11.642592764587992</v>
      </c>
    </row>
    <row r="129" spans="1:47" s="189" customFormat="1" ht="12.95" customHeight="1">
      <c r="A129" s="32" t="s">
        <v>50</v>
      </c>
      <c r="B129" s="20"/>
      <c r="C129" s="32">
        <v>53105.157299999999</v>
      </c>
      <c r="D129" s="32">
        <v>2.0000000000000001E-4</v>
      </c>
      <c r="E129" s="35">
        <f t="shared" si="105"/>
        <v>-4254.0087159763543</v>
      </c>
      <c r="F129" s="189">
        <f t="shared" si="110"/>
        <v>-4254</v>
      </c>
      <c r="G129" s="189">
        <f t="shared" si="99"/>
        <v>-2.8573454910656437E-3</v>
      </c>
      <c r="K129" s="189">
        <f>G129</f>
        <v>-2.8573454910656437E-3</v>
      </c>
      <c r="O129" s="189">
        <f t="shared" ca="1" si="111"/>
        <v>-5.2192245936392614E-2</v>
      </c>
      <c r="Q129" s="258">
        <f t="shared" si="106"/>
        <v>38086.657299999999</v>
      </c>
      <c r="S129" s="192">
        <v>1</v>
      </c>
      <c r="W129" s="35" t="s">
        <v>100</v>
      </c>
      <c r="Z129" s="189">
        <f t="shared" si="107"/>
        <v>-4254</v>
      </c>
      <c r="AA129" s="198">
        <f t="shared" si="108"/>
        <v>-1.5281034425285167E-4</v>
      </c>
      <c r="AB129" s="198">
        <f t="shared" si="100"/>
        <v>3.9517022969516827E-2</v>
      </c>
      <c r="AC129" s="198">
        <f t="shared" si="101"/>
        <v>-2.8573454910656437E-3</v>
      </c>
      <c r="AD129" s="198">
        <f t="shared" si="102"/>
        <v>-2.7045351468127921E-3</v>
      </c>
      <c r="AE129" s="198">
        <f t="shared" si="103"/>
        <v>7.3145103603456906E-6</v>
      </c>
      <c r="AF129" s="189">
        <f t="shared" si="104"/>
        <v>-2.8573454910656437E-3</v>
      </c>
      <c r="AG129" s="13"/>
      <c r="AH129" s="189">
        <f t="shared" si="90"/>
        <v>-4.2374368460582471E-2</v>
      </c>
      <c r="AI129" s="189">
        <f t="shared" si="91"/>
        <v>0.58719045991610241</v>
      </c>
      <c r="AJ129" s="189">
        <f t="shared" si="92"/>
        <v>-0.43660206103660149</v>
      </c>
      <c r="AK129" s="189">
        <f t="shared" si="93"/>
        <v>-0.49448221066978343</v>
      </c>
      <c r="AL129" s="189">
        <f t="shared" si="94"/>
        <v>-2.2664183712624535</v>
      </c>
      <c r="AM129" s="189">
        <f t="shared" si="95"/>
        <v>-2.1375001022170528</v>
      </c>
      <c r="AN129" s="198">
        <f t="shared" si="112"/>
        <v>11.001165614292386</v>
      </c>
      <c r="AO129" s="198">
        <f t="shared" si="112"/>
        <v>11.001165614293939</v>
      </c>
      <c r="AP129" s="198">
        <f t="shared" si="112"/>
        <v>11.001165614725371</v>
      </c>
      <c r="AQ129" s="198">
        <f t="shared" si="112"/>
        <v>11.00116573451281</v>
      </c>
      <c r="AR129" s="198">
        <f t="shared" si="112"/>
        <v>11.001198894852495</v>
      </c>
      <c r="AS129" s="198">
        <f t="shared" si="112"/>
        <v>11.007175868295676</v>
      </c>
      <c r="AT129" s="198">
        <f t="shared" si="112"/>
        <v>11.132401187200841</v>
      </c>
      <c r="AU129" s="198">
        <f t="shared" si="96"/>
        <v>11.645301781135077</v>
      </c>
    </row>
    <row r="130" spans="1:47" s="189" customFormat="1" ht="12.95" customHeight="1">
      <c r="A130" s="32" t="s">
        <v>51</v>
      </c>
      <c r="B130" s="20" t="s">
        <v>44</v>
      </c>
      <c r="C130" s="32">
        <v>53387.419900000001</v>
      </c>
      <c r="D130" s="32">
        <v>1E-4</v>
      </c>
      <c r="E130" s="35">
        <f t="shared" si="105"/>
        <v>-3393.0018277893305</v>
      </c>
      <c r="F130" s="189">
        <f t="shared" si="110"/>
        <v>-3393</v>
      </c>
      <c r="G130" s="189">
        <f t="shared" si="99"/>
        <v>-5.9920144121861085E-4</v>
      </c>
      <c r="J130" s="189">
        <f>G130</f>
        <v>-5.9920144121861085E-4</v>
      </c>
      <c r="O130" s="189">
        <f t="shared" ca="1" si="111"/>
        <v>-4.4353852883272454E-2</v>
      </c>
      <c r="Q130" s="258">
        <f t="shared" si="106"/>
        <v>38368.919900000001</v>
      </c>
      <c r="S130" s="192">
        <v>1</v>
      </c>
      <c r="W130" s="35" t="s">
        <v>99</v>
      </c>
      <c r="Z130" s="189">
        <f t="shared" si="107"/>
        <v>-3393</v>
      </c>
      <c r="AA130" s="198">
        <f t="shared" si="108"/>
        <v>3.9034746842855905E-4</v>
      </c>
      <c r="AB130" s="198">
        <f t="shared" si="100"/>
        <v>4.3452049796579371E-2</v>
      </c>
      <c r="AC130" s="198">
        <f t="shared" si="101"/>
        <v>-5.9920144121861085E-4</v>
      </c>
      <c r="AD130" s="198">
        <f t="shared" si="102"/>
        <v>-9.8954890964716991E-4</v>
      </c>
      <c r="AE130" s="198">
        <f t="shared" si="103"/>
        <v>9.7920704458390281E-7</v>
      </c>
      <c r="AF130" s="189">
        <f t="shared" si="104"/>
        <v>-5.9920144121861085E-4</v>
      </c>
      <c r="AG130" s="13"/>
      <c r="AH130" s="189">
        <f t="shared" ref="AH130:AH161" si="113">$AB$6*($AB$11/AI130*AJ130+$AB$12)</f>
        <v>-4.4051251237797982E-2</v>
      </c>
      <c r="AI130" s="189">
        <f t="shared" ref="AI130:AI161" si="114">1+$AB$7*COS(AL130)</f>
        <v>0.61609058089429869</v>
      </c>
      <c r="AJ130" s="189">
        <f t="shared" ref="AJ130:AJ161" si="115">SIN(AL130+RADIANS($AB$9))</f>
        <v>-0.48724595617854488</v>
      </c>
      <c r="AK130" s="189">
        <f t="shared" ref="AK130:AK161" si="116">$AB$7*SIN(AL130)</f>
        <v>-0.51724068959728797</v>
      </c>
      <c r="AL130" s="189">
        <f t="shared" ref="AL130:AL161" si="117">2*ATAN(AM130)</f>
        <v>-2.2093033959323534</v>
      </c>
      <c r="AM130" s="189">
        <f t="shared" ref="AM130:AM161" si="118">SQRT((1+$AB$7)/(1-$AB$7))*TAN(AN130/2)</f>
        <v>-1.9875769164127461</v>
      </c>
      <c r="AN130" s="198">
        <f t="shared" si="112"/>
        <v>11.073806423617601</v>
      </c>
      <c r="AO130" s="198">
        <f t="shared" si="112"/>
        <v>11.07380653129168</v>
      </c>
      <c r="AP130" s="198">
        <f t="shared" si="112"/>
        <v>11.073808670130616</v>
      </c>
      <c r="AQ130" s="198">
        <f t="shared" si="112"/>
        <v>11.073851143961194</v>
      </c>
      <c r="AR130" s="198">
        <f t="shared" si="112"/>
        <v>11.074689891781196</v>
      </c>
      <c r="AS130" s="198">
        <f t="shared" si="112"/>
        <v>11.089737868038878</v>
      </c>
      <c r="AT130" s="198">
        <f t="shared" si="112"/>
        <v>11.231883073570557</v>
      </c>
      <c r="AU130" s="198">
        <f t="shared" ref="AU130:AU161" si="119">RADIANS($AB$9)+$AB$18*(F130-AB$15)</f>
        <v>11.715982485590816</v>
      </c>
    </row>
    <row r="131" spans="1:47" s="189" customFormat="1" ht="12.95" customHeight="1">
      <c r="A131" s="32" t="s">
        <v>51</v>
      </c>
      <c r="B131" s="20" t="s">
        <v>45</v>
      </c>
      <c r="C131" s="32">
        <v>53387.581200000001</v>
      </c>
      <c r="D131" s="32">
        <v>2.0000000000000001E-4</v>
      </c>
      <c r="E131" s="35">
        <f t="shared" si="105"/>
        <v>-3392.5098022391362</v>
      </c>
      <c r="F131" s="189">
        <f t="shared" si="110"/>
        <v>-3392.5</v>
      </c>
      <c r="G131" s="189">
        <f t="shared" si="99"/>
        <v>-3.2134533903445117E-3</v>
      </c>
      <c r="J131" s="189">
        <f>G131</f>
        <v>-3.2134533903445117E-3</v>
      </c>
      <c r="O131" s="189">
        <f t="shared" ca="1" si="111"/>
        <v>-4.4349300970930337E-2</v>
      </c>
      <c r="Q131" s="258">
        <f t="shared" si="106"/>
        <v>38369.081200000001</v>
      </c>
      <c r="S131" s="192">
        <v>1</v>
      </c>
      <c r="W131" s="35" t="s">
        <v>99</v>
      </c>
      <c r="Z131" s="189">
        <f t="shared" si="107"/>
        <v>-3392.5</v>
      </c>
      <c r="AA131" s="198">
        <f t="shared" si="108"/>
        <v>3.9069993182664492E-4</v>
      </c>
      <c r="AB131" s="198">
        <f t="shared" si="100"/>
        <v>4.0838727266477817E-2</v>
      </c>
      <c r="AC131" s="198">
        <f t="shared" si="101"/>
        <v>-3.2134533903445117E-3</v>
      </c>
      <c r="AD131" s="198">
        <f t="shared" si="102"/>
        <v>-3.6041533221711566E-3</v>
      </c>
      <c r="AE131" s="198">
        <f t="shared" si="103"/>
        <v>1.2989921169717386E-5</v>
      </c>
      <c r="AF131" s="189">
        <f t="shared" si="104"/>
        <v>-3.2134533903445117E-3</v>
      </c>
      <c r="AG131" s="13"/>
      <c r="AH131" s="189">
        <f t="shared" si="113"/>
        <v>-4.4052180656822329E-2</v>
      </c>
      <c r="AI131" s="189">
        <f t="shared" si="114"/>
        <v>0.61610858825305193</v>
      </c>
      <c r="AJ131" s="189">
        <f t="shared" si="115"/>
        <v>-0.48727635756928572</v>
      </c>
      <c r="AK131" s="189">
        <f t="shared" si="116"/>
        <v>-0.51725405463861784</v>
      </c>
      <c r="AL131" s="189">
        <f t="shared" si="117"/>
        <v>-2.2092685821087903</v>
      </c>
      <c r="AM131" s="189">
        <f t="shared" si="118"/>
        <v>-1.9874907471386971</v>
      </c>
      <c r="AN131" s="198">
        <f t="shared" si="112"/>
        <v>11.07384964581191</v>
      </c>
      <c r="AO131" s="198">
        <f t="shared" si="112"/>
        <v>11.07384975376441</v>
      </c>
      <c r="AP131" s="198">
        <f t="shared" si="112"/>
        <v>11.073851896952139</v>
      </c>
      <c r="AQ131" s="198">
        <f t="shared" si="112"/>
        <v>11.073894433677177</v>
      </c>
      <c r="AR131" s="198">
        <f t="shared" si="112"/>
        <v>11.074733958506902</v>
      </c>
      <c r="AS131" s="198">
        <f t="shared" si="112"/>
        <v>11.089787735077188</v>
      </c>
      <c r="AT131" s="198">
        <f t="shared" si="112"/>
        <v>11.231941561555221</v>
      </c>
      <c r="AU131" s="198">
        <f t="shared" si="119"/>
        <v>11.716023531296074</v>
      </c>
    </row>
    <row r="132" spans="1:47" s="189" customFormat="1" ht="12.95" customHeight="1">
      <c r="A132" s="35" t="s">
        <v>80</v>
      </c>
      <c r="B132" s="20" t="s">
        <v>44</v>
      </c>
      <c r="C132" s="32">
        <v>53387.749600000003</v>
      </c>
      <c r="D132" s="32">
        <v>5.9999999999999995E-4</v>
      </c>
      <c r="E132" s="35">
        <f t="shared" si="105"/>
        <v>-3391.9961190236741</v>
      </c>
      <c r="F132" s="189">
        <f t="shared" si="110"/>
        <v>-3392</v>
      </c>
      <c r="G132" s="189">
        <f t="shared" si="99"/>
        <v>1.2722946630674414E-3</v>
      </c>
      <c r="K132" s="189">
        <f>G132</f>
        <v>1.2722946630674414E-3</v>
      </c>
      <c r="O132" s="189">
        <f t="shared" ca="1" si="111"/>
        <v>-4.434474905858822E-2</v>
      </c>
      <c r="Q132" s="258">
        <f t="shared" si="106"/>
        <v>38369.249600000003</v>
      </c>
      <c r="S132" s="192">
        <v>1</v>
      </c>
      <c r="W132" s="35" t="s">
        <v>100</v>
      </c>
      <c r="Z132" s="189">
        <f t="shared" si="107"/>
        <v>-3392</v>
      </c>
      <c r="AA132" s="198">
        <f t="shared" si="108"/>
        <v>3.9105244183774979E-4</v>
      </c>
      <c r="AB132" s="198">
        <f t="shared" si="100"/>
        <v>4.5325404683781351E-2</v>
      </c>
      <c r="AC132" s="198">
        <f t="shared" si="101"/>
        <v>1.2722946630674414E-3</v>
      </c>
      <c r="AD132" s="198">
        <f t="shared" si="102"/>
        <v>8.8124222122969165E-4</v>
      </c>
      <c r="AE132" s="198">
        <f t="shared" si="103"/>
        <v>7.7658785247784081E-7</v>
      </c>
      <c r="AF132" s="189">
        <f t="shared" si="104"/>
        <v>1.2722946630674414E-3</v>
      </c>
      <c r="AG132" s="13"/>
      <c r="AH132" s="189">
        <f t="shared" si="113"/>
        <v>-4.4053110020713909E-2</v>
      </c>
      <c r="AI132" s="189">
        <f t="shared" si="114"/>
        <v>0.61612659712984208</v>
      </c>
      <c r="AJ132" s="189">
        <f t="shared" si="115"/>
        <v>-0.48730676014667462</v>
      </c>
      <c r="AK132" s="189">
        <f t="shared" si="116"/>
        <v>-0.51726741983430624</v>
      </c>
      <c r="AL132" s="189">
        <f t="shared" si="117"/>
        <v>-2.2092337662499943</v>
      </c>
      <c r="AM132" s="189">
        <f t="shared" si="118"/>
        <v>-1.9874045787897048</v>
      </c>
      <c r="AN132" s="198">
        <f t="shared" si="112"/>
        <v>11.073892869269621</v>
      </c>
      <c r="AO132" s="198">
        <f t="shared" si="112"/>
        <v>11.073892977501123</v>
      </c>
      <c r="AP132" s="198">
        <f t="shared" si="112"/>
        <v>11.073895125044421</v>
      </c>
      <c r="AQ132" s="198">
        <f t="shared" si="112"/>
        <v>11.073937724728372</v>
      </c>
      <c r="AR132" s="198">
        <f t="shared" si="112"/>
        <v>11.074778026964664</v>
      </c>
      <c r="AS132" s="198">
        <f t="shared" si="112"/>
        <v>11.089837604380804</v>
      </c>
      <c r="AT132" s="198">
        <f t="shared" si="112"/>
        <v>11.232000050355445</v>
      </c>
      <c r="AU132" s="198">
        <f t="shared" si="119"/>
        <v>11.716064577001333</v>
      </c>
    </row>
    <row r="133" spans="1:47" s="189" customFormat="1" ht="12.95" customHeight="1">
      <c r="A133" s="35" t="s">
        <v>80</v>
      </c>
      <c r="B133" s="20" t="s">
        <v>44</v>
      </c>
      <c r="C133" s="32">
        <v>53388.732900000003</v>
      </c>
      <c r="D133" s="32">
        <v>1E-3</v>
      </c>
      <c r="E133" s="35">
        <f t="shared" si="105"/>
        <v>-3388.9966849039779</v>
      </c>
      <c r="F133" s="189">
        <f t="shared" si="110"/>
        <v>-3389</v>
      </c>
      <c r="G133" s="189">
        <f t="shared" si="99"/>
        <v>1.0867829696508124E-3</v>
      </c>
      <c r="K133" s="189">
        <f>G133</f>
        <v>1.0867829696508124E-3</v>
      </c>
      <c r="O133" s="189">
        <f t="shared" ca="1" si="111"/>
        <v>-4.4317437584535546E-2</v>
      </c>
      <c r="Q133" s="258">
        <f t="shared" si="106"/>
        <v>38370.232900000003</v>
      </c>
      <c r="S133" s="192">
        <v>1</v>
      </c>
      <c r="W133" s="35" t="s">
        <v>100</v>
      </c>
      <c r="Z133" s="189">
        <f t="shared" si="107"/>
        <v>-3389</v>
      </c>
      <c r="AA133" s="198">
        <f t="shared" si="108"/>
        <v>3.9316848115231173E-4</v>
      </c>
      <c r="AB133" s="198">
        <f t="shared" si="100"/>
        <v>4.5145468015551797E-2</v>
      </c>
      <c r="AC133" s="198">
        <f t="shared" si="101"/>
        <v>1.0867829696508124E-3</v>
      </c>
      <c r="AD133" s="198">
        <f t="shared" si="102"/>
        <v>6.9361448849850071E-4</v>
      </c>
      <c r="AE133" s="198">
        <f t="shared" si="103"/>
        <v>4.811010586550368E-7</v>
      </c>
      <c r="AF133" s="189">
        <f t="shared" si="104"/>
        <v>1.0867829696508124E-3</v>
      </c>
      <c r="AG133" s="13"/>
      <c r="AH133" s="189">
        <f t="shared" si="113"/>
        <v>-4.4058685045900985E-2</v>
      </c>
      <c r="AI133" s="189">
        <f t="shared" si="114"/>
        <v>0.6162346822793775</v>
      </c>
      <c r="AJ133" s="189">
        <f t="shared" si="115"/>
        <v>-0.48748920053401185</v>
      </c>
      <c r="AK133" s="189">
        <f t="shared" si="116"/>
        <v>-0.51734761424785236</v>
      </c>
      <c r="AL133" s="189">
        <f t="shared" si="117"/>
        <v>-2.209024828344432</v>
      </c>
      <c r="AM133" s="189">
        <f t="shared" si="118"/>
        <v>-1.9868875881110122</v>
      </c>
      <c r="AN133" s="198">
        <f t="shared" si="112"/>
        <v>11.07415223655323</v>
      </c>
      <c r="AO133" s="198">
        <f t="shared" si="112"/>
        <v>11.074152346471077</v>
      </c>
      <c r="AP133" s="198">
        <f t="shared" si="112"/>
        <v>11.074154520290488</v>
      </c>
      <c r="AQ133" s="198">
        <f t="shared" si="112"/>
        <v>11.074197499083551</v>
      </c>
      <c r="AR133" s="198">
        <f t="shared" si="112"/>
        <v>11.075042474096271</v>
      </c>
      <c r="AS133" s="198">
        <f t="shared" si="112"/>
        <v>11.090136867776975</v>
      </c>
      <c r="AT133" s="198">
        <f t="shared" si="112"/>
        <v>11.232351000281833</v>
      </c>
      <c r="AU133" s="198">
        <f t="shared" si="119"/>
        <v>11.716310851232887</v>
      </c>
    </row>
    <row r="134" spans="1:47" s="189" customFormat="1" ht="12.95" customHeight="1">
      <c r="A134" s="35" t="s">
        <v>80</v>
      </c>
      <c r="B134" s="20" t="s">
        <v>44</v>
      </c>
      <c r="C134" s="32">
        <v>53389.716500000002</v>
      </c>
      <c r="D134" s="32">
        <v>1E-3</v>
      </c>
      <c r="E134" s="35">
        <f t="shared" si="105"/>
        <v>-3385.9963356716657</v>
      </c>
      <c r="F134" s="189">
        <f t="shared" si="110"/>
        <v>-3386</v>
      </c>
      <c r="G134" s="189">
        <f t="shared" si="99"/>
        <v>1.2012712759315036E-3</v>
      </c>
      <c r="K134" s="189">
        <f>G134</f>
        <v>1.2012712759315036E-3</v>
      </c>
      <c r="O134" s="189">
        <f t="shared" ca="1" si="111"/>
        <v>-4.4290126110482858E-2</v>
      </c>
      <c r="Q134" s="258">
        <f t="shared" si="106"/>
        <v>38371.216500000002</v>
      </c>
      <c r="S134" s="192">
        <v>1</v>
      </c>
      <c r="W134" s="35" t="s">
        <v>100</v>
      </c>
      <c r="Z134" s="189">
        <f t="shared" si="107"/>
        <v>-3386</v>
      </c>
      <c r="AA134" s="198">
        <f t="shared" si="108"/>
        <v>3.9528620021728883E-4</v>
      </c>
      <c r="AB134" s="198">
        <f t="shared" si="100"/>
        <v>4.526552936055854E-2</v>
      </c>
      <c r="AC134" s="198">
        <f t="shared" si="101"/>
        <v>1.2012712759315036E-3</v>
      </c>
      <c r="AD134" s="198">
        <f t="shared" si="102"/>
        <v>8.0598507571421479E-4</v>
      </c>
      <c r="AE134" s="198">
        <f t="shared" si="103"/>
        <v>6.4961194227404852E-7</v>
      </c>
      <c r="AF134" s="189">
        <f t="shared" si="104"/>
        <v>1.2012712759315036E-3</v>
      </c>
      <c r="AG134" s="13"/>
      <c r="AH134" s="189">
        <f t="shared" si="113"/>
        <v>-4.4064258084627037E-2</v>
      </c>
      <c r="AI134" s="189">
        <f t="shared" si="114"/>
        <v>0.61634282212341818</v>
      </c>
      <c r="AJ134" s="189">
        <f t="shared" si="115"/>
        <v>-0.48767168365607921</v>
      </c>
      <c r="AK134" s="189">
        <f t="shared" si="116"/>
        <v>-0.51742781420883421</v>
      </c>
      <c r="AL134" s="189">
        <f t="shared" si="117"/>
        <v>-2.208815817112288</v>
      </c>
      <c r="AM134" s="189">
        <f t="shared" si="118"/>
        <v>-1.9863706306848021</v>
      </c>
      <c r="AN134" s="198">
        <f t="shared" ref="AN134:AT143" si="120">$AU134+$AB$7*SIN(AO134)</f>
        <v>11.074411649346079</v>
      </c>
      <c r="AO134" s="198">
        <f t="shared" si="120"/>
        <v>11.074411760971547</v>
      </c>
      <c r="AP134" s="198">
        <f t="shared" si="120"/>
        <v>11.074413961312858</v>
      </c>
      <c r="AQ134" s="198">
        <f t="shared" si="120"/>
        <v>11.074457321545013</v>
      </c>
      <c r="AR134" s="198">
        <f t="shared" si="120"/>
        <v>11.075306983635507</v>
      </c>
      <c r="AS134" s="198">
        <f t="shared" si="120"/>
        <v>11.090436212737966</v>
      </c>
      <c r="AT134" s="198">
        <f t="shared" si="120"/>
        <v>11.232701979560867</v>
      </c>
      <c r="AU134" s="198">
        <f t="shared" si="119"/>
        <v>11.716557125464441</v>
      </c>
    </row>
    <row r="135" spans="1:47" s="189" customFormat="1" ht="12.95" customHeight="1">
      <c r="A135" s="35" t="s">
        <v>80</v>
      </c>
      <c r="B135" s="20" t="s">
        <v>45</v>
      </c>
      <c r="C135" s="32">
        <v>53400.693399999996</v>
      </c>
      <c r="D135" s="32">
        <v>6.9999999999999999E-4</v>
      </c>
      <c r="E135" s="35">
        <f t="shared" si="105"/>
        <v>-3352.5126700675969</v>
      </c>
      <c r="F135" s="189">
        <f t="shared" si="110"/>
        <v>-3352.5</v>
      </c>
      <c r="G135" s="189">
        <f t="shared" si="99"/>
        <v>-4.1536093049217016E-3</v>
      </c>
      <c r="K135" s="189">
        <f>G135</f>
        <v>-4.1536093049217016E-3</v>
      </c>
      <c r="O135" s="189">
        <f t="shared" ca="1" si="111"/>
        <v>-4.3985147983561221E-2</v>
      </c>
      <c r="Q135" s="258">
        <f t="shared" si="106"/>
        <v>38382.193399999996</v>
      </c>
      <c r="S135" s="192">
        <v>1</v>
      </c>
      <c r="W135" s="35" t="s">
        <v>100</v>
      </c>
      <c r="Z135" s="189">
        <f t="shared" si="107"/>
        <v>-3352.5</v>
      </c>
      <c r="AA135" s="198">
        <f t="shared" si="108"/>
        <v>4.1904859990397197E-4</v>
      </c>
      <c r="AB135" s="198">
        <f t="shared" si="100"/>
        <v>3.9972745673663233E-2</v>
      </c>
      <c r="AC135" s="198">
        <f t="shared" si="101"/>
        <v>-4.1536093049217016E-3</v>
      </c>
      <c r="AD135" s="198">
        <f t="shared" si="102"/>
        <v>-4.5726579048256735E-3</v>
      </c>
      <c r="AE135" s="198">
        <f t="shared" si="103"/>
        <v>2.0909200314564719E-5</v>
      </c>
      <c r="AF135" s="189">
        <f t="shared" si="104"/>
        <v>-4.1536093049217016E-3</v>
      </c>
      <c r="AG135" s="13"/>
      <c r="AH135" s="189">
        <f t="shared" si="113"/>
        <v>-4.4126354978584935E-2</v>
      </c>
      <c r="AI135" s="189">
        <f t="shared" si="114"/>
        <v>0.61755411073635758</v>
      </c>
      <c r="AJ135" s="189">
        <f t="shared" si="115"/>
        <v>-0.48971231879606952</v>
      </c>
      <c r="AK135" s="189">
        <f t="shared" si="116"/>
        <v>-0.5183237548468107</v>
      </c>
      <c r="AL135" s="189">
        <f t="shared" si="117"/>
        <v>-2.2064768622954949</v>
      </c>
      <c r="AM135" s="189">
        <f t="shared" si="118"/>
        <v>-1.9806001855622615</v>
      </c>
      <c r="AN135" s="198">
        <f t="shared" si="120"/>
        <v>11.077311523886449</v>
      </c>
      <c r="AO135" s="198">
        <f t="shared" si="120"/>
        <v>11.077311656088842</v>
      </c>
      <c r="AP135" s="198">
        <f t="shared" si="120"/>
        <v>11.077314169776002</v>
      </c>
      <c r="AQ135" s="198">
        <f t="shared" si="120"/>
        <v>11.077361950182459</v>
      </c>
      <c r="AR135" s="198">
        <f t="shared" si="120"/>
        <v>11.07826492661782</v>
      </c>
      <c r="AS135" s="198">
        <f t="shared" si="120"/>
        <v>11.093784442399798</v>
      </c>
      <c r="AT135" s="198">
        <f t="shared" si="120"/>
        <v>11.236623240223711</v>
      </c>
      <c r="AU135" s="198">
        <f t="shared" si="119"/>
        <v>11.719307187716783</v>
      </c>
    </row>
    <row r="136" spans="1:47" s="189" customFormat="1" ht="12.95" customHeight="1">
      <c r="A136" s="35" t="s">
        <v>469</v>
      </c>
      <c r="B136" s="20" t="s">
        <v>44</v>
      </c>
      <c r="C136" s="32">
        <v>53402.006000000001</v>
      </c>
      <c r="D136" s="32" t="s">
        <v>96</v>
      </c>
      <c r="E136" s="35">
        <f t="shared" si="105"/>
        <v>-3348.5087473323906</v>
      </c>
      <c r="F136" s="189">
        <f t="shared" si="110"/>
        <v>-3348.5</v>
      </c>
      <c r="G136" s="189">
        <f t="shared" si="99"/>
        <v>-2.8676248912233859E-3</v>
      </c>
      <c r="I136" s="189">
        <f>G136</f>
        <v>-2.8676248912233859E-3</v>
      </c>
      <c r="O136" s="189">
        <f t="shared" ca="1" si="111"/>
        <v>-4.3948732684824313E-2</v>
      </c>
      <c r="Q136" s="258">
        <f t="shared" si="106"/>
        <v>38383.506000000001</v>
      </c>
      <c r="S136" s="192">
        <f>S$14</f>
        <v>0.5</v>
      </c>
      <c r="W136" s="35" t="s">
        <v>96</v>
      </c>
      <c r="Z136" s="189">
        <f t="shared" si="107"/>
        <v>-3348.5</v>
      </c>
      <c r="AA136" s="198">
        <f t="shared" si="108"/>
        <v>4.2190000637702674E-4</v>
      </c>
      <c r="AB136" s="198">
        <f t="shared" si="100"/>
        <v>4.1266127980924341E-2</v>
      </c>
      <c r="AC136" s="198">
        <f t="shared" si="101"/>
        <v>-2.8676248912233859E-3</v>
      </c>
      <c r="AD136" s="198">
        <f t="shared" si="102"/>
        <v>-3.2895248976004127E-3</v>
      </c>
      <c r="AE136" s="198">
        <f t="shared" si="103"/>
        <v>5.4104870259665027E-6</v>
      </c>
      <c r="AF136" s="189">
        <f t="shared" si="104"/>
        <v>-2.8676248912233859E-3</v>
      </c>
      <c r="AG136" s="13"/>
      <c r="AH136" s="189">
        <f t="shared" si="113"/>
        <v>-4.4133752872147727E-2</v>
      </c>
      <c r="AI136" s="189">
        <f t="shared" si="114"/>
        <v>0.61769920088524644</v>
      </c>
      <c r="AJ136" s="189">
        <f t="shared" si="115"/>
        <v>-0.48995633382674153</v>
      </c>
      <c r="AK136" s="189">
        <f t="shared" si="116"/>
        <v>-0.51843077845492147</v>
      </c>
      <c r="AL136" s="189">
        <f t="shared" si="117"/>
        <v>-2.2061969693347576</v>
      </c>
      <c r="AM136" s="189">
        <f t="shared" si="118"/>
        <v>-1.9799114511317235</v>
      </c>
      <c r="AN136" s="198">
        <f t="shared" si="120"/>
        <v>11.077658158519622</v>
      </c>
      <c r="AO136" s="198">
        <f t="shared" si="120"/>
        <v>11.077658293372131</v>
      </c>
      <c r="AP136" s="198">
        <f t="shared" si="120"/>
        <v>11.077660846644118</v>
      </c>
      <c r="AQ136" s="198">
        <f t="shared" si="120"/>
        <v>11.077709174870222</v>
      </c>
      <c r="AR136" s="198">
        <f t="shared" si="120"/>
        <v>11.078618637319362</v>
      </c>
      <c r="AS136" s="198">
        <f t="shared" si="120"/>
        <v>11.094184911595363</v>
      </c>
      <c r="AT136" s="198">
        <f t="shared" si="120"/>
        <v>11.237091694586521</v>
      </c>
      <c r="AU136" s="198">
        <f t="shared" si="119"/>
        <v>11.719635553358852</v>
      </c>
    </row>
    <row r="137" spans="1:47" s="189" customFormat="1" ht="12.95" customHeight="1">
      <c r="A137" s="35" t="s">
        <v>469</v>
      </c>
      <c r="B137" s="20" t="s">
        <v>45</v>
      </c>
      <c r="C137" s="32">
        <v>53402.17</v>
      </c>
      <c r="D137" s="32" t="s">
        <v>96</v>
      </c>
      <c r="E137" s="35">
        <f t="shared" si="105"/>
        <v>-3348.0084857686552</v>
      </c>
      <c r="F137" s="189">
        <f t="shared" si="110"/>
        <v>-3348</v>
      </c>
      <c r="G137" s="189">
        <f t="shared" si="99"/>
        <v>-2.7818768430734053E-3</v>
      </c>
      <c r="I137" s="189">
        <f>G137</f>
        <v>-2.7818768430734053E-3</v>
      </c>
      <c r="O137" s="189">
        <f t="shared" ca="1" si="111"/>
        <v>-4.3944180772482203E-2</v>
      </c>
      <c r="Q137" s="258">
        <f t="shared" si="106"/>
        <v>38383.67</v>
      </c>
      <c r="S137" s="192">
        <f>S$14</f>
        <v>0.5</v>
      </c>
      <c r="W137" s="35" t="s">
        <v>96</v>
      </c>
      <c r="Z137" s="189">
        <f t="shared" si="107"/>
        <v>-3348</v>
      </c>
      <c r="AA137" s="198">
        <f t="shared" si="108"/>
        <v>4.2225664452771178E-4</v>
      </c>
      <c r="AB137" s="198">
        <f t="shared" si="100"/>
        <v>4.1352800515089286E-2</v>
      </c>
      <c r="AC137" s="198">
        <f t="shared" si="101"/>
        <v>-2.7818768430734053E-3</v>
      </c>
      <c r="AD137" s="198">
        <f t="shared" si="102"/>
        <v>-3.2041334876011171E-3</v>
      </c>
      <c r="AE137" s="198">
        <f t="shared" si="103"/>
        <v>5.1332357031834494E-6</v>
      </c>
      <c r="AF137" s="189">
        <f t="shared" si="104"/>
        <v>-2.7818768430734053E-3</v>
      </c>
      <c r="AG137" s="13"/>
      <c r="AH137" s="189">
        <f t="shared" si="113"/>
        <v>-4.4134677358162691E-2</v>
      </c>
      <c r="AI137" s="189">
        <f t="shared" si="114"/>
        <v>0.61771734405460355</v>
      </c>
      <c r="AJ137" s="189">
        <f t="shared" si="115"/>
        <v>-0.48998684106910562</v>
      </c>
      <c r="AK137" s="189">
        <f t="shared" si="116"/>
        <v>-0.5184441570858801</v>
      </c>
      <c r="AL137" s="189">
        <f t="shared" si="117"/>
        <v>-2.2061619734664357</v>
      </c>
      <c r="AM137" s="189">
        <f t="shared" si="118"/>
        <v>-1.9798253634144976</v>
      </c>
      <c r="AN137" s="198">
        <f t="shared" si="120"/>
        <v>11.077701493575372</v>
      </c>
      <c r="AO137" s="198">
        <f t="shared" si="120"/>
        <v>11.07770162876216</v>
      </c>
      <c r="AP137" s="198">
        <f t="shared" si="120"/>
        <v>11.077704187015696</v>
      </c>
      <c r="AQ137" s="198">
        <f t="shared" si="120"/>
        <v>11.077752584024275</v>
      </c>
      <c r="AR137" s="198">
        <f t="shared" si="120"/>
        <v>11.078662859033628</v>
      </c>
      <c r="AS137" s="198">
        <f t="shared" si="120"/>
        <v>11.094234980459667</v>
      </c>
      <c r="AT137" s="198">
        <f t="shared" si="120"/>
        <v>11.237150255040529</v>
      </c>
      <c r="AU137" s="198">
        <f t="shared" si="119"/>
        <v>11.719676599064112</v>
      </c>
    </row>
    <row r="138" spans="1:47" s="189" customFormat="1" ht="12.95" customHeight="1">
      <c r="A138" s="35" t="s">
        <v>80</v>
      </c>
      <c r="B138" s="20" t="s">
        <v>45</v>
      </c>
      <c r="C138" s="32">
        <v>53404.628499999999</v>
      </c>
      <c r="D138" s="32">
        <v>1.8E-3</v>
      </c>
      <c r="E138" s="35">
        <f t="shared" si="105"/>
        <v>-3340.5091378755642</v>
      </c>
      <c r="F138" s="189">
        <f t="shared" si="110"/>
        <v>-3340.5</v>
      </c>
      <c r="G138" s="189">
        <f t="shared" si="99"/>
        <v>-2.9956560756545514E-3</v>
      </c>
      <c r="K138" s="189">
        <f t="shared" ref="K138:K143" si="121">G138</f>
        <v>-2.9956560756545514E-3</v>
      </c>
      <c r="O138" s="189">
        <f t="shared" ca="1" si="111"/>
        <v>-4.3875902087350496E-2</v>
      </c>
      <c r="Q138" s="258">
        <f t="shared" si="106"/>
        <v>38386.128499999999</v>
      </c>
      <c r="S138" s="192">
        <v>1</v>
      </c>
      <c r="W138" s="35" t="s">
        <v>100</v>
      </c>
      <c r="Z138" s="189">
        <f t="shared" si="107"/>
        <v>-3340.5</v>
      </c>
      <c r="AA138" s="198">
        <f t="shared" si="108"/>
        <v>4.2761188570284575E-4</v>
      </c>
      <c r="AB138" s="198">
        <f t="shared" si="100"/>
        <v>4.1152881881449131E-2</v>
      </c>
      <c r="AC138" s="198">
        <f t="shared" si="101"/>
        <v>-2.9956560756545514E-3</v>
      </c>
      <c r="AD138" s="198">
        <f t="shared" si="102"/>
        <v>-3.4232679613573971E-3</v>
      </c>
      <c r="AE138" s="198">
        <f t="shared" si="103"/>
        <v>1.1718763535256029E-5</v>
      </c>
      <c r="AF138" s="189">
        <f t="shared" si="104"/>
        <v>-2.9956560756545514E-3</v>
      </c>
      <c r="AG138" s="13"/>
      <c r="AH138" s="189">
        <f t="shared" si="113"/>
        <v>-4.4148537957103683E-2</v>
      </c>
      <c r="AI138" s="189">
        <f t="shared" si="114"/>
        <v>0.61798967578937625</v>
      </c>
      <c r="AJ138" s="189">
        <f t="shared" si="115"/>
        <v>-0.49044459279069375</v>
      </c>
      <c r="AK138" s="189">
        <f t="shared" si="116"/>
        <v>-0.51864485464491894</v>
      </c>
      <c r="AL138" s="189">
        <f t="shared" si="117"/>
        <v>-2.2056367885971859</v>
      </c>
      <c r="AM138" s="189">
        <f t="shared" si="118"/>
        <v>-1.9785341564420666</v>
      </c>
      <c r="AN138" s="198">
        <f t="shared" si="120"/>
        <v>11.078351672224452</v>
      </c>
      <c r="AO138" s="198">
        <f t="shared" si="120"/>
        <v>11.078351812506815</v>
      </c>
      <c r="AP138" s="198">
        <f t="shared" si="120"/>
        <v>11.078354446383017</v>
      </c>
      <c r="AQ138" s="198">
        <f t="shared" si="120"/>
        <v>11.078403883300236</v>
      </c>
      <c r="AR138" s="198">
        <f t="shared" si="120"/>
        <v>11.079326394995032</v>
      </c>
      <c r="AS138" s="198">
        <f t="shared" si="120"/>
        <v>11.094986285872073</v>
      </c>
      <c r="AT138" s="198">
        <f t="shared" si="120"/>
        <v>11.238028759386454</v>
      </c>
      <c r="AU138" s="198">
        <f t="shared" si="119"/>
        <v>11.720292284642994</v>
      </c>
    </row>
    <row r="139" spans="1:47" s="189" customFormat="1" ht="12.95" customHeight="1">
      <c r="A139" s="35" t="s">
        <v>80</v>
      </c>
      <c r="B139" s="20" t="s">
        <v>44</v>
      </c>
      <c r="C139" s="32">
        <v>53404.792600000001</v>
      </c>
      <c r="D139" s="32">
        <v>1.6000000000000001E-3</v>
      </c>
      <c r="E139" s="35">
        <f t="shared" si="105"/>
        <v>-3340.0085712742753</v>
      </c>
      <c r="F139" s="189">
        <f t="shared" si="110"/>
        <v>-3340</v>
      </c>
      <c r="G139" s="189">
        <f t="shared" si="99"/>
        <v>-2.8099080227548257E-3</v>
      </c>
      <c r="K139" s="189">
        <f t="shared" si="121"/>
        <v>-2.8099080227548257E-3</v>
      </c>
      <c r="O139" s="189">
        <f t="shared" ca="1" si="111"/>
        <v>-4.3871350175008372E-2</v>
      </c>
      <c r="Q139" s="258">
        <f t="shared" si="106"/>
        <v>38386.292600000001</v>
      </c>
      <c r="S139" s="192">
        <v>1</v>
      </c>
      <c r="W139" s="35" t="s">
        <v>100</v>
      </c>
      <c r="Z139" s="189">
        <f t="shared" si="107"/>
        <v>-3340</v>
      </c>
      <c r="AA139" s="198">
        <f t="shared" si="108"/>
        <v>4.2796928001476164E-4</v>
      </c>
      <c r="AB139" s="198">
        <f t="shared" si="100"/>
        <v>4.1339553527886777E-2</v>
      </c>
      <c r="AC139" s="198">
        <f t="shared" si="101"/>
        <v>-2.8099080227548257E-3</v>
      </c>
      <c r="AD139" s="198">
        <f t="shared" si="102"/>
        <v>-3.2378773027695873E-3</v>
      </c>
      <c r="AE139" s="198">
        <f t="shared" si="103"/>
        <v>1.0483849427790458E-5</v>
      </c>
      <c r="AF139" s="189">
        <f t="shared" si="104"/>
        <v>-2.8099080227548257E-3</v>
      </c>
      <c r="AG139" s="13"/>
      <c r="AH139" s="189">
        <f t="shared" si="113"/>
        <v>-4.4149461550641603E-2</v>
      </c>
      <c r="AI139" s="189">
        <f t="shared" si="114"/>
        <v>0.61800784352623916</v>
      </c>
      <c r="AJ139" s="189">
        <f t="shared" si="115"/>
        <v>-0.49047511911397895</v>
      </c>
      <c r="AK139" s="189">
        <f t="shared" si="116"/>
        <v>-0.51865823568673897</v>
      </c>
      <c r="AL139" s="189">
        <f t="shared" si="117"/>
        <v>-2.205601759805639</v>
      </c>
      <c r="AM139" s="189">
        <f t="shared" si="118"/>
        <v>-1.9784480832206637</v>
      </c>
      <c r="AN139" s="198">
        <f t="shared" si="120"/>
        <v>11.078395027660136</v>
      </c>
      <c r="AO139" s="198">
        <f t="shared" si="120"/>
        <v>11.078395168287679</v>
      </c>
      <c r="AP139" s="198">
        <f t="shared" si="120"/>
        <v>11.078397807265715</v>
      </c>
      <c r="AQ139" s="198">
        <f t="shared" si="120"/>
        <v>11.078447314056728</v>
      </c>
      <c r="AR139" s="198">
        <f t="shared" si="120"/>
        <v>11.079370644751995</v>
      </c>
      <c r="AS139" s="198">
        <f t="shared" si="120"/>
        <v>11.095036391065195</v>
      </c>
      <c r="AT139" s="198">
        <f t="shared" si="120"/>
        <v>11.2380873328439</v>
      </c>
      <c r="AU139" s="198">
        <f t="shared" si="119"/>
        <v>11.720333330348254</v>
      </c>
    </row>
    <row r="140" spans="1:47" s="189" customFormat="1" ht="12.95" customHeight="1">
      <c r="A140" s="35" t="s">
        <v>80</v>
      </c>
      <c r="B140" s="20" t="s">
        <v>45</v>
      </c>
      <c r="C140" s="32">
        <v>53405.6126</v>
      </c>
      <c r="D140" s="32">
        <v>2.9999999999999997E-4</v>
      </c>
      <c r="E140" s="35">
        <f t="shared" si="105"/>
        <v>-3337.5072634555522</v>
      </c>
      <c r="F140" s="189">
        <f t="shared" si="110"/>
        <v>-3337.5</v>
      </c>
      <c r="G140" s="189">
        <f t="shared" si="99"/>
        <v>-2.3811677674530074E-3</v>
      </c>
      <c r="K140" s="189">
        <f t="shared" si="121"/>
        <v>-2.3811677674530074E-3</v>
      </c>
      <c r="O140" s="189">
        <f t="shared" ca="1" si="111"/>
        <v>-4.3848590613297808E-2</v>
      </c>
      <c r="Q140" s="258">
        <f t="shared" si="106"/>
        <v>38387.1126</v>
      </c>
      <c r="S140" s="192">
        <v>1</v>
      </c>
      <c r="W140" s="35" t="s">
        <v>100</v>
      </c>
      <c r="Z140" s="189">
        <f t="shared" si="107"/>
        <v>-3337.5</v>
      </c>
      <c r="AA140" s="198">
        <f t="shared" si="108"/>
        <v>4.2975696147139891E-4</v>
      </c>
      <c r="AB140" s="198">
        <f t="shared" si="100"/>
        <v>4.177291091318501E-2</v>
      </c>
      <c r="AC140" s="198">
        <f t="shared" si="101"/>
        <v>-2.3811677674530074E-3</v>
      </c>
      <c r="AD140" s="198">
        <f t="shared" si="102"/>
        <v>-2.8109247289244063E-3</v>
      </c>
      <c r="AE140" s="198">
        <f t="shared" si="103"/>
        <v>7.9012978316787473E-6</v>
      </c>
      <c r="AF140" s="189">
        <f t="shared" si="104"/>
        <v>-2.3811677674530074E-3</v>
      </c>
      <c r="AG140" s="13"/>
      <c r="AH140" s="189">
        <f t="shared" si="113"/>
        <v>-4.4154078680638018E-2</v>
      </c>
      <c r="AI140" s="189">
        <f t="shared" si="114"/>
        <v>0.61809870526944888</v>
      </c>
      <c r="AJ140" s="189">
        <f t="shared" si="115"/>
        <v>-0.49062776862777863</v>
      </c>
      <c r="AK140" s="189">
        <f t="shared" si="116"/>
        <v>-0.51872514315028506</v>
      </c>
      <c r="AL140" s="189">
        <f t="shared" si="117"/>
        <v>-2.2054265849477592</v>
      </c>
      <c r="AM140" s="189">
        <f t="shared" si="118"/>
        <v>-1.9780177306743041</v>
      </c>
      <c r="AN140" s="198">
        <f t="shared" si="120"/>
        <v>11.078611823960658</v>
      </c>
      <c r="AO140" s="198">
        <f t="shared" si="120"/>
        <v>11.078611966324475</v>
      </c>
      <c r="AP140" s="198">
        <f t="shared" si="120"/>
        <v>11.078614630925621</v>
      </c>
      <c r="AQ140" s="198">
        <f t="shared" si="120"/>
        <v>11.07866448811451</v>
      </c>
      <c r="AR140" s="198">
        <f t="shared" si="120"/>
        <v>11.079591919858416</v>
      </c>
      <c r="AS140" s="198">
        <f t="shared" si="120"/>
        <v>11.095286951096979</v>
      </c>
      <c r="AT140" s="198">
        <f t="shared" si="120"/>
        <v>11.238380212317493</v>
      </c>
      <c r="AU140" s="198">
        <f t="shared" si="119"/>
        <v>11.720538558874548</v>
      </c>
    </row>
    <row r="141" spans="1:47" s="189" customFormat="1" ht="12.95" customHeight="1">
      <c r="A141" s="35" t="s">
        <v>80</v>
      </c>
      <c r="B141" s="20" t="s">
        <v>44</v>
      </c>
      <c r="C141" s="32">
        <v>53405.78</v>
      </c>
      <c r="D141" s="32">
        <v>8.9999999999999998E-4</v>
      </c>
      <c r="E141" s="35">
        <f t="shared" si="105"/>
        <v>-3336.9966306154906</v>
      </c>
      <c r="F141" s="189">
        <f t="shared" si="110"/>
        <v>-3337</v>
      </c>
      <c r="G141" s="189">
        <f t="shared" si="99"/>
        <v>1.1045802821172401E-3</v>
      </c>
      <c r="K141" s="189">
        <f t="shared" si="121"/>
        <v>1.1045802821172401E-3</v>
      </c>
      <c r="O141" s="189">
        <f t="shared" ca="1" si="111"/>
        <v>-4.3844038700955698E-2</v>
      </c>
      <c r="Q141" s="258">
        <f t="shared" si="106"/>
        <v>38387.279999999999</v>
      </c>
      <c r="S141" s="192">
        <v>1</v>
      </c>
      <c r="W141" s="35" t="s">
        <v>100</v>
      </c>
      <c r="Z141" s="189">
        <f t="shared" si="107"/>
        <v>-3337</v>
      </c>
      <c r="AA141" s="198">
        <f t="shared" si="108"/>
        <v>4.3011463978945286E-4</v>
      </c>
      <c r="AB141" s="198">
        <f t="shared" si="100"/>
        <v>4.5259582221168604E-2</v>
      </c>
      <c r="AC141" s="198">
        <f t="shared" si="101"/>
        <v>1.1045802821172401E-3</v>
      </c>
      <c r="AD141" s="198">
        <f t="shared" si="102"/>
        <v>6.7446564232778727E-4</v>
      </c>
      <c r="AE141" s="198">
        <f t="shared" si="103"/>
        <v>4.549039026806347E-7</v>
      </c>
      <c r="AF141" s="189">
        <f t="shared" si="104"/>
        <v>1.1045802821172401E-3</v>
      </c>
      <c r="AG141" s="13"/>
      <c r="AH141" s="189">
        <f t="shared" si="113"/>
        <v>-4.4155001939051364E-2</v>
      </c>
      <c r="AI141" s="189">
        <f t="shared" si="114"/>
        <v>0.61811688223114558</v>
      </c>
      <c r="AJ141" s="189">
        <f t="shared" si="115"/>
        <v>-0.4906583021104407</v>
      </c>
      <c r="AK141" s="189">
        <f t="shared" si="116"/>
        <v>-0.51873852509361051</v>
      </c>
      <c r="AL141" s="189">
        <f t="shared" si="117"/>
        <v>-2.2053915437945095</v>
      </c>
      <c r="AM141" s="189">
        <f t="shared" si="118"/>
        <v>-1.9779316628757775</v>
      </c>
      <c r="AN141" s="198">
        <f t="shared" si="120"/>
        <v>11.078655187045939</v>
      </c>
      <c r="AO141" s="198">
        <f t="shared" si="120"/>
        <v>11.078655329759094</v>
      </c>
      <c r="AP141" s="198">
        <f t="shared" si="120"/>
        <v>11.078657999507708</v>
      </c>
      <c r="AQ141" s="198">
        <f t="shared" si="120"/>
        <v>11.078707926982229</v>
      </c>
      <c r="AR141" s="198">
        <f t="shared" si="120"/>
        <v>11.079636180145524</v>
      </c>
      <c r="AS141" s="198">
        <f t="shared" si="120"/>
        <v>11.095337069916948</v>
      </c>
      <c r="AT141" s="198">
        <f t="shared" si="120"/>
        <v>11.238438790649278</v>
      </c>
      <c r="AU141" s="198">
        <f t="shared" si="119"/>
        <v>11.720579604579807</v>
      </c>
    </row>
    <row r="142" spans="1:47" s="189" customFormat="1" ht="12.95" customHeight="1">
      <c r="A142" s="35" t="s">
        <v>80</v>
      </c>
      <c r="B142" s="20" t="s">
        <v>44</v>
      </c>
      <c r="C142" s="32">
        <v>53406.761599999998</v>
      </c>
      <c r="D142" s="32">
        <v>5.9999999999999995E-4</v>
      </c>
      <c r="E142" s="35">
        <f t="shared" si="105"/>
        <v>-3334.0023821339573</v>
      </c>
      <c r="F142" s="189">
        <f t="shared" si="110"/>
        <v>-3334</v>
      </c>
      <c r="G142" s="189">
        <f t="shared" si="99"/>
        <v>-7.8093141200952232E-4</v>
      </c>
      <c r="K142" s="189">
        <f t="shared" si="121"/>
        <v>-7.8093141200952232E-4</v>
      </c>
      <c r="O142" s="189">
        <f t="shared" ca="1" si="111"/>
        <v>-4.381672722690301E-2</v>
      </c>
      <c r="Q142" s="258">
        <f t="shared" si="106"/>
        <v>38388.261599999998</v>
      </c>
      <c r="S142" s="192">
        <v>1</v>
      </c>
      <c r="W142" s="35" t="s">
        <v>100</v>
      </c>
      <c r="Z142" s="189">
        <f t="shared" si="107"/>
        <v>-3334</v>
      </c>
      <c r="AA142" s="198">
        <f t="shared" si="108"/>
        <v>4.3226170445273548E-4</v>
      </c>
      <c r="AB142" s="198">
        <f t="shared" si="100"/>
        <v>4.3379608903852403E-2</v>
      </c>
      <c r="AC142" s="198">
        <f t="shared" si="101"/>
        <v>-7.8093141200952232E-4</v>
      </c>
      <c r="AD142" s="198">
        <f t="shared" si="102"/>
        <v>-1.2131931164622578E-3</v>
      </c>
      <c r="AE142" s="198">
        <f t="shared" si="103"/>
        <v>1.4718375378314053E-6</v>
      </c>
      <c r="AF142" s="189">
        <f t="shared" si="104"/>
        <v>-7.8093141200952232E-4</v>
      </c>
      <c r="AG142" s="13"/>
      <c r="AH142" s="189">
        <f t="shared" si="113"/>
        <v>-4.4160540315861925E-2</v>
      </c>
      <c r="AI142" s="189">
        <f t="shared" si="114"/>
        <v>0.61822597630803378</v>
      </c>
      <c r="AJ142" s="189">
        <f t="shared" si="115"/>
        <v>-0.49084152807086145</v>
      </c>
      <c r="AK142" s="189">
        <f t="shared" si="116"/>
        <v>-0.51881881990459922</v>
      </c>
      <c r="AL142" s="189">
        <f t="shared" si="117"/>
        <v>-2.2051812535835404</v>
      </c>
      <c r="AM142" s="189">
        <f t="shared" si="118"/>
        <v>-1.9774152750432072</v>
      </c>
      <c r="AN142" s="198">
        <f t="shared" si="120"/>
        <v>11.078915392342935</v>
      </c>
      <c r="AO142" s="198">
        <f t="shared" si="120"/>
        <v>11.078915537166788</v>
      </c>
      <c r="AP142" s="198">
        <f t="shared" si="120"/>
        <v>11.078918237960785</v>
      </c>
      <c r="AQ142" s="198">
        <f t="shared" si="120"/>
        <v>11.078968588594826</v>
      </c>
      <c r="AR142" s="198">
        <f t="shared" si="120"/>
        <v>11.079901778746917</v>
      </c>
      <c r="AS142" s="198">
        <f t="shared" si="120"/>
        <v>11.095637830536541</v>
      </c>
      <c r="AT142" s="198">
        <f t="shared" si="120"/>
        <v>11.238790277696978</v>
      </c>
      <c r="AU142" s="198">
        <f t="shared" si="119"/>
        <v>11.720825878811361</v>
      </c>
    </row>
    <row r="143" spans="1:47" s="189" customFormat="1" ht="12.95" customHeight="1">
      <c r="A143" s="35" t="s">
        <v>80</v>
      </c>
      <c r="B143" s="20" t="s">
        <v>44</v>
      </c>
      <c r="C143" s="32">
        <v>53409.710400000004</v>
      </c>
      <c r="D143" s="32">
        <v>1.8E-3</v>
      </c>
      <c r="E143" s="35">
        <f t="shared" si="105"/>
        <v>-3325.0074351877774</v>
      </c>
      <c r="F143" s="189">
        <f t="shared" si="110"/>
        <v>-3325</v>
      </c>
      <c r="G143" s="189">
        <f t="shared" si="99"/>
        <v>-2.4374664862989448E-3</v>
      </c>
      <c r="K143" s="189">
        <f t="shared" si="121"/>
        <v>-2.4374664862989448E-3</v>
      </c>
      <c r="O143" s="189">
        <f t="shared" ca="1" si="111"/>
        <v>-4.373479280474496E-2</v>
      </c>
      <c r="Q143" s="258">
        <f t="shared" si="106"/>
        <v>38391.210400000004</v>
      </c>
      <c r="S143" s="192">
        <v>1</v>
      </c>
      <c r="W143" s="35" t="s">
        <v>100</v>
      </c>
      <c r="Z143" s="189">
        <f t="shared" si="107"/>
        <v>-3325</v>
      </c>
      <c r="AA143" s="198">
        <f t="shared" si="108"/>
        <v>4.3871314239127268E-4</v>
      </c>
      <c r="AB143" s="198">
        <f t="shared" si="100"/>
        <v>4.1739676875782346E-2</v>
      </c>
      <c r="AC143" s="198">
        <f t="shared" si="101"/>
        <v>-2.4374664862989448E-3</v>
      </c>
      <c r="AD143" s="198">
        <f t="shared" si="102"/>
        <v>-2.8761796286902175E-3</v>
      </c>
      <c r="AE143" s="198">
        <f t="shared" si="103"/>
        <v>8.2724092564925966E-6</v>
      </c>
      <c r="AF143" s="189">
        <f t="shared" si="104"/>
        <v>-2.4374664862989448E-3</v>
      </c>
      <c r="AG143" s="13"/>
      <c r="AH143" s="189">
        <f t="shared" si="113"/>
        <v>-4.4177143362081291E-2</v>
      </c>
      <c r="AI143" s="189">
        <f t="shared" si="114"/>
        <v>0.61855359116489972</v>
      </c>
      <c r="AJ143" s="189">
        <f t="shared" si="115"/>
        <v>-0.49139146386771393</v>
      </c>
      <c r="AK143" s="189">
        <f t="shared" si="116"/>
        <v>-0.51905973667773597</v>
      </c>
      <c r="AL143" s="189">
        <f t="shared" si="117"/>
        <v>-2.2045499372432866</v>
      </c>
      <c r="AM143" s="189">
        <f t="shared" si="118"/>
        <v>-1.9758663061919017</v>
      </c>
      <c r="AN143" s="198">
        <f t="shared" si="120"/>
        <v>11.079696283934595</v>
      </c>
      <c r="AO143" s="198">
        <f t="shared" si="120"/>
        <v>11.079696435243385</v>
      </c>
      <c r="AP143" s="198">
        <f t="shared" si="120"/>
        <v>11.079699230839756</v>
      </c>
      <c r="AQ143" s="198">
        <f t="shared" si="120"/>
        <v>11.079750865893649</v>
      </c>
      <c r="AR143" s="198">
        <f t="shared" si="120"/>
        <v>11.080698954261189</v>
      </c>
      <c r="AS143" s="198">
        <f t="shared" si="120"/>
        <v>11.096540603117816</v>
      </c>
      <c r="AT143" s="198">
        <f t="shared" si="120"/>
        <v>11.239844914230174</v>
      </c>
      <c r="AU143" s="198">
        <f t="shared" si="119"/>
        <v>11.721564701506018</v>
      </c>
    </row>
    <row r="144" spans="1:47" s="189" customFormat="1" ht="12.95" customHeight="1">
      <c r="A144" s="32" t="s">
        <v>51</v>
      </c>
      <c r="B144" s="20" t="s">
        <v>44</v>
      </c>
      <c r="C144" s="32">
        <v>53410.367200000001</v>
      </c>
      <c r="D144" s="32">
        <v>2.0000000000000001E-4</v>
      </c>
      <c r="E144" s="35">
        <f t="shared" si="105"/>
        <v>-3323.0039486324968</v>
      </c>
      <c r="F144" s="189">
        <f t="shared" si="110"/>
        <v>-3323</v>
      </c>
      <c r="G144" s="189">
        <f t="shared" si="99"/>
        <v>-1.2944742848048918E-3</v>
      </c>
      <c r="J144" s="189">
        <f>G144</f>
        <v>-1.2944742848048918E-3</v>
      </c>
      <c r="O144" s="189">
        <f t="shared" ca="1" si="111"/>
        <v>-4.3716585155376506E-2</v>
      </c>
      <c r="Q144" s="258">
        <f t="shared" si="106"/>
        <v>38391.867200000001</v>
      </c>
      <c r="S144" s="192">
        <v>1</v>
      </c>
      <c r="W144" s="35" t="s">
        <v>99</v>
      </c>
      <c r="Z144" s="189">
        <f t="shared" si="107"/>
        <v>-3323</v>
      </c>
      <c r="AA144" s="198">
        <f t="shared" si="108"/>
        <v>4.4014888477897363E-4</v>
      </c>
      <c r="AB144" s="198">
        <f t="shared" si="100"/>
        <v>4.2886356178721934E-2</v>
      </c>
      <c r="AC144" s="198">
        <f t="shared" si="101"/>
        <v>-1.2944742848048918E-3</v>
      </c>
      <c r="AD144" s="198">
        <f t="shared" si="102"/>
        <v>-1.7346231695838654E-3</v>
      </c>
      <c r="AE144" s="198">
        <f t="shared" si="103"/>
        <v>3.0089175404571757E-6</v>
      </c>
      <c r="AF144" s="189">
        <f t="shared" si="104"/>
        <v>-1.2944742848048918E-3</v>
      </c>
      <c r="AG144" s="13"/>
      <c r="AH144" s="189">
        <f t="shared" si="113"/>
        <v>-4.4180830463526825E-2</v>
      </c>
      <c r="AI144" s="189">
        <f t="shared" si="114"/>
        <v>0.61862646229868168</v>
      </c>
      <c r="AJ144" s="189">
        <f t="shared" si="115"/>
        <v>-0.49151372438598734</v>
      </c>
      <c r="AK144" s="189">
        <f t="shared" si="116"/>
        <v>-0.51911328031012283</v>
      </c>
      <c r="AL144" s="189">
        <f t="shared" si="117"/>
        <v>-2.2044095538342212</v>
      </c>
      <c r="AM144" s="189">
        <f t="shared" si="118"/>
        <v>-1.9755221304605093</v>
      </c>
      <c r="AN144" s="198">
        <f t="shared" ref="AN144:AT153" si="122">$AU144+$AB$7*SIN(AO144)</f>
        <v>11.079869871605101</v>
      </c>
      <c r="AO144" s="198">
        <f t="shared" si="122"/>
        <v>11.079870024386572</v>
      </c>
      <c r="AP144" s="198">
        <f t="shared" si="122"/>
        <v>11.079872841392877</v>
      </c>
      <c r="AQ144" s="198">
        <f t="shared" si="122"/>
        <v>11.079924764933235</v>
      </c>
      <c r="AR144" s="198">
        <f t="shared" si="122"/>
        <v>11.08087618181187</v>
      </c>
      <c r="AS144" s="198">
        <f t="shared" si="122"/>
        <v>11.09674131923089</v>
      </c>
      <c r="AT144" s="198">
        <f t="shared" si="122"/>
        <v>11.240079313619693</v>
      </c>
      <c r="AU144" s="198">
        <f t="shared" si="119"/>
        <v>11.721728884327055</v>
      </c>
    </row>
    <row r="145" spans="1:47" s="189" customFormat="1" ht="12.95" customHeight="1">
      <c r="A145" s="32" t="s">
        <v>51</v>
      </c>
      <c r="B145" s="20" t="s">
        <v>45</v>
      </c>
      <c r="C145" s="32">
        <v>53410.529199999997</v>
      </c>
      <c r="D145" s="32">
        <v>2.0000000000000001E-4</v>
      </c>
      <c r="E145" s="35">
        <f t="shared" si="105"/>
        <v>-3322.5097878195393</v>
      </c>
      <c r="F145" s="189">
        <f t="shared" si="110"/>
        <v>-3322.5</v>
      </c>
      <c r="G145" s="189">
        <f t="shared" si="99"/>
        <v>-3.2087262370623648E-3</v>
      </c>
      <c r="J145" s="189">
        <f>G145</f>
        <v>-3.2087262370623648E-3</v>
      </c>
      <c r="O145" s="189">
        <f t="shared" ca="1" si="111"/>
        <v>-4.3712033243034396E-2</v>
      </c>
      <c r="Q145" s="258">
        <f t="shared" si="106"/>
        <v>38392.029199999997</v>
      </c>
      <c r="S145" s="192">
        <v>1</v>
      </c>
      <c r="W145" s="35" t="s">
        <v>99</v>
      </c>
      <c r="Z145" s="189">
        <f t="shared" si="107"/>
        <v>-3322.5</v>
      </c>
      <c r="AA145" s="198">
        <f t="shared" si="108"/>
        <v>4.4050793922822962E-4</v>
      </c>
      <c r="AB145" s="198">
        <f t="shared" si="100"/>
        <v>4.0973025861674173E-2</v>
      </c>
      <c r="AC145" s="198">
        <f t="shared" si="101"/>
        <v>-3.2087262370623648E-3</v>
      </c>
      <c r="AD145" s="198">
        <f t="shared" si="102"/>
        <v>-3.6492341762905944E-3</v>
      </c>
      <c r="AE145" s="198">
        <f t="shared" si="103"/>
        <v>1.3316910073407294E-5</v>
      </c>
      <c r="AF145" s="189">
        <f t="shared" si="104"/>
        <v>-3.2087262370623648E-3</v>
      </c>
      <c r="AG145" s="13"/>
      <c r="AH145" s="189">
        <f t="shared" si="113"/>
        <v>-4.4181752098736538E-2</v>
      </c>
      <c r="AI145" s="189">
        <f t="shared" si="114"/>
        <v>0.61864468393973926</v>
      </c>
      <c r="AJ145" s="189">
        <f t="shared" si="115"/>
        <v>-0.49154429250328119</v>
      </c>
      <c r="AK145" s="189">
        <f t="shared" si="116"/>
        <v>-0.51912666659085593</v>
      </c>
      <c r="AL145" s="189">
        <f t="shared" si="117"/>
        <v>-2.2043744528132865</v>
      </c>
      <c r="AM145" s="189">
        <f t="shared" si="118"/>
        <v>-1.9754360887721025</v>
      </c>
      <c r="AN145" s="198">
        <f t="shared" si="122"/>
        <v>11.079913271718308</v>
      </c>
      <c r="AO145" s="198">
        <f t="shared" si="122"/>
        <v>11.079913424869765</v>
      </c>
      <c r="AP145" s="198">
        <f t="shared" si="122"/>
        <v>11.079916247248182</v>
      </c>
      <c r="AQ145" s="198">
        <f t="shared" si="122"/>
        <v>11.079968243084769</v>
      </c>
      <c r="AR145" s="198">
        <f t="shared" si="122"/>
        <v>11.080920493103445</v>
      </c>
      <c r="AS145" s="198">
        <f t="shared" si="122"/>
        <v>11.09679150394108</v>
      </c>
      <c r="AT145" s="198">
        <f t="shared" si="122"/>
        <v>11.240137915495794</v>
      </c>
      <c r="AU145" s="198">
        <f t="shared" si="119"/>
        <v>11.721769930032313</v>
      </c>
    </row>
    <row r="146" spans="1:47" s="189" customFormat="1" ht="12.95" customHeight="1">
      <c r="A146" s="32" t="s">
        <v>81</v>
      </c>
      <c r="B146" s="64" t="s">
        <v>44</v>
      </c>
      <c r="C146" s="34">
        <v>53445.442799999997</v>
      </c>
      <c r="D146" s="34">
        <v>2.9999999999999997E-4</v>
      </c>
      <c r="E146" s="35">
        <f t="shared" si="105"/>
        <v>-3216.0102016490509</v>
      </c>
      <c r="F146" s="189">
        <f t="shared" si="110"/>
        <v>-3216</v>
      </c>
      <c r="G146" s="189">
        <f t="shared" si="99"/>
        <v>-3.3443913489463739E-3</v>
      </c>
      <c r="J146" s="189">
        <f>G146</f>
        <v>-3.3443913489463739E-3</v>
      </c>
      <c r="O146" s="189">
        <f t="shared" ca="1" si="111"/>
        <v>-4.2742475914164121E-2</v>
      </c>
      <c r="Q146" s="258">
        <f t="shared" si="106"/>
        <v>38426.942799999997</v>
      </c>
      <c r="S146" s="192">
        <v>1</v>
      </c>
      <c r="W146" s="35" t="s">
        <v>99</v>
      </c>
      <c r="Z146" s="189">
        <f t="shared" si="107"/>
        <v>-3216</v>
      </c>
      <c r="AA146" s="198">
        <f t="shared" si="108"/>
        <v>5.1808136367247765E-4</v>
      </c>
      <c r="AB146" s="198">
        <f t="shared" si="100"/>
        <v>4.1032380049331622E-2</v>
      </c>
      <c r="AC146" s="198">
        <f t="shared" si="101"/>
        <v>-3.3443913489463739E-3</v>
      </c>
      <c r="AD146" s="198">
        <f t="shared" si="102"/>
        <v>-3.8624727126188516E-3</v>
      </c>
      <c r="AE146" s="198">
        <f t="shared" si="103"/>
        <v>1.491869545572523E-5</v>
      </c>
      <c r="AF146" s="189">
        <f t="shared" si="104"/>
        <v>-3.3443913489463739E-3</v>
      </c>
      <c r="AG146" s="13"/>
      <c r="AH146" s="189">
        <f t="shared" si="113"/>
        <v>-4.4376771398277996E-2</v>
      </c>
      <c r="AI146" s="189">
        <f t="shared" si="114"/>
        <v>0.62256136683721952</v>
      </c>
      <c r="AJ146" s="189">
        <f t="shared" si="115"/>
        <v>-0.49808263945054504</v>
      </c>
      <c r="AK146" s="189">
        <f t="shared" si="116"/>
        <v>-0.52198127480721668</v>
      </c>
      <c r="AL146" s="189">
        <f t="shared" si="117"/>
        <v>-2.1968504214147564</v>
      </c>
      <c r="AM146" s="189">
        <f t="shared" si="118"/>
        <v>-1.9571293420580298</v>
      </c>
      <c r="AN146" s="198">
        <f t="shared" si="122"/>
        <v>11.089186808699614</v>
      </c>
      <c r="AO146" s="198">
        <f t="shared" si="122"/>
        <v>11.089187059161622</v>
      </c>
      <c r="AP146" s="198">
        <f t="shared" si="122"/>
        <v>11.089191218719389</v>
      </c>
      <c r="AQ146" s="198">
        <f t="shared" si="122"/>
        <v>11.08926027181743</v>
      </c>
      <c r="AR146" s="198">
        <f t="shared" si="122"/>
        <v>11.090399302078758</v>
      </c>
      <c r="AS146" s="198">
        <f t="shared" si="122"/>
        <v>11.107532732790204</v>
      </c>
      <c r="AT146" s="198">
        <f t="shared" si="122"/>
        <v>11.252638560640055</v>
      </c>
      <c r="AU146" s="198">
        <f t="shared" si="119"/>
        <v>11.730512665252448</v>
      </c>
    </row>
    <row r="147" spans="1:47" s="189" customFormat="1" ht="12.95" customHeight="1">
      <c r="A147" s="35" t="s">
        <v>516</v>
      </c>
      <c r="B147" s="20" t="s">
        <v>45</v>
      </c>
      <c r="C147" s="32">
        <v>53764.094299999997</v>
      </c>
      <c r="D147" s="32" t="s">
        <v>96</v>
      </c>
      <c r="E147" s="35">
        <f t="shared" si="105"/>
        <v>-2244.0035084806127</v>
      </c>
      <c r="F147" s="189">
        <f t="shared" si="110"/>
        <v>-2244</v>
      </c>
      <c r="G147" s="189">
        <f t="shared" si="99"/>
        <v>-1.1501799526740797E-3</v>
      </c>
      <c r="K147" s="189">
        <f t="shared" ref="K147:K157" si="123">G147</f>
        <v>-1.1501799526740797E-3</v>
      </c>
      <c r="O147" s="189">
        <f t="shared" ca="1" si="111"/>
        <v>-3.3893558321094676E-2</v>
      </c>
      <c r="Q147" s="258">
        <f t="shared" si="106"/>
        <v>38745.594299999997</v>
      </c>
      <c r="S147" s="192">
        <v>1</v>
      </c>
      <c r="W147" s="35" t="s">
        <v>100</v>
      </c>
      <c r="Z147" s="189">
        <f t="shared" si="107"/>
        <v>-2244</v>
      </c>
      <c r="AA147" s="198">
        <f t="shared" si="108"/>
        <v>1.3379168398066563E-3</v>
      </c>
      <c r="AB147" s="198">
        <f t="shared" si="100"/>
        <v>4.4876781973593405E-2</v>
      </c>
      <c r="AC147" s="198">
        <f t="shared" si="101"/>
        <v>-1.1501799526740797E-3</v>
      </c>
      <c r="AD147" s="198">
        <f t="shared" si="102"/>
        <v>-2.488096792480736E-3</v>
      </c>
      <c r="AE147" s="198">
        <f t="shared" si="103"/>
        <v>6.1906256487529263E-6</v>
      </c>
      <c r="AF147" s="189">
        <f t="shared" si="104"/>
        <v>-1.1501799526740797E-3</v>
      </c>
      <c r="AG147" s="13"/>
      <c r="AH147" s="189">
        <f t="shared" si="113"/>
        <v>-4.6026961926267485E-2</v>
      </c>
      <c r="AI147" s="189">
        <f t="shared" si="114"/>
        <v>0.66187464044521749</v>
      </c>
      <c r="AJ147" s="189">
        <f t="shared" si="115"/>
        <v>-0.56035882560687678</v>
      </c>
      <c r="AK147" s="189">
        <f t="shared" si="116"/>
        <v>-0.54826600686081572</v>
      </c>
      <c r="AL147" s="189">
        <f t="shared" si="117"/>
        <v>-2.1234176611250128</v>
      </c>
      <c r="AM147" s="189">
        <f t="shared" si="118"/>
        <v>-1.7915967487136648</v>
      </c>
      <c r="AN147" s="198">
        <f t="shared" si="122"/>
        <v>11.176696853261596</v>
      </c>
      <c r="AO147" s="198">
        <f t="shared" si="122"/>
        <v>11.176702828635914</v>
      </c>
      <c r="AP147" s="198">
        <f t="shared" si="122"/>
        <v>11.176754317107424</v>
      </c>
      <c r="AQ147" s="198">
        <f t="shared" si="122"/>
        <v>11.177197383671658</v>
      </c>
      <c r="AR147" s="198">
        <f t="shared" si="122"/>
        <v>11.180966768579378</v>
      </c>
      <c r="AS147" s="198">
        <f t="shared" si="122"/>
        <v>11.210406272351436</v>
      </c>
      <c r="AT147" s="198">
        <f t="shared" si="122"/>
        <v>11.368379998670106</v>
      </c>
      <c r="AU147" s="198">
        <f t="shared" si="119"/>
        <v>11.810305516275651</v>
      </c>
    </row>
    <row r="148" spans="1:47" s="189" customFormat="1" ht="12.95" customHeight="1">
      <c r="A148" s="35" t="s">
        <v>516</v>
      </c>
      <c r="B148" s="20" t="s">
        <v>44</v>
      </c>
      <c r="C148" s="32">
        <v>53774.092799999999</v>
      </c>
      <c r="D148" s="32" t="s">
        <v>96</v>
      </c>
      <c r="E148" s="35">
        <f t="shared" si="105"/>
        <v>-2213.5043301568135</v>
      </c>
      <c r="F148" s="189">
        <f t="shared" si="110"/>
        <v>-2213.5</v>
      </c>
      <c r="G148" s="189">
        <f t="shared" ref="G148:G179" si="124">+C148-(C$7+F148*C$8)</f>
        <v>-1.4195488329278305E-3</v>
      </c>
      <c r="K148" s="189">
        <f t="shared" si="123"/>
        <v>-1.4195488329278305E-3</v>
      </c>
      <c r="O148" s="189">
        <f t="shared" ca="1" si="111"/>
        <v>-3.3615891668225727E-2</v>
      </c>
      <c r="Q148" s="258">
        <f t="shared" si="106"/>
        <v>38755.592799999999</v>
      </c>
      <c r="S148" s="192">
        <v>1</v>
      </c>
      <c r="W148" s="35" t="s">
        <v>100</v>
      </c>
      <c r="Z148" s="189">
        <f t="shared" si="107"/>
        <v>-2213.5</v>
      </c>
      <c r="AA148" s="198">
        <f t="shared" si="108"/>
        <v>1.3672649005725471E-3</v>
      </c>
      <c r="AB148" s="198">
        <f t="shared" ref="AB148:AB179" si="125">IF(S148&lt;&gt;0,G148-AH148, -9999)</f>
        <v>4.4655049989236223E-2</v>
      </c>
      <c r="AC148" s="198">
        <f t="shared" ref="AC148:AC179" si="126">+G148-P148</f>
        <v>-1.4195488329278305E-3</v>
      </c>
      <c r="AD148" s="198">
        <f t="shared" ref="AD148:AD179" si="127">IF(S148&lt;&gt;0,G148-AA148, -9999)</f>
        <v>-2.7868137335003776E-3</v>
      </c>
      <c r="AE148" s="198">
        <f t="shared" ref="AE148:AE179" si="128">+(G148-AA148)^2*S148</f>
        <v>7.7663307852263143E-6</v>
      </c>
      <c r="AF148" s="189">
        <f t="shared" ref="AF148:AF179" si="129">IF(S148&lt;&gt;0,G148-P148, -9999)</f>
        <v>-1.4195488329278305E-3</v>
      </c>
      <c r="AG148" s="13"/>
      <c r="AH148" s="189">
        <f t="shared" si="113"/>
        <v>-4.6074598822164053E-2</v>
      </c>
      <c r="AI148" s="189">
        <f t="shared" si="114"/>
        <v>0.66322219141152783</v>
      </c>
      <c r="AJ148" s="189">
        <f t="shared" si="115"/>
        <v>-0.56239130222291134</v>
      </c>
      <c r="AK148" s="189">
        <f t="shared" si="116"/>
        <v>-0.54909478297967951</v>
      </c>
      <c r="AL148" s="189">
        <f t="shared" si="117"/>
        <v>-2.1209616770923536</v>
      </c>
      <c r="AM148" s="189">
        <f t="shared" si="118"/>
        <v>-1.7864384706639114</v>
      </c>
      <c r="AN148" s="198">
        <f t="shared" si="122"/>
        <v>11.179532252270485</v>
      </c>
      <c r="AO148" s="198">
        <f t="shared" si="122"/>
        <v>11.179538695478257</v>
      </c>
      <c r="AP148" s="198">
        <f t="shared" si="122"/>
        <v>11.179593368421745</v>
      </c>
      <c r="AQ148" s="198">
        <f t="shared" si="122"/>
        <v>11.180056643401315</v>
      </c>
      <c r="AR148" s="198">
        <f t="shared" si="122"/>
        <v>11.183937026990469</v>
      </c>
      <c r="AS148" s="198">
        <f t="shared" si="122"/>
        <v>11.213777169757842</v>
      </c>
      <c r="AT148" s="198">
        <f t="shared" si="122"/>
        <v>11.3720585532615</v>
      </c>
      <c r="AU148" s="198">
        <f t="shared" si="119"/>
        <v>11.812809304296442</v>
      </c>
    </row>
    <row r="149" spans="1:47" s="189" customFormat="1" ht="12.95" customHeight="1">
      <c r="A149" s="35" t="s">
        <v>516</v>
      </c>
      <c r="B149" s="20" t="s">
        <v>44</v>
      </c>
      <c r="C149" s="32">
        <v>53775.077299999997</v>
      </c>
      <c r="D149" s="32" t="s">
        <v>96</v>
      </c>
      <c r="E149" s="35">
        <f t="shared" ref="E149:E180" si="130">+(C149-C$7)/C$8</f>
        <v>-2210.5012355866543</v>
      </c>
      <c r="F149" s="189">
        <f t="shared" si="110"/>
        <v>-2210.5</v>
      </c>
      <c r="G149" s="189">
        <f t="shared" si="124"/>
        <v>-4.0506052755517885E-4</v>
      </c>
      <c r="K149" s="189">
        <f t="shared" si="123"/>
        <v>-4.0506052755517885E-4</v>
      </c>
      <c r="O149" s="189">
        <f t="shared" ca="1" si="111"/>
        <v>-3.3588580194173046E-2</v>
      </c>
      <c r="Q149" s="258">
        <f t="shared" ref="Q149:Q180" si="131">+C149-15018.5</f>
        <v>38756.577299999997</v>
      </c>
      <c r="S149" s="192">
        <v>1</v>
      </c>
      <c r="W149" s="35" t="s">
        <v>100</v>
      </c>
      <c r="Z149" s="189">
        <f t="shared" ref="Z149:Z180" si="132">F149</f>
        <v>-2210.5</v>
      </c>
      <c r="AA149" s="198">
        <f t="shared" ref="AA149:AA180" si="133">AB$3+AB$4*Z149+AB$5*Z149^2+AH149</f>
        <v>1.3701646650289834E-3</v>
      </c>
      <c r="AB149" s="198">
        <f t="shared" si="125"/>
        <v>4.5674209108504137E-2</v>
      </c>
      <c r="AC149" s="198">
        <f t="shared" si="126"/>
        <v>-4.0506052755517885E-4</v>
      </c>
      <c r="AD149" s="198">
        <f t="shared" si="127"/>
        <v>-1.7752251925841622E-3</v>
      </c>
      <c r="AE149" s="198">
        <f t="shared" si="128"/>
        <v>3.1514244843854757E-6</v>
      </c>
      <c r="AF149" s="189">
        <f t="shared" si="129"/>
        <v>-4.0506052755517885E-4</v>
      </c>
      <c r="AG149" s="13"/>
      <c r="AH149" s="189">
        <f t="shared" si="113"/>
        <v>-4.6079269636059315E-2</v>
      </c>
      <c r="AI149" s="189">
        <f t="shared" si="114"/>
        <v>0.66335514424044395</v>
      </c>
      <c r="AJ149" s="189">
        <f t="shared" si="115"/>
        <v>-0.56259148197188213</v>
      </c>
      <c r="AK149" s="189">
        <f t="shared" si="116"/>
        <v>-0.54917630515507743</v>
      </c>
      <c r="AL149" s="189">
        <f t="shared" si="117"/>
        <v>-2.1207195641391801</v>
      </c>
      <c r="AM149" s="189">
        <f t="shared" si="118"/>
        <v>-1.7859311888007938</v>
      </c>
      <c r="AN149" s="198">
        <f t="shared" si="122"/>
        <v>11.179811456153166</v>
      </c>
      <c r="AO149" s="198">
        <f t="shared" si="122"/>
        <v>11.179817946957689</v>
      </c>
      <c r="AP149" s="198">
        <f t="shared" si="122"/>
        <v>11.179872941208556</v>
      </c>
      <c r="AQ149" s="198">
        <f t="shared" si="122"/>
        <v>11.180338238291634</v>
      </c>
      <c r="AR149" s="198">
        <f t="shared" si="122"/>
        <v>11.184229635763666</v>
      </c>
      <c r="AS149" s="198">
        <f t="shared" si="122"/>
        <v>11.21410920690108</v>
      </c>
      <c r="AT149" s="198">
        <f t="shared" si="122"/>
        <v>11.372420527676422</v>
      </c>
      <c r="AU149" s="198">
        <f t="shared" si="119"/>
        <v>11.813055578527996</v>
      </c>
    </row>
    <row r="150" spans="1:47" s="189" customFormat="1" ht="12.95" customHeight="1">
      <c r="A150" s="35" t="s">
        <v>516</v>
      </c>
      <c r="B150" s="20" t="s">
        <v>44</v>
      </c>
      <c r="C150" s="32">
        <v>53799.005599999997</v>
      </c>
      <c r="D150" s="32" t="s">
        <v>96</v>
      </c>
      <c r="E150" s="35">
        <f t="shared" si="130"/>
        <v>-2137.5109381735183</v>
      </c>
      <c r="F150" s="189">
        <f t="shared" si="110"/>
        <v>-2137.5</v>
      </c>
      <c r="G150" s="189">
        <f t="shared" si="124"/>
        <v>-3.585845057386905E-3</v>
      </c>
      <c r="K150" s="189">
        <f t="shared" si="123"/>
        <v>-3.585845057386905E-3</v>
      </c>
      <c r="O150" s="189">
        <f t="shared" ca="1" si="111"/>
        <v>-3.2924000992224409E-2</v>
      </c>
      <c r="Q150" s="258">
        <f t="shared" si="131"/>
        <v>38780.505599999997</v>
      </c>
      <c r="S150" s="192">
        <v>1</v>
      </c>
      <c r="W150" s="35" t="s">
        <v>100</v>
      </c>
      <c r="Z150" s="189">
        <f t="shared" si="132"/>
        <v>-2137.5</v>
      </c>
      <c r="AA150" s="198">
        <f t="shared" si="133"/>
        <v>1.441454450829216E-3</v>
      </c>
      <c r="AB150" s="198">
        <f t="shared" si="125"/>
        <v>4.2606257664405602E-2</v>
      </c>
      <c r="AC150" s="198">
        <f t="shared" si="126"/>
        <v>-3.585845057386905E-3</v>
      </c>
      <c r="AD150" s="198">
        <f t="shared" si="127"/>
        <v>-5.0272995082161209E-3</v>
      </c>
      <c r="AE150" s="198">
        <f t="shared" si="128"/>
        <v>2.5273740345310051E-5</v>
      </c>
      <c r="AF150" s="189">
        <f t="shared" si="129"/>
        <v>-3.585845057386905E-3</v>
      </c>
      <c r="AG150" s="13"/>
      <c r="AH150" s="189">
        <f t="shared" si="113"/>
        <v>-4.6192102721792506E-2</v>
      </c>
      <c r="AI150" s="189">
        <f t="shared" si="114"/>
        <v>0.66661299391514994</v>
      </c>
      <c r="AJ150" s="189">
        <f t="shared" si="115"/>
        <v>-0.56747713008860667</v>
      </c>
      <c r="AK150" s="189">
        <f t="shared" si="116"/>
        <v>-0.55116011940899279</v>
      </c>
      <c r="AL150" s="189">
        <f t="shared" si="117"/>
        <v>-2.1147980294478264</v>
      </c>
      <c r="AM150" s="189">
        <f t="shared" si="118"/>
        <v>-1.7735921149380955</v>
      </c>
      <c r="AN150" s="198">
        <f t="shared" si="122"/>
        <v>11.186622764609611</v>
      </c>
      <c r="AO150" s="198">
        <f t="shared" si="122"/>
        <v>11.186630505874898</v>
      </c>
      <c r="AP150" s="198">
        <f t="shared" si="122"/>
        <v>11.186693782109263</v>
      </c>
      <c r="AQ150" s="198">
        <f t="shared" si="122"/>
        <v>11.18721022116188</v>
      </c>
      <c r="AR150" s="198">
        <f t="shared" si="122"/>
        <v>11.19137492368036</v>
      </c>
      <c r="AS150" s="198">
        <f t="shared" si="122"/>
        <v>11.222214930576182</v>
      </c>
      <c r="AT150" s="198">
        <f t="shared" si="122"/>
        <v>11.381236792149801</v>
      </c>
      <c r="AU150" s="198">
        <f t="shared" si="119"/>
        <v>11.819048251495786</v>
      </c>
    </row>
    <row r="151" spans="1:47" s="189" customFormat="1" ht="12.95" customHeight="1">
      <c r="A151" s="35" t="s">
        <v>516</v>
      </c>
      <c r="B151" s="20" t="s">
        <v>45</v>
      </c>
      <c r="C151" s="32">
        <v>53829.003400000001</v>
      </c>
      <c r="D151" s="32" t="s">
        <v>96</v>
      </c>
      <c r="E151" s="35">
        <f t="shared" si="130"/>
        <v>-2046.0063873387264</v>
      </c>
      <c r="F151" s="189">
        <f t="shared" si="110"/>
        <v>-2046</v>
      </c>
      <c r="G151" s="189">
        <f t="shared" si="124"/>
        <v>-2.0939516980433837E-3</v>
      </c>
      <c r="K151" s="189">
        <f t="shared" si="123"/>
        <v>-2.0939516980433837E-3</v>
      </c>
      <c r="O151" s="189">
        <f t="shared" ca="1" si="111"/>
        <v>-3.2091001033617568E-2</v>
      </c>
      <c r="Q151" s="258">
        <f t="shared" si="131"/>
        <v>38810.503400000001</v>
      </c>
      <c r="S151" s="192">
        <v>1</v>
      </c>
      <c r="W151" s="35" t="s">
        <v>100</v>
      </c>
      <c r="Z151" s="189">
        <f t="shared" si="132"/>
        <v>-2046</v>
      </c>
      <c r="AA151" s="198">
        <f t="shared" si="133"/>
        <v>1.5328199692952599E-3</v>
      </c>
      <c r="AB151" s="198">
        <f t="shared" si="125"/>
        <v>4.4237313178513975E-2</v>
      </c>
      <c r="AC151" s="198">
        <f t="shared" si="126"/>
        <v>-2.0939516980433837E-3</v>
      </c>
      <c r="AD151" s="198">
        <f t="shared" si="127"/>
        <v>-3.6267716673386435E-3</v>
      </c>
      <c r="AE151" s="198">
        <f t="shared" si="128"/>
        <v>1.3153472727010324E-5</v>
      </c>
      <c r="AF151" s="189">
        <f t="shared" si="129"/>
        <v>-2.0939516980433837E-3</v>
      </c>
      <c r="AG151" s="13"/>
      <c r="AH151" s="189">
        <f t="shared" si="113"/>
        <v>-4.6331264876557358E-2</v>
      </c>
      <c r="AI151" s="189">
        <f t="shared" si="114"/>
        <v>0.67075884177117251</v>
      </c>
      <c r="AJ151" s="189">
        <f t="shared" si="115"/>
        <v>-0.57364068689515657</v>
      </c>
      <c r="AK151" s="189">
        <f t="shared" si="116"/>
        <v>-0.55364666781377381</v>
      </c>
      <c r="AL151" s="189">
        <f t="shared" si="117"/>
        <v>-2.1072929553588815</v>
      </c>
      <c r="AM151" s="189">
        <f t="shared" si="118"/>
        <v>-1.7581382686538949</v>
      </c>
      <c r="AN151" s="198">
        <f t="shared" si="122"/>
        <v>11.195207782631035</v>
      </c>
      <c r="AO151" s="198">
        <f t="shared" si="122"/>
        <v>11.195217364280602</v>
      </c>
      <c r="AP151" s="198">
        <f t="shared" si="122"/>
        <v>11.195292355410714</v>
      </c>
      <c r="AQ151" s="198">
        <f t="shared" si="122"/>
        <v>11.195878319403404</v>
      </c>
      <c r="AR151" s="198">
        <f t="shared" si="122"/>
        <v>11.200399968251281</v>
      </c>
      <c r="AS151" s="198">
        <f t="shared" si="122"/>
        <v>11.23244586162993</v>
      </c>
      <c r="AT151" s="198">
        <f t="shared" si="122"/>
        <v>11.392309507636238</v>
      </c>
      <c r="AU151" s="198">
        <f t="shared" si="119"/>
        <v>11.826559615558157</v>
      </c>
    </row>
    <row r="152" spans="1:47" s="189" customFormat="1" ht="12.95" customHeight="1">
      <c r="A152" s="263" t="s">
        <v>84</v>
      </c>
      <c r="B152" s="20"/>
      <c r="C152" s="32">
        <v>54499.7477</v>
      </c>
      <c r="D152" s="32">
        <v>2.0000000000000001E-4</v>
      </c>
      <c r="E152" s="35">
        <f t="shared" si="130"/>
        <v>1.551748386976114E-2</v>
      </c>
      <c r="F152" s="189">
        <f t="shared" si="110"/>
        <v>0</v>
      </c>
      <c r="G152" s="189">
        <f t="shared" si="124"/>
        <v>5.0870735212811269E-3</v>
      </c>
      <c r="K152" s="189">
        <f t="shared" si="123"/>
        <v>5.0870735212811269E-3</v>
      </c>
      <c r="O152" s="189">
        <f t="shared" ca="1" si="111"/>
        <v>-1.3464575729687428E-2</v>
      </c>
      <c r="Q152" s="258">
        <f t="shared" si="131"/>
        <v>39481.2477</v>
      </c>
      <c r="S152" s="192">
        <v>1</v>
      </c>
      <c r="W152" s="35" t="s">
        <v>100</v>
      </c>
      <c r="Z152" s="189">
        <f t="shared" si="132"/>
        <v>0</v>
      </c>
      <c r="AA152" s="198">
        <f t="shared" si="133"/>
        <v>4.3051752109368457E-3</v>
      </c>
      <c r="AB152" s="198">
        <f t="shared" si="125"/>
        <v>5.3726213919589233E-2</v>
      </c>
      <c r="AC152" s="198">
        <f t="shared" si="126"/>
        <v>5.0870735212811269E-3</v>
      </c>
      <c r="AD152" s="198">
        <f t="shared" si="127"/>
        <v>7.8189831034428114E-4</v>
      </c>
      <c r="AE152" s="198">
        <f t="shared" si="128"/>
        <v>6.1136496771924178E-7</v>
      </c>
      <c r="AF152" s="189">
        <f t="shared" si="129"/>
        <v>5.0870735212811269E-3</v>
      </c>
      <c r="AG152" s="13"/>
      <c r="AH152" s="189">
        <f t="shared" si="113"/>
        <v>-4.8639140398308106E-2</v>
      </c>
      <c r="AI152" s="189">
        <f t="shared" si="114"/>
        <v>0.78573421793384479</v>
      </c>
      <c r="AJ152" s="189">
        <f t="shared" si="115"/>
        <v>-0.72314414089951351</v>
      </c>
      <c r="AK152" s="189">
        <f t="shared" si="116"/>
        <v>-0.60746567614041691</v>
      </c>
      <c r="AL152" s="189">
        <f t="shared" si="117"/>
        <v>-1.9098929662653978</v>
      </c>
      <c r="AM152" s="189">
        <f t="shared" si="118"/>
        <v>-1.4131037382843183</v>
      </c>
      <c r="AN152" s="198">
        <f t="shared" si="122"/>
        <v>11.403230169161723</v>
      </c>
      <c r="AO152" s="198">
        <f t="shared" si="122"/>
        <v>11.403510886021824</v>
      </c>
      <c r="AP152" s="198">
        <f t="shared" si="122"/>
        <v>11.404608004174454</v>
      </c>
      <c r="AQ152" s="198">
        <f t="shared" si="122"/>
        <v>11.408869480654243</v>
      </c>
      <c r="AR152" s="198">
        <f t="shared" si="122"/>
        <v>11.425044070134771</v>
      </c>
      <c r="AS152" s="198">
        <f t="shared" si="122"/>
        <v>11.481856307715217</v>
      </c>
      <c r="AT152" s="198">
        <f t="shared" si="122"/>
        <v>11.645912946768386</v>
      </c>
      <c r="AU152" s="198">
        <f t="shared" si="119"/>
        <v>11.99451864147737</v>
      </c>
    </row>
    <row r="153" spans="1:47" s="189" customFormat="1" ht="12.95" customHeight="1">
      <c r="A153" s="35" t="s">
        <v>82</v>
      </c>
      <c r="B153" s="20" t="s">
        <v>45</v>
      </c>
      <c r="C153" s="32">
        <v>54529.580800000003</v>
      </c>
      <c r="D153" s="32">
        <v>1E-4</v>
      </c>
      <c r="E153" s="35">
        <f t="shared" si="130"/>
        <v>91.017671492141218</v>
      </c>
      <c r="F153" s="189">
        <f t="shared" ref="F153:F176" si="134">ROUND(2*E153,0)/2</f>
        <v>91</v>
      </c>
      <c r="G153" s="189">
        <f t="shared" si="124"/>
        <v>5.7932188283302821E-3</v>
      </c>
      <c r="K153" s="189">
        <f t="shared" si="123"/>
        <v>5.7932188283302821E-3</v>
      </c>
      <c r="O153" s="189">
        <f t="shared" ca="1" si="111"/>
        <v>-1.2636127683422696E-2</v>
      </c>
      <c r="Q153" s="258">
        <f t="shared" si="131"/>
        <v>39511.080800000003</v>
      </c>
      <c r="S153" s="192">
        <v>1</v>
      </c>
      <c r="W153" s="35" t="s">
        <v>100</v>
      </c>
      <c r="Z153" s="189">
        <f t="shared" si="132"/>
        <v>91</v>
      </c>
      <c r="AA153" s="198">
        <f t="shared" si="133"/>
        <v>4.4687898602219014E-3</v>
      </c>
      <c r="AB153" s="198">
        <f t="shared" si="125"/>
        <v>5.4491384528835583E-2</v>
      </c>
      <c r="AC153" s="198">
        <f t="shared" si="126"/>
        <v>5.7932188283302821E-3</v>
      </c>
      <c r="AD153" s="198">
        <f t="shared" si="127"/>
        <v>1.3244289681083807E-3</v>
      </c>
      <c r="AE153" s="198">
        <f t="shared" si="128"/>
        <v>1.75411209156463E-6</v>
      </c>
      <c r="AF153" s="189">
        <f t="shared" si="129"/>
        <v>5.7932188283302821E-3</v>
      </c>
      <c r="AG153" s="13"/>
      <c r="AH153" s="189">
        <f t="shared" si="113"/>
        <v>-4.8698165700505301E-2</v>
      </c>
      <c r="AI153" s="189">
        <f t="shared" si="114"/>
        <v>0.79206492927009453</v>
      </c>
      <c r="AJ153" s="189">
        <f t="shared" si="115"/>
        <v>-0.73028994148330784</v>
      </c>
      <c r="AK153" s="189">
        <f t="shared" si="116"/>
        <v>-0.60966169259164071</v>
      </c>
      <c r="AL153" s="189">
        <f t="shared" si="117"/>
        <v>-1.8994903503859735</v>
      </c>
      <c r="AM153" s="189">
        <f t="shared" si="118"/>
        <v>-1.3976297294898592</v>
      </c>
      <c r="AN153" s="198">
        <f t="shared" si="122"/>
        <v>11.413316430644821</v>
      </c>
      <c r="AO153" s="198">
        <f t="shared" si="122"/>
        <v>11.413629403662602</v>
      </c>
      <c r="AP153" s="198">
        <f t="shared" si="122"/>
        <v>11.414824574474334</v>
      </c>
      <c r="AQ153" s="198">
        <f t="shared" si="122"/>
        <v>11.419359475021832</v>
      </c>
      <c r="AR153" s="198">
        <f t="shared" si="122"/>
        <v>11.436167619126021</v>
      </c>
      <c r="AS153" s="198">
        <f t="shared" si="122"/>
        <v>11.493855903088601</v>
      </c>
      <c r="AT153" s="198">
        <f t="shared" si="122"/>
        <v>11.657439347079714</v>
      </c>
      <c r="AU153" s="198">
        <f t="shared" si="119"/>
        <v>12.001988959834481</v>
      </c>
    </row>
    <row r="154" spans="1:47" s="189" customFormat="1" ht="12.95" customHeight="1">
      <c r="A154" s="35" t="s">
        <v>549</v>
      </c>
      <c r="B154" s="20" t="s">
        <v>44</v>
      </c>
      <c r="C154" s="32">
        <v>54554.985800000002</v>
      </c>
      <c r="D154" s="32" t="s">
        <v>96</v>
      </c>
      <c r="E154" s="35">
        <f t="shared" si="130"/>
        <v>168.51245824175027</v>
      </c>
      <c r="F154" s="189">
        <f t="shared" si="134"/>
        <v>168.5</v>
      </c>
      <c r="G154" s="189">
        <f t="shared" si="124"/>
        <v>4.0841667578206398E-3</v>
      </c>
      <c r="K154" s="189">
        <f t="shared" si="123"/>
        <v>4.0841667578206398E-3</v>
      </c>
      <c r="O154" s="189">
        <f t="shared" ref="O154:O185" ca="1" si="135">+C$11+C$12*F154</f>
        <v>-1.1930581270395039E-2</v>
      </c>
      <c r="Q154" s="258">
        <f t="shared" si="131"/>
        <v>39536.485800000002</v>
      </c>
      <c r="S154" s="192">
        <v>1</v>
      </c>
      <c r="W154" s="35" t="s">
        <v>100</v>
      </c>
      <c r="Z154" s="189">
        <f t="shared" si="132"/>
        <v>168.5</v>
      </c>
      <c r="AA154" s="198">
        <f t="shared" si="133"/>
        <v>4.6114751820646449E-3</v>
      </c>
      <c r="AB154" s="198">
        <f t="shared" si="125"/>
        <v>5.2829035569888966E-2</v>
      </c>
      <c r="AC154" s="198">
        <f t="shared" si="126"/>
        <v>4.0841667578206398E-3</v>
      </c>
      <c r="AD154" s="198">
        <f t="shared" si="127"/>
        <v>-5.2730842424400515E-4</v>
      </c>
      <c r="AE154" s="198">
        <f t="shared" si="128"/>
        <v>2.7805417427869574E-7</v>
      </c>
      <c r="AF154" s="189">
        <f t="shared" si="129"/>
        <v>4.0841667578206398E-3</v>
      </c>
      <c r="AG154" s="13"/>
      <c r="AH154" s="189">
        <f t="shared" si="113"/>
        <v>-4.8744868812068326E-2</v>
      </c>
      <c r="AI154" s="189">
        <f t="shared" si="114"/>
        <v>0.79755653509987967</v>
      </c>
      <c r="AJ154" s="189">
        <f t="shared" si="115"/>
        <v>-0.73640442807404816</v>
      </c>
      <c r="AK154" s="189">
        <f t="shared" si="116"/>
        <v>-0.61150716804661309</v>
      </c>
      <c r="AL154" s="189">
        <f t="shared" si="117"/>
        <v>-1.8904963955150555</v>
      </c>
      <c r="AM154" s="189">
        <f t="shared" si="118"/>
        <v>-1.3844313605868748</v>
      </c>
      <c r="AN154" s="198">
        <f t="shared" ref="AN154:AT163" si="136">$AU154+$AB$7*SIN(AO154)</f>
        <v>11.421971996564528</v>
      </c>
      <c r="AO154" s="198">
        <f t="shared" si="136"/>
        <v>11.422314661386562</v>
      </c>
      <c r="AP154" s="198">
        <f t="shared" si="136"/>
        <v>11.423598088612577</v>
      </c>
      <c r="AQ154" s="198">
        <f t="shared" si="136"/>
        <v>11.428373340848198</v>
      </c>
      <c r="AR154" s="198">
        <f t="shared" si="136"/>
        <v>11.445723839600067</v>
      </c>
      <c r="AS154" s="198">
        <f t="shared" si="136"/>
        <v>11.504134672292988</v>
      </c>
      <c r="AT154" s="198">
        <f t="shared" si="136"/>
        <v>11.66727095637491</v>
      </c>
      <c r="AU154" s="198">
        <f t="shared" si="119"/>
        <v>12.008351044149602</v>
      </c>
    </row>
    <row r="155" spans="1:47" s="189" customFormat="1" ht="12.95" customHeight="1">
      <c r="A155" s="32" t="s">
        <v>83</v>
      </c>
      <c r="B155" s="20" t="s">
        <v>44</v>
      </c>
      <c r="C155" s="32">
        <v>54829.883099999999</v>
      </c>
      <c r="D155" s="32">
        <v>8.0000000000000004E-4</v>
      </c>
      <c r="E155" s="35">
        <f t="shared" si="130"/>
        <v>1007.0524165784572</v>
      </c>
      <c r="F155" s="189">
        <f t="shared" si="134"/>
        <v>1007</v>
      </c>
      <c r="G155" s="189">
        <f t="shared" si="124"/>
        <v>1.7183648495119996E-2</v>
      </c>
      <c r="K155" s="189">
        <f t="shared" si="123"/>
        <v>1.7183648495119996E-2</v>
      </c>
      <c r="O155" s="189">
        <f t="shared" ca="1" si="135"/>
        <v>-4.2970242726700046E-3</v>
      </c>
      <c r="Q155" s="258">
        <f t="shared" si="131"/>
        <v>39811.383099999999</v>
      </c>
      <c r="S155" s="192">
        <v>1</v>
      </c>
      <c r="W155" s="35" t="s">
        <v>100</v>
      </c>
      <c r="Z155" s="189">
        <f t="shared" si="132"/>
        <v>1007</v>
      </c>
      <c r="AA155" s="198">
        <f t="shared" si="133"/>
        <v>6.374097783474128E-3</v>
      </c>
      <c r="AB155" s="198">
        <f t="shared" si="125"/>
        <v>6.6201867925325841E-2</v>
      </c>
      <c r="AC155" s="198">
        <f t="shared" si="126"/>
        <v>1.7183648495119996E-2</v>
      </c>
      <c r="AD155" s="198">
        <f t="shared" si="127"/>
        <v>1.0809550711645868E-2</v>
      </c>
      <c r="AE155" s="198">
        <f t="shared" si="128"/>
        <v>1.168463865876437E-4</v>
      </c>
      <c r="AF155" s="189">
        <f t="shared" si="129"/>
        <v>1.7183648495119996E-2</v>
      </c>
      <c r="AG155" s="13"/>
      <c r="AH155" s="189">
        <f t="shared" si="113"/>
        <v>-4.9018219430205852E-2</v>
      </c>
      <c r="AI155" s="189">
        <f t="shared" si="114"/>
        <v>0.86348660588776383</v>
      </c>
      <c r="AJ155" s="189">
        <f t="shared" si="115"/>
        <v>-0.80394047240557798</v>
      </c>
      <c r="AK155" s="189">
        <f t="shared" si="116"/>
        <v>-0.62951446868289873</v>
      </c>
      <c r="AL155" s="189">
        <f t="shared" si="117"/>
        <v>-1.7843449020915256</v>
      </c>
      <c r="AM155" s="189">
        <f t="shared" si="118"/>
        <v>-1.2400979941141779</v>
      </c>
      <c r="AN155" s="198">
        <f t="shared" si="136"/>
        <v>11.51980668481613</v>
      </c>
      <c r="AO155" s="198">
        <f t="shared" si="136"/>
        <v>11.520627413285506</v>
      </c>
      <c r="AP155" s="198">
        <f t="shared" si="136"/>
        <v>11.52316373084971</v>
      </c>
      <c r="AQ155" s="198">
        <f t="shared" si="136"/>
        <v>11.530932991152016</v>
      </c>
      <c r="AR155" s="198">
        <f t="shared" si="136"/>
        <v>11.554124434567798</v>
      </c>
      <c r="AS155" s="198">
        <f t="shared" si="136"/>
        <v>11.618764008458191</v>
      </c>
      <c r="AT155" s="198">
        <f t="shared" si="136"/>
        <v>11.774495580033996</v>
      </c>
      <c r="AU155" s="198">
        <f t="shared" si="119"/>
        <v>12.077184691868695</v>
      </c>
    </row>
    <row r="156" spans="1:47" s="189" customFormat="1" ht="12.95" customHeight="1">
      <c r="A156" s="32" t="s">
        <v>85</v>
      </c>
      <c r="B156" s="20" t="s">
        <v>45</v>
      </c>
      <c r="C156" s="32">
        <v>54889.701399999998</v>
      </c>
      <c r="D156" s="32">
        <v>2.9999999999999997E-4</v>
      </c>
      <c r="E156" s="35">
        <f t="shared" si="130"/>
        <v>1189.5206866915953</v>
      </c>
      <c r="F156" s="189">
        <f t="shared" si="134"/>
        <v>1189.5</v>
      </c>
      <c r="G156" s="189">
        <f t="shared" si="124"/>
        <v>6.7816871596733108E-3</v>
      </c>
      <c r="K156" s="189">
        <f t="shared" si="123"/>
        <v>6.7816871596733108E-3</v>
      </c>
      <c r="O156" s="189">
        <f t="shared" ca="1" si="135"/>
        <v>-2.6355762677984246E-3</v>
      </c>
      <c r="Q156" s="258">
        <f t="shared" si="131"/>
        <v>39871.201399999998</v>
      </c>
      <c r="S156" s="192">
        <v>1</v>
      </c>
      <c r="W156" s="35" t="s">
        <v>100</v>
      </c>
      <c r="Z156" s="189">
        <f t="shared" si="132"/>
        <v>1189.5</v>
      </c>
      <c r="AA156" s="198">
        <f t="shared" si="133"/>
        <v>6.8174237333491552E-3</v>
      </c>
      <c r="AB156" s="198">
        <f t="shared" si="125"/>
        <v>5.5796536356031906E-2</v>
      </c>
      <c r="AC156" s="198">
        <f t="shared" si="126"/>
        <v>6.7816871596733108E-3</v>
      </c>
      <c r="AD156" s="198">
        <f t="shared" si="127"/>
        <v>-3.573657367584443E-5</v>
      </c>
      <c r="AE156" s="198">
        <f t="shared" si="128"/>
        <v>1.277102698089057E-9</v>
      </c>
      <c r="AF156" s="189">
        <f t="shared" si="129"/>
        <v>6.7816871596733108E-3</v>
      </c>
      <c r="AG156" s="13"/>
      <c r="AH156" s="189">
        <f t="shared" si="113"/>
        <v>-4.9014849196358595E-2</v>
      </c>
      <c r="AI156" s="189">
        <f t="shared" si="114"/>
        <v>0.87959935794616195</v>
      </c>
      <c r="AJ156" s="189">
        <f t="shared" si="115"/>
        <v>-0.81885842756230953</v>
      </c>
      <c r="AK156" s="189">
        <f t="shared" si="116"/>
        <v>-0.63279385146047251</v>
      </c>
      <c r="AL156" s="189">
        <f t="shared" si="117"/>
        <v>-1.7588172607250678</v>
      </c>
      <c r="AM156" s="189">
        <f t="shared" si="118"/>
        <v>-1.2082084490178939</v>
      </c>
      <c r="AN156" s="198">
        <f t="shared" si="136"/>
        <v>11.542211621976028</v>
      </c>
      <c r="AO156" s="198">
        <f t="shared" si="136"/>
        <v>11.543180775833219</v>
      </c>
      <c r="AP156" s="198">
        <f t="shared" si="136"/>
        <v>11.546063755668794</v>
      </c>
      <c r="AQ156" s="198">
        <f t="shared" si="136"/>
        <v>11.55456099918371</v>
      </c>
      <c r="AR156" s="198">
        <f t="shared" si="136"/>
        <v>11.578961759271337</v>
      </c>
      <c r="AS156" s="198">
        <f t="shared" si="136"/>
        <v>11.64452121630757</v>
      </c>
      <c r="AT156" s="198">
        <f t="shared" si="136"/>
        <v>11.798029467079267</v>
      </c>
      <c r="AU156" s="198">
        <f t="shared" si="119"/>
        <v>12.092166374288174</v>
      </c>
    </row>
    <row r="157" spans="1:47" s="189" customFormat="1" ht="12.95" customHeight="1">
      <c r="A157" s="35" t="s">
        <v>564</v>
      </c>
      <c r="B157" s="20" t="s">
        <v>45</v>
      </c>
      <c r="C157" s="32">
        <v>55593.069100000001</v>
      </c>
      <c r="D157" s="32" t="s">
        <v>96</v>
      </c>
      <c r="E157" s="35">
        <f t="shared" si="130"/>
        <v>3335.0562079695201</v>
      </c>
      <c r="F157" s="189">
        <f t="shared" si="134"/>
        <v>3335</v>
      </c>
      <c r="G157" s="189">
        <f t="shared" si="124"/>
        <v>1.8426574555633124E-2</v>
      </c>
      <c r="K157" s="189">
        <f t="shared" si="123"/>
        <v>1.8426574555633124E-2</v>
      </c>
      <c r="O157" s="189">
        <f t="shared" ca="1" si="135"/>
        <v>1.6896679592212381E-2</v>
      </c>
      <c r="Q157" s="258">
        <f t="shared" si="131"/>
        <v>40574.569100000001</v>
      </c>
      <c r="S157" s="192">
        <v>1</v>
      </c>
      <c r="W157" s="35" t="s">
        <v>100</v>
      </c>
      <c r="Z157" s="189">
        <f t="shared" si="132"/>
        <v>3335</v>
      </c>
      <c r="AA157" s="198">
        <f t="shared" si="133"/>
        <v>1.4335897510170212E-2</v>
      </c>
      <c r="AB157" s="198">
        <f t="shared" si="125"/>
        <v>6.5010034203865877E-2</v>
      </c>
      <c r="AC157" s="198">
        <f t="shared" si="126"/>
        <v>1.8426574555633124E-2</v>
      </c>
      <c r="AD157" s="198">
        <f t="shared" si="127"/>
        <v>4.0906770454629121E-3</v>
      </c>
      <c r="AE157" s="198">
        <f t="shared" si="128"/>
        <v>1.673363869027718E-5</v>
      </c>
      <c r="AF157" s="189">
        <f t="shared" si="129"/>
        <v>1.8426574555633124E-2</v>
      </c>
      <c r="AG157" s="13"/>
      <c r="AH157" s="189">
        <f t="shared" si="113"/>
        <v>-4.6583459648232753E-2</v>
      </c>
      <c r="AI157" s="189">
        <f t="shared" si="114"/>
        <v>1.1327623680581984</v>
      </c>
      <c r="AJ157" s="189">
        <f t="shared" si="115"/>
        <v>-0.9768134885961689</v>
      </c>
      <c r="AK157" s="189">
        <f t="shared" si="116"/>
        <v>-0.63031621165946106</v>
      </c>
      <c r="AL157" s="189">
        <f t="shared" si="117"/>
        <v>-1.363202543722998</v>
      </c>
      <c r="AM157" s="189">
        <f t="shared" si="118"/>
        <v>-0.81131320795753925</v>
      </c>
      <c r="AN157" s="198">
        <f t="shared" si="136"/>
        <v>11.844544945620548</v>
      </c>
      <c r="AO157" s="198">
        <f t="shared" si="136"/>
        <v>11.848416395689499</v>
      </c>
      <c r="AP157" s="198">
        <f t="shared" si="136"/>
        <v>11.856368915439264</v>
      </c>
      <c r="AQ157" s="198">
        <f t="shared" si="136"/>
        <v>11.872536905870565</v>
      </c>
      <c r="AR157" s="198">
        <f t="shared" si="136"/>
        <v>11.904758827641173</v>
      </c>
      <c r="AS157" s="198">
        <f t="shared" si="136"/>
        <v>11.966704743918195</v>
      </c>
      <c r="AT157" s="198">
        <f t="shared" si="136"/>
        <v>12.07911891374634</v>
      </c>
      <c r="AU157" s="198">
        <f t="shared" si="119"/>
        <v>12.268293495553898</v>
      </c>
    </row>
    <row r="158" spans="1:47" s="189" customFormat="1" ht="12.95" customHeight="1">
      <c r="A158" s="32" t="s">
        <v>87</v>
      </c>
      <c r="B158" s="20" t="s">
        <v>45</v>
      </c>
      <c r="C158" s="32">
        <v>55623.395199999999</v>
      </c>
      <c r="D158" s="32">
        <v>3.7000000000000002E-3</v>
      </c>
      <c r="E158" s="35">
        <f t="shared" si="130"/>
        <v>3427.562197044399</v>
      </c>
      <c r="F158" s="189">
        <f t="shared" si="134"/>
        <v>3427.5</v>
      </c>
      <c r="G158" s="189">
        <f t="shared" si="124"/>
        <v>2.0389964010973927E-2</v>
      </c>
      <c r="J158" s="189">
        <f>G158</f>
        <v>2.0389964010973927E-2</v>
      </c>
      <c r="O158" s="189">
        <f t="shared" ca="1" si="135"/>
        <v>1.7738783375503456E-2</v>
      </c>
      <c r="Q158" s="258">
        <f t="shared" si="131"/>
        <v>40604.895199999999</v>
      </c>
      <c r="S158" s="192">
        <v>1</v>
      </c>
      <c r="W158" s="35" t="s">
        <v>99</v>
      </c>
      <c r="Z158" s="189">
        <f t="shared" si="132"/>
        <v>3427.5</v>
      </c>
      <c r="AA158" s="198">
        <f t="shared" si="133"/>
        <v>1.4785459952747521E-2</v>
      </c>
      <c r="AB158" s="198">
        <f t="shared" si="125"/>
        <v>6.6739655761168581E-2</v>
      </c>
      <c r="AC158" s="198">
        <f t="shared" si="126"/>
        <v>2.0389964010973927E-2</v>
      </c>
      <c r="AD158" s="198">
        <f t="shared" si="127"/>
        <v>5.6045040582264061E-3</v>
      </c>
      <c r="AE158" s="198">
        <f t="shared" si="128"/>
        <v>3.1410465738676255E-5</v>
      </c>
      <c r="AF158" s="189">
        <f t="shared" si="129"/>
        <v>2.0389964010973927E-2</v>
      </c>
      <c r="AG158" s="13"/>
      <c r="AH158" s="189">
        <f t="shared" si="113"/>
        <v>-4.6349691750194648E-2</v>
      </c>
      <c r="AI158" s="189">
        <f t="shared" si="114"/>
        <v>1.146793397709279</v>
      </c>
      <c r="AJ158" s="189">
        <f t="shared" si="115"/>
        <v>-0.98134728146108308</v>
      </c>
      <c r="AK158" s="189">
        <f t="shared" si="116"/>
        <v>-0.62719699572153609</v>
      </c>
      <c r="AL158" s="189">
        <f t="shared" si="117"/>
        <v>-1.340887951168257</v>
      </c>
      <c r="AM158" s="189">
        <f t="shared" si="118"/>
        <v>-0.79297707331304823</v>
      </c>
      <c r="AN158" s="198">
        <f t="shared" si="136"/>
        <v>11.859520331226106</v>
      </c>
      <c r="AO158" s="198">
        <f t="shared" si="136"/>
        <v>11.863533231886022</v>
      </c>
      <c r="AP158" s="198">
        <f t="shared" si="136"/>
        <v>11.871670030242944</v>
      </c>
      <c r="AQ158" s="198">
        <f t="shared" si="136"/>
        <v>11.88800217364218</v>
      </c>
      <c r="AR158" s="198">
        <f t="shared" si="136"/>
        <v>11.920155718047035</v>
      </c>
      <c r="AS158" s="198">
        <f t="shared" si="136"/>
        <v>11.981307154187105</v>
      </c>
      <c r="AT158" s="198">
        <f t="shared" si="136"/>
        <v>12.091393382374358</v>
      </c>
      <c r="AU158" s="198">
        <f t="shared" si="119"/>
        <v>12.275886951026786</v>
      </c>
    </row>
    <row r="159" spans="1:47" s="189" customFormat="1" ht="12.95" customHeight="1">
      <c r="A159" s="32" t="s">
        <v>86</v>
      </c>
      <c r="B159" s="20" t="s">
        <v>44</v>
      </c>
      <c r="C159" s="32">
        <v>55632.7353</v>
      </c>
      <c r="D159" s="32">
        <v>5.0000000000000001E-4</v>
      </c>
      <c r="E159" s="35">
        <f t="shared" si="130"/>
        <v>3456.0530082122855</v>
      </c>
      <c r="F159" s="189">
        <f t="shared" si="134"/>
        <v>3456</v>
      </c>
      <c r="G159" s="189">
        <f t="shared" si="124"/>
        <v>1.7377602925989777E-2</v>
      </c>
      <c r="K159" s="189">
        <f>G159</f>
        <v>1.7377602925989777E-2</v>
      </c>
      <c r="O159" s="189">
        <f t="shared" ca="1" si="135"/>
        <v>1.7998242379003951E-2</v>
      </c>
      <c r="Q159" s="258">
        <f t="shared" si="131"/>
        <v>40614.2353</v>
      </c>
      <c r="S159" s="192">
        <v>1</v>
      </c>
      <c r="W159" s="35" t="s">
        <v>100</v>
      </c>
      <c r="Z159" s="189">
        <f t="shared" si="132"/>
        <v>3456</v>
      </c>
      <c r="AA159" s="198">
        <f t="shared" si="133"/>
        <v>1.4926615683158902E-2</v>
      </c>
      <c r="AB159" s="198">
        <f t="shared" si="125"/>
        <v>6.3652568233990695E-2</v>
      </c>
      <c r="AC159" s="198">
        <f t="shared" si="126"/>
        <v>1.7377602925989777E-2</v>
      </c>
      <c r="AD159" s="198">
        <f t="shared" si="127"/>
        <v>2.4509872428308752E-3</v>
      </c>
      <c r="AE159" s="198">
        <f t="shared" si="128"/>
        <v>6.0073384645196952E-6</v>
      </c>
      <c r="AF159" s="189">
        <f t="shared" si="129"/>
        <v>1.7377602925989777E-2</v>
      </c>
      <c r="AG159" s="13"/>
      <c r="AH159" s="189">
        <f t="shared" si="113"/>
        <v>-4.6274965308000918E-2</v>
      </c>
      <c r="AI159" s="189">
        <f t="shared" si="114"/>
        <v>1.1511719633737321</v>
      </c>
      <c r="AJ159" s="189">
        <f t="shared" si="115"/>
        <v>-0.98266650912267295</v>
      </c>
      <c r="AK159" s="189">
        <f t="shared" si="116"/>
        <v>-0.62615605925590623</v>
      </c>
      <c r="AL159" s="189">
        <f t="shared" si="117"/>
        <v>-1.3339010166655045</v>
      </c>
      <c r="AM159" s="189">
        <f t="shared" si="118"/>
        <v>-0.78730256635921381</v>
      </c>
      <c r="AN159" s="198">
        <f t="shared" si="136"/>
        <v>11.864171686254895</v>
      </c>
      <c r="AO159" s="198">
        <f t="shared" si="136"/>
        <v>11.868227461777686</v>
      </c>
      <c r="AP159" s="198">
        <f t="shared" si="136"/>
        <v>11.876418793022406</v>
      </c>
      <c r="AQ159" s="198">
        <f t="shared" si="136"/>
        <v>11.892796538366689</v>
      </c>
      <c r="AR159" s="198">
        <f t="shared" si="136"/>
        <v>11.924920498393554</v>
      </c>
      <c r="AS159" s="198">
        <f t="shared" si="136"/>
        <v>11.985816505818107</v>
      </c>
      <c r="AT159" s="198">
        <f t="shared" si="136"/>
        <v>12.095177401995722</v>
      </c>
      <c r="AU159" s="198">
        <f t="shared" si="119"/>
        <v>12.27822655622654</v>
      </c>
    </row>
    <row r="160" spans="1:47" s="189" customFormat="1" ht="12.95" customHeight="1">
      <c r="A160" s="35" t="s">
        <v>92</v>
      </c>
      <c r="B160" s="20" t="s">
        <v>44</v>
      </c>
      <c r="C160" s="32">
        <v>55979.583500000001</v>
      </c>
      <c r="D160" s="32">
        <v>2.5999999999999999E-3</v>
      </c>
      <c r="E160" s="35">
        <f t="shared" si="130"/>
        <v>4514.0702211029375</v>
      </c>
      <c r="F160" s="189">
        <f t="shared" si="134"/>
        <v>4514</v>
      </c>
      <c r="G160" s="189">
        <f t="shared" si="124"/>
        <v>2.3020479115075432E-2</v>
      </c>
      <c r="J160" s="189">
        <f>G160</f>
        <v>2.3020479115075432E-2</v>
      </c>
      <c r="O160" s="189">
        <f t="shared" ca="1" si="135"/>
        <v>2.7630088894916992E-2</v>
      </c>
      <c r="Q160" s="258">
        <f t="shared" si="131"/>
        <v>40961.083500000001</v>
      </c>
      <c r="S160" s="192">
        <v>1</v>
      </c>
      <c r="W160" s="35" t="s">
        <v>99</v>
      </c>
      <c r="Z160" s="189">
        <f t="shared" si="132"/>
        <v>4514</v>
      </c>
      <c r="AA160" s="198">
        <f t="shared" si="133"/>
        <v>2.1154075101973958E-2</v>
      </c>
      <c r="AB160" s="198">
        <f t="shared" si="125"/>
        <v>6.551443948128477E-2</v>
      </c>
      <c r="AC160" s="198">
        <f t="shared" si="126"/>
        <v>2.3020479115075432E-2</v>
      </c>
      <c r="AD160" s="198">
        <f t="shared" si="127"/>
        <v>1.8664040131014734E-3</v>
      </c>
      <c r="AE160" s="198">
        <f t="shared" si="128"/>
        <v>3.4834639401212848E-6</v>
      </c>
      <c r="AF160" s="189">
        <f t="shared" si="129"/>
        <v>2.3020479115075432E-2</v>
      </c>
      <c r="AG160" s="13"/>
      <c r="AH160" s="189">
        <f t="shared" si="113"/>
        <v>-4.2493960366209331E-2</v>
      </c>
      <c r="AI160" s="189">
        <f t="shared" si="114"/>
        <v>1.3300505013808337</v>
      </c>
      <c r="AJ160" s="189">
        <f t="shared" si="115"/>
        <v>-0.99344025095567112</v>
      </c>
      <c r="AK160" s="189">
        <f t="shared" si="116"/>
        <v>-0.55316456827187999</v>
      </c>
      <c r="AL160" s="189">
        <f t="shared" si="117"/>
        <v>-1.0328372211953263</v>
      </c>
      <c r="AM160" s="189">
        <f t="shared" si="118"/>
        <v>-0.5678160757253482</v>
      </c>
      <c r="AN160" s="198">
        <f t="shared" si="136"/>
        <v>12.049842205342934</v>
      </c>
      <c r="AO160" s="198">
        <f t="shared" si="136"/>
        <v>12.054983448592891</v>
      </c>
      <c r="AP160" s="198">
        <f t="shared" si="136"/>
        <v>12.064112571714013</v>
      </c>
      <c r="AQ160" s="198">
        <f t="shared" si="136"/>
        <v>12.080211489551409</v>
      </c>
      <c r="AR160" s="198">
        <f t="shared" si="136"/>
        <v>12.108275025855031</v>
      </c>
      <c r="AS160" s="198">
        <f t="shared" si="136"/>
        <v>12.156300289393835</v>
      </c>
      <c r="AT160" s="198">
        <f t="shared" si="136"/>
        <v>12.23629203927926</v>
      </c>
      <c r="AU160" s="198">
        <f t="shared" si="119"/>
        <v>12.365079268554267</v>
      </c>
    </row>
    <row r="161" spans="1:48" s="189" customFormat="1" ht="12.95" customHeight="1">
      <c r="A161" s="32" t="s">
        <v>90</v>
      </c>
      <c r="B161" s="20" t="s">
        <v>45</v>
      </c>
      <c r="C161" s="32">
        <v>56000.728600000002</v>
      </c>
      <c r="D161" s="32">
        <v>4.0000000000000002E-4</v>
      </c>
      <c r="E161" s="35">
        <f t="shared" si="130"/>
        <v>4578.5707137342833</v>
      </c>
      <c r="F161" s="189">
        <f t="shared" si="134"/>
        <v>4578.5</v>
      </c>
      <c r="G161" s="189">
        <f t="shared" si="124"/>
        <v>2.3181977718195412E-2</v>
      </c>
      <c r="K161" s="189">
        <f>G161</f>
        <v>2.3181977718195412E-2</v>
      </c>
      <c r="O161" s="189">
        <f t="shared" ca="1" si="135"/>
        <v>2.8217285587049688E-2</v>
      </c>
      <c r="Q161" s="258">
        <f t="shared" si="131"/>
        <v>40982.228600000002</v>
      </c>
      <c r="S161" s="192">
        <v>1</v>
      </c>
      <c r="W161" s="35" t="s">
        <v>100</v>
      </c>
      <c r="Z161" s="189">
        <f t="shared" si="132"/>
        <v>4578.5</v>
      </c>
      <c r="AA161" s="198">
        <f t="shared" si="133"/>
        <v>2.1602197427272346E-2</v>
      </c>
      <c r="AB161" s="198">
        <f t="shared" si="125"/>
        <v>6.5375727933812716E-2</v>
      </c>
      <c r="AC161" s="198">
        <f t="shared" si="126"/>
        <v>2.3181977718195412E-2</v>
      </c>
      <c r="AD161" s="198">
        <f t="shared" si="127"/>
        <v>1.5797802909230663E-3</v>
      </c>
      <c r="AE161" s="198">
        <f t="shared" si="128"/>
        <v>2.4957057675889678E-6</v>
      </c>
      <c r="AF161" s="189">
        <f t="shared" si="129"/>
        <v>2.3181977718195412E-2</v>
      </c>
      <c r="AG161" s="13"/>
      <c r="AH161" s="189">
        <f t="shared" si="113"/>
        <v>-4.2193750215617304E-2</v>
      </c>
      <c r="AI161" s="189">
        <f t="shared" si="114"/>
        <v>1.3417195012261893</v>
      </c>
      <c r="AJ161" s="189">
        <f t="shared" si="115"/>
        <v>-0.99078871998228446</v>
      </c>
      <c r="AK161" s="189">
        <f t="shared" si="116"/>
        <v>-0.54603310846035646</v>
      </c>
      <c r="AL161" s="189">
        <f t="shared" si="117"/>
        <v>-1.0116061691927698</v>
      </c>
      <c r="AM161" s="189">
        <f t="shared" si="118"/>
        <v>-0.5538615330375094</v>
      </c>
      <c r="AN161" s="198">
        <f t="shared" si="136"/>
        <v>12.061998664720024</v>
      </c>
      <c r="AO161" s="198">
        <f t="shared" si="136"/>
        <v>12.067157041813108</v>
      </c>
      <c r="AP161" s="198">
        <f t="shared" si="136"/>
        <v>12.076255843114776</v>
      </c>
      <c r="AQ161" s="198">
        <f t="shared" si="136"/>
        <v>12.092198806059443</v>
      </c>
      <c r="AR161" s="198">
        <f t="shared" si="136"/>
        <v>12.119826332068188</v>
      </c>
      <c r="AS161" s="198">
        <f t="shared" si="136"/>
        <v>12.166866985485427</v>
      </c>
      <c r="AT161" s="198">
        <f t="shared" si="136"/>
        <v>12.244930547814478</v>
      </c>
      <c r="AU161" s="198">
        <f t="shared" si="119"/>
        <v>12.370374164532659</v>
      </c>
    </row>
    <row r="162" spans="1:48" s="189" customFormat="1" ht="12.95" customHeight="1">
      <c r="A162" s="35" t="s">
        <v>92</v>
      </c>
      <c r="B162" s="20" t="s">
        <v>45</v>
      </c>
      <c r="C162" s="32">
        <v>56003.354800000001</v>
      </c>
      <c r="D162" s="32">
        <v>2.3999999999999998E-3</v>
      </c>
      <c r="E162" s="35">
        <f t="shared" si="130"/>
        <v>4586.5816095800519</v>
      </c>
      <c r="F162" s="189">
        <f t="shared" si="134"/>
        <v>4586.5</v>
      </c>
      <c r="G162" s="189">
        <f t="shared" si="124"/>
        <v>2.6753946534881834E-2</v>
      </c>
      <c r="J162" s="189">
        <f>G162</f>
        <v>2.6753946534881834E-2</v>
      </c>
      <c r="O162" s="189">
        <f t="shared" ca="1" si="135"/>
        <v>2.8290116184523512E-2</v>
      </c>
      <c r="Q162" s="258">
        <f t="shared" si="131"/>
        <v>40984.854800000001</v>
      </c>
      <c r="S162" s="192">
        <v>1</v>
      </c>
      <c r="W162" s="35" t="s">
        <v>99</v>
      </c>
      <c r="Z162" s="189">
        <f t="shared" si="132"/>
        <v>4586.5</v>
      </c>
      <c r="AA162" s="198">
        <f t="shared" si="133"/>
        <v>2.1658371940244947E-2</v>
      </c>
      <c r="AB162" s="198">
        <f t="shared" si="125"/>
        <v>6.8909858050716838E-2</v>
      </c>
      <c r="AC162" s="198">
        <f t="shared" si="126"/>
        <v>2.6753946534881834E-2</v>
      </c>
      <c r="AD162" s="198">
        <f t="shared" si="127"/>
        <v>5.0955745946368869E-3</v>
      </c>
      <c r="AE162" s="198">
        <f t="shared" si="128"/>
        <v>2.5964880449508874E-5</v>
      </c>
      <c r="AF162" s="189">
        <f t="shared" si="129"/>
        <v>2.6753946534881834E-2</v>
      </c>
      <c r="AG162" s="13"/>
      <c r="AH162" s="189">
        <f t="shared" ref="AH162:AH192" si="137">$AB$6*($AB$11/AI162*AJ162+$AB$12)</f>
        <v>-4.2155911515835004E-2</v>
      </c>
      <c r="AI162" s="189">
        <f t="shared" ref="AI162:AI192" si="138">1+$AB$7*COS(AL162)</f>
        <v>1.3431696491684533</v>
      </c>
      <c r="AJ162" s="189">
        <f t="shared" ref="AJ162:AJ192" si="139">SIN(AL162+RADIANS($AB$9))</f>
        <v>-0.99042528239056338</v>
      </c>
      <c r="AK162" s="189">
        <f t="shared" ref="AK162:AK194" si="140">$AB$7*SIN(AL162)</f>
        <v>-0.54512288976225876</v>
      </c>
      <c r="AL162" s="189">
        <f t="shared" ref="AL162:AL194" si="141">2*ATAN(AM162)</f>
        <v>-1.0089481677871877</v>
      </c>
      <c r="AM162" s="189">
        <f t="shared" ref="AM162:AM194" si="142">SQRT((1+$AB$7)/(1-$AB$7))*TAN(AN162/2)</f>
        <v>-0.55212612101115199</v>
      </c>
      <c r="AN162" s="198">
        <f t="shared" si="136"/>
        <v>12.06351314918324</v>
      </c>
      <c r="AO162" s="198">
        <f t="shared" si="136"/>
        <v>12.068673128927921</v>
      </c>
      <c r="AP162" s="198">
        <f t="shared" si="136"/>
        <v>12.077767341810471</v>
      </c>
      <c r="AQ162" s="198">
        <f t="shared" si="136"/>
        <v>12.093689772923275</v>
      </c>
      <c r="AR162" s="198">
        <f t="shared" si="136"/>
        <v>12.121261739503833</v>
      </c>
      <c r="AS162" s="198">
        <f t="shared" si="136"/>
        <v>12.168178801120922</v>
      </c>
      <c r="AT162" s="198">
        <f t="shared" si="136"/>
        <v>12.246002237797768</v>
      </c>
      <c r="AU162" s="198">
        <f t="shared" ref="AU162:AU192" si="143">RADIANS($AB$9)+$AB$18*(F162-AB$15)</f>
        <v>12.3710308958168</v>
      </c>
    </row>
    <row r="163" spans="1:48" s="189" customFormat="1" ht="12.95" customHeight="1">
      <c r="A163" s="35" t="s">
        <v>95</v>
      </c>
      <c r="B163" s="20" t="s">
        <v>44</v>
      </c>
      <c r="C163" s="32">
        <v>56298.893600000003</v>
      </c>
      <c r="D163" s="32">
        <v>4.0000000000000002E-4</v>
      </c>
      <c r="E163" s="35">
        <f t="shared" si="130"/>
        <v>5488.0858915023728</v>
      </c>
      <c r="F163" s="189">
        <f t="shared" si="134"/>
        <v>5488</v>
      </c>
      <c r="G163" s="189">
        <f t="shared" si="124"/>
        <v>2.8157682718301658E-2</v>
      </c>
      <c r="K163" s="189">
        <f>G163</f>
        <v>2.8157682718301658E-2</v>
      </c>
      <c r="O163" s="189">
        <f t="shared" ca="1" si="135"/>
        <v>3.6497214137354898E-2</v>
      </c>
      <c r="Q163" s="258">
        <f t="shared" si="131"/>
        <v>41280.393600000003</v>
      </c>
      <c r="S163" s="192">
        <v>1</v>
      </c>
      <c r="W163" s="35" t="s">
        <v>100</v>
      </c>
      <c r="Z163" s="189">
        <f t="shared" si="132"/>
        <v>5488</v>
      </c>
      <c r="AA163" s="198">
        <f t="shared" si="133"/>
        <v>2.8861918058578052E-2</v>
      </c>
      <c r="AB163" s="198">
        <f t="shared" si="125"/>
        <v>6.516229415374461E-2</v>
      </c>
      <c r="AC163" s="198">
        <f t="shared" si="126"/>
        <v>2.8157682718301658E-2</v>
      </c>
      <c r="AD163" s="198">
        <f t="shared" si="127"/>
        <v>-7.0423534027639484E-4</v>
      </c>
      <c r="AE163" s="198">
        <f t="shared" si="128"/>
        <v>4.9594741449420966E-7</v>
      </c>
      <c r="AF163" s="189">
        <f t="shared" si="129"/>
        <v>2.8157682718301658E-2</v>
      </c>
      <c r="AG163" s="13"/>
      <c r="AH163" s="189">
        <f t="shared" si="137"/>
        <v>-3.7004611435442945E-2</v>
      </c>
      <c r="AI163" s="189">
        <f t="shared" si="138"/>
        <v>1.5033202659732021</v>
      </c>
      <c r="AJ163" s="189">
        <f t="shared" si="139"/>
        <v>-0.88997256675966341</v>
      </c>
      <c r="AK163" s="189">
        <f t="shared" si="140"/>
        <v>-0.40198642130527251</v>
      </c>
      <c r="AL163" s="189">
        <f t="shared" si="141"/>
        <v>-0.67392898478477581</v>
      </c>
      <c r="AM163" s="189">
        <f t="shared" si="142"/>
        <v>-0.3503251909276115</v>
      </c>
      <c r="AN163" s="198">
        <f t="shared" si="136"/>
        <v>12.243249662528598</v>
      </c>
      <c r="AO163" s="198">
        <f t="shared" si="136"/>
        <v>12.247744463414318</v>
      </c>
      <c r="AP163" s="198">
        <f t="shared" si="136"/>
        <v>12.255083402961622</v>
      </c>
      <c r="AQ163" s="198">
        <f t="shared" si="136"/>
        <v>12.267029216183564</v>
      </c>
      <c r="AR163" s="198">
        <f t="shared" si="136"/>
        <v>12.286380895315382</v>
      </c>
      <c r="AS163" s="198">
        <f t="shared" si="136"/>
        <v>12.317506322069528</v>
      </c>
      <c r="AT163" s="198">
        <f t="shared" si="136"/>
        <v>12.367070892489298</v>
      </c>
      <c r="AU163" s="198">
        <f t="shared" si="143"/>
        <v>12.445036302398506</v>
      </c>
    </row>
    <row r="164" spans="1:48" s="189" customFormat="1" ht="12.95" customHeight="1">
      <c r="A164" s="264" t="s">
        <v>685</v>
      </c>
      <c r="B164" s="265" t="s">
        <v>45</v>
      </c>
      <c r="C164" s="264">
        <v>56743.442600000002</v>
      </c>
      <c r="D164" s="264">
        <v>1.6000000000000001E-3</v>
      </c>
      <c r="E164" s="35">
        <f t="shared" si="130"/>
        <v>6844.1272201681259</v>
      </c>
      <c r="F164" s="189">
        <f t="shared" si="134"/>
        <v>6844</v>
      </c>
      <c r="G164" s="189">
        <f t="shared" si="124"/>
        <v>4.1706397380039562E-2</v>
      </c>
      <c r="J164" s="189">
        <f>G164</f>
        <v>4.1706397380039562E-2</v>
      </c>
      <c r="O164" s="189">
        <f t="shared" ca="1" si="135"/>
        <v>4.8842000409167835E-2</v>
      </c>
      <c r="Q164" s="258">
        <f t="shared" si="131"/>
        <v>41724.942600000002</v>
      </c>
      <c r="S164" s="192">
        <v>1</v>
      </c>
      <c r="W164" s="35" t="s">
        <v>99</v>
      </c>
      <c r="Z164" s="189">
        <f t="shared" si="132"/>
        <v>6844</v>
      </c>
      <c r="AA164" s="198">
        <f t="shared" si="133"/>
        <v>4.2875897469608654E-2</v>
      </c>
      <c r="AB164" s="198">
        <f t="shared" si="125"/>
        <v>6.7731774519227558E-2</v>
      </c>
      <c r="AC164" s="198">
        <f t="shared" si="126"/>
        <v>4.1706397380039562E-2</v>
      </c>
      <c r="AD164" s="198">
        <f t="shared" si="127"/>
        <v>-1.1695000895690921E-3</v>
      </c>
      <c r="AE164" s="198">
        <f t="shared" si="128"/>
        <v>1.3677304595021145E-6</v>
      </c>
      <c r="AF164" s="189">
        <f t="shared" si="129"/>
        <v>4.1706397380039562E-2</v>
      </c>
      <c r="AG164" s="13"/>
      <c r="AH164" s="189">
        <f t="shared" si="137"/>
        <v>-2.6025377139187993E-2</v>
      </c>
      <c r="AI164" s="189">
        <f t="shared" si="138"/>
        <v>1.6430368745047597</v>
      </c>
      <c r="AJ164" s="189">
        <f t="shared" si="139"/>
        <v>-0.46359990458540901</v>
      </c>
      <c r="AK164" s="189">
        <f t="shared" si="140"/>
        <v>-3.7788239973632447E-2</v>
      </c>
      <c r="AL164" s="189">
        <f t="shared" si="141"/>
        <v>-5.8697770855518014E-2</v>
      </c>
      <c r="AM164" s="189">
        <f t="shared" si="142"/>
        <v>-2.9357314955481446E-2</v>
      </c>
      <c r="AN164" s="198">
        <f t="shared" ref="AN164:AT173" si="144">$AU164+$AB$7*SIN(AO164)</f>
        <v>12.539056640660245</v>
      </c>
      <c r="AO164" s="198">
        <f t="shared" si="144"/>
        <v>12.539516939965965</v>
      </c>
      <c r="AP164" s="198">
        <f t="shared" si="144"/>
        <v>12.540231779103646</v>
      </c>
      <c r="AQ164" s="198">
        <f t="shared" si="144"/>
        <v>12.541341889107047</v>
      </c>
      <c r="AR164" s="198">
        <f t="shared" si="144"/>
        <v>12.543065774660965</v>
      </c>
      <c r="AS164" s="198">
        <f t="shared" si="144"/>
        <v>12.545742654480495</v>
      </c>
      <c r="AT164" s="198">
        <f t="shared" si="144"/>
        <v>12.54989907457926</v>
      </c>
      <c r="AU164" s="198">
        <f t="shared" si="143"/>
        <v>12.556352255060506</v>
      </c>
    </row>
    <row r="165" spans="1:48" s="189" customFormat="1" ht="12.95" customHeight="1">
      <c r="A165" s="264" t="s">
        <v>685</v>
      </c>
      <c r="B165" s="265" t="s">
        <v>45</v>
      </c>
      <c r="C165" s="264">
        <v>56745.407099999997</v>
      </c>
      <c r="D165" s="264">
        <v>2.2000000000000001E-3</v>
      </c>
      <c r="E165" s="35">
        <f t="shared" si="130"/>
        <v>6850.1196826191863</v>
      </c>
      <c r="F165" s="189">
        <f t="shared" si="134"/>
        <v>6850</v>
      </c>
      <c r="G165" s="189">
        <f t="shared" si="124"/>
        <v>3.9235373988049105E-2</v>
      </c>
      <c r="J165" s="189">
        <f>G165</f>
        <v>3.9235373988049105E-2</v>
      </c>
      <c r="O165" s="189">
        <f t="shared" ca="1" si="135"/>
        <v>4.8896623357273204E-2</v>
      </c>
      <c r="Q165" s="258">
        <f t="shared" si="131"/>
        <v>41726.907099999997</v>
      </c>
      <c r="S165" s="192">
        <v>1</v>
      </c>
      <c r="W165" s="35" t="s">
        <v>99</v>
      </c>
      <c r="Z165" s="189">
        <f t="shared" si="132"/>
        <v>6850</v>
      </c>
      <c r="AA165" s="198">
        <f t="shared" si="133"/>
        <v>4.2944976415413352E-2</v>
      </c>
      <c r="AB165" s="198">
        <f t="shared" si="125"/>
        <v>6.5204961010546139E-2</v>
      </c>
      <c r="AC165" s="198">
        <f t="shared" si="126"/>
        <v>3.9235373988049105E-2</v>
      </c>
      <c r="AD165" s="198">
        <f t="shared" si="127"/>
        <v>-3.7096024273642475E-3</v>
      </c>
      <c r="AE165" s="198">
        <f t="shared" si="128"/>
        <v>1.3761150169106717E-5</v>
      </c>
      <c r="AF165" s="189">
        <f t="shared" si="129"/>
        <v>3.9235373988049105E-2</v>
      </c>
      <c r="AG165" s="13"/>
      <c r="AH165" s="189">
        <f t="shared" si="137"/>
        <v>-2.5969587022497031E-2</v>
      </c>
      <c r="AI165" s="189">
        <f t="shared" si="138"/>
        <v>1.6431431723250838</v>
      </c>
      <c r="AJ165" s="189">
        <f t="shared" si="139"/>
        <v>-0.46104285206270501</v>
      </c>
      <c r="AK165" s="189">
        <f t="shared" si="140"/>
        <v>-3.5933729903567829E-2</v>
      </c>
      <c r="AL165" s="189">
        <f t="shared" si="141"/>
        <v>-5.581402407455896E-2</v>
      </c>
      <c r="AM165" s="189">
        <f t="shared" si="142"/>
        <v>-2.7914258967467232E-2</v>
      </c>
      <c r="AN165" s="198">
        <f t="shared" si="144"/>
        <v>12.540399101573474</v>
      </c>
      <c r="AO165" s="198">
        <f t="shared" si="144"/>
        <v>12.540836833051269</v>
      </c>
      <c r="AP165" s="198">
        <f t="shared" si="144"/>
        <v>12.541516601743297</v>
      </c>
      <c r="AQ165" s="198">
        <f t="shared" si="144"/>
        <v>12.542572215929734</v>
      </c>
      <c r="AR165" s="198">
        <f t="shared" si="144"/>
        <v>12.54421142920558</v>
      </c>
      <c r="AS165" s="198">
        <f t="shared" si="144"/>
        <v>12.546756769445025</v>
      </c>
      <c r="AT165" s="198">
        <f t="shared" si="144"/>
        <v>12.550708881128935</v>
      </c>
      <c r="AU165" s="198">
        <f t="shared" si="143"/>
        <v>12.556844803523614</v>
      </c>
    </row>
    <row r="166" spans="1:48" s="189" customFormat="1" ht="12.95" customHeight="1">
      <c r="A166" s="222" t="s">
        <v>688</v>
      </c>
      <c r="B166" s="192" t="s">
        <v>45</v>
      </c>
      <c r="C166" s="191">
        <v>57010.141100000001</v>
      </c>
      <c r="D166" s="191" t="s">
        <v>100</v>
      </c>
      <c r="E166" s="35">
        <f t="shared" si="130"/>
        <v>7657.6577607680647</v>
      </c>
      <c r="F166" s="189">
        <f t="shared" si="134"/>
        <v>7657.5</v>
      </c>
      <c r="G166" s="189">
        <f t="shared" si="124"/>
        <v>5.1718476570385974E-2</v>
      </c>
      <c r="K166" s="189">
        <f>G166</f>
        <v>5.1718476570385974E-2</v>
      </c>
      <c r="O166" s="189">
        <f t="shared" ca="1" si="135"/>
        <v>5.6247961789787179E-2</v>
      </c>
      <c r="Q166" s="258">
        <f t="shared" si="131"/>
        <v>41991.641100000001</v>
      </c>
      <c r="S166" s="192">
        <v>1</v>
      </c>
      <c r="W166" s="35" t="s">
        <v>100</v>
      </c>
      <c r="Z166" s="189">
        <f t="shared" si="132"/>
        <v>7657.5</v>
      </c>
      <c r="AA166" s="198">
        <f t="shared" si="133"/>
        <v>5.2581834233985464E-2</v>
      </c>
      <c r="AB166" s="198">
        <f t="shared" si="125"/>
        <v>6.9828467438044481E-2</v>
      </c>
      <c r="AC166" s="198">
        <f t="shared" si="126"/>
        <v>5.1718476570385974E-2</v>
      </c>
      <c r="AD166" s="198">
        <f t="shared" si="127"/>
        <v>-8.6335766359948996E-4</v>
      </c>
      <c r="AE166" s="198">
        <f t="shared" si="128"/>
        <v>7.4538645529597003E-7</v>
      </c>
      <c r="AF166" s="189">
        <f t="shared" si="129"/>
        <v>5.1718476570385974E-2</v>
      </c>
      <c r="AG166" s="13"/>
      <c r="AH166" s="189">
        <f t="shared" si="137"/>
        <v>-1.810999086765851E-2</v>
      </c>
      <c r="AI166" s="189">
        <f t="shared" si="138"/>
        <v>1.609682091117929</v>
      </c>
      <c r="AJ166" s="189">
        <f t="shared" si="139"/>
        <v>-9.4618361011423513E-2</v>
      </c>
      <c r="AK166" s="189">
        <f t="shared" si="140"/>
        <v>0.2078752530322554</v>
      </c>
      <c r="AL166" s="189">
        <f t="shared" si="141"/>
        <v>0.32859590901764607</v>
      </c>
      <c r="AM166" s="189">
        <f t="shared" si="142"/>
        <v>0.16579243631276405</v>
      </c>
      <c r="AN166" s="198">
        <f t="shared" si="144"/>
        <v>12.720328253715659</v>
      </c>
      <c r="AO166" s="198">
        <f t="shared" si="144"/>
        <v>12.717838207953697</v>
      </c>
      <c r="AP166" s="198">
        <f t="shared" si="144"/>
        <v>12.713928939795906</v>
      </c>
      <c r="AQ166" s="198">
        <f t="shared" si="144"/>
        <v>12.707796107145386</v>
      </c>
      <c r="AR166" s="198">
        <f t="shared" si="144"/>
        <v>12.698185649744822</v>
      </c>
      <c r="AS166" s="198">
        <f t="shared" si="144"/>
        <v>12.683149825997543</v>
      </c>
      <c r="AT166" s="198">
        <f t="shared" si="144"/>
        <v>12.659677660566217</v>
      </c>
      <c r="AU166" s="198">
        <f t="shared" si="143"/>
        <v>12.623133617516656</v>
      </c>
    </row>
    <row r="167" spans="1:48" s="189" customFormat="1" ht="12.95" customHeight="1">
      <c r="A167" s="266" t="s">
        <v>1</v>
      </c>
      <c r="B167" s="267" t="s">
        <v>45</v>
      </c>
      <c r="C167" s="266">
        <v>57010.141100000124</v>
      </c>
      <c r="D167" s="266" t="s">
        <v>109</v>
      </c>
      <c r="E167" s="35">
        <f t="shared" si="130"/>
        <v>7657.6577607684421</v>
      </c>
      <c r="F167" s="189">
        <f t="shared" si="134"/>
        <v>7657.5</v>
      </c>
      <c r="G167" s="189">
        <f t="shared" si="124"/>
        <v>5.1718476694077253E-2</v>
      </c>
      <c r="K167" s="189">
        <f>G167</f>
        <v>5.1718476694077253E-2</v>
      </c>
      <c r="O167" s="189">
        <f t="shared" ca="1" si="135"/>
        <v>5.6247961789787179E-2</v>
      </c>
      <c r="Q167" s="258">
        <f t="shared" si="131"/>
        <v>41991.641100000124</v>
      </c>
      <c r="S167" s="192">
        <v>1</v>
      </c>
      <c r="W167" s="35" t="s">
        <v>100</v>
      </c>
      <c r="Z167" s="189">
        <f t="shared" si="132"/>
        <v>7657.5</v>
      </c>
      <c r="AA167" s="198">
        <f t="shared" si="133"/>
        <v>5.2581834233985464E-2</v>
      </c>
      <c r="AB167" s="198">
        <f t="shared" si="125"/>
        <v>6.982846756173576E-2</v>
      </c>
      <c r="AC167" s="198">
        <f t="shared" si="126"/>
        <v>5.1718476694077253E-2</v>
      </c>
      <c r="AD167" s="198">
        <f t="shared" si="127"/>
        <v>-8.6335753990821051E-4</v>
      </c>
      <c r="AE167" s="198">
        <f t="shared" si="128"/>
        <v>7.4538624171635731E-7</v>
      </c>
      <c r="AF167" s="189">
        <f t="shared" si="129"/>
        <v>5.1718476694077253E-2</v>
      </c>
      <c r="AG167" s="13"/>
      <c r="AH167" s="189">
        <f t="shared" si="137"/>
        <v>-1.810999086765851E-2</v>
      </c>
      <c r="AI167" s="189">
        <f t="shared" si="138"/>
        <v>1.609682091117929</v>
      </c>
      <c r="AJ167" s="189">
        <f t="shared" si="139"/>
        <v>-9.4618361011423513E-2</v>
      </c>
      <c r="AK167" s="189">
        <f t="shared" si="140"/>
        <v>0.2078752530322554</v>
      </c>
      <c r="AL167" s="189">
        <f t="shared" si="141"/>
        <v>0.32859590901764607</v>
      </c>
      <c r="AM167" s="189">
        <f t="shared" si="142"/>
        <v>0.16579243631276405</v>
      </c>
      <c r="AN167" s="198">
        <f t="shared" si="144"/>
        <v>12.720328253715659</v>
      </c>
      <c r="AO167" s="198">
        <f t="shared" si="144"/>
        <v>12.717838207953697</v>
      </c>
      <c r="AP167" s="198">
        <f t="shared" si="144"/>
        <v>12.713928939795906</v>
      </c>
      <c r="AQ167" s="198">
        <f t="shared" si="144"/>
        <v>12.707796107145386</v>
      </c>
      <c r="AR167" s="198">
        <f t="shared" si="144"/>
        <v>12.698185649744822</v>
      </c>
      <c r="AS167" s="198">
        <f t="shared" si="144"/>
        <v>12.683149825997543</v>
      </c>
      <c r="AT167" s="198">
        <f t="shared" si="144"/>
        <v>12.659677660566217</v>
      </c>
      <c r="AU167" s="198">
        <f t="shared" si="143"/>
        <v>12.623133617516656</v>
      </c>
    </row>
    <row r="168" spans="1:48" s="189" customFormat="1" ht="12.95" customHeight="1">
      <c r="A168" s="32" t="s">
        <v>686</v>
      </c>
      <c r="B168" s="268" t="s">
        <v>45</v>
      </c>
      <c r="C168" s="269">
        <v>57048.332999999999</v>
      </c>
      <c r="D168" s="269">
        <v>5.0000000000000001E-3</v>
      </c>
      <c r="E168" s="35">
        <f t="shared" si="130"/>
        <v>7774.1573925752828</v>
      </c>
      <c r="F168" s="189">
        <f t="shared" si="134"/>
        <v>7774</v>
      </c>
      <c r="G168" s="189">
        <f t="shared" si="124"/>
        <v>5.1597772478999104E-2</v>
      </c>
      <c r="K168" s="189">
        <f>G168</f>
        <v>5.1597772478999104E-2</v>
      </c>
      <c r="O168" s="189">
        <f t="shared" ca="1" si="135"/>
        <v>5.730855736549971E-2</v>
      </c>
      <c r="Q168" s="258">
        <f t="shared" si="131"/>
        <v>42029.832999999999</v>
      </c>
      <c r="S168" s="192">
        <v>1</v>
      </c>
      <c r="W168" s="35" t="s">
        <v>100</v>
      </c>
      <c r="Z168" s="189">
        <f t="shared" si="132"/>
        <v>7774</v>
      </c>
      <c r="AA168" s="198">
        <f t="shared" si="133"/>
        <v>5.4007990053437746E-2</v>
      </c>
      <c r="AB168" s="198">
        <f t="shared" si="125"/>
        <v>6.8536183182631161E-2</v>
      </c>
      <c r="AC168" s="198">
        <f t="shared" si="126"/>
        <v>5.1597772478999104E-2</v>
      </c>
      <c r="AD168" s="198">
        <f t="shared" si="127"/>
        <v>-2.4102175744386417E-3</v>
      </c>
      <c r="AE168" s="198">
        <f t="shared" si="128"/>
        <v>5.8091487561328896E-6</v>
      </c>
      <c r="AF168" s="189">
        <f t="shared" si="129"/>
        <v>5.1597772478999104E-2</v>
      </c>
      <c r="AG168" s="13"/>
      <c r="AH168" s="189">
        <f t="shared" si="137"/>
        <v>-1.6938410703632056E-2</v>
      </c>
      <c r="AI168" s="189">
        <f t="shared" si="138"/>
        <v>1.5976551784710176</v>
      </c>
      <c r="AJ168" s="189">
        <f t="shared" si="139"/>
        <v>-4.108799636242158E-2</v>
      </c>
      <c r="AK168" s="189">
        <f t="shared" si="140"/>
        <v>0.2402762175079573</v>
      </c>
      <c r="AL168" s="189">
        <f t="shared" si="141"/>
        <v>0.38225645634000593</v>
      </c>
      <c r="AM168" s="189">
        <f t="shared" si="142"/>
        <v>0.19349004982035661</v>
      </c>
      <c r="AN168" s="198">
        <f t="shared" si="144"/>
        <v>12.745920550584657</v>
      </c>
      <c r="AO168" s="198">
        <f t="shared" si="144"/>
        <v>12.743061186214266</v>
      </c>
      <c r="AP168" s="198">
        <f t="shared" si="144"/>
        <v>12.738553781204693</v>
      </c>
      <c r="AQ168" s="198">
        <f t="shared" si="144"/>
        <v>12.731455591097021</v>
      </c>
      <c r="AR168" s="198">
        <f t="shared" si="144"/>
        <v>12.720294322117416</v>
      </c>
      <c r="AS168" s="198">
        <f t="shared" si="144"/>
        <v>12.702782678389239</v>
      </c>
      <c r="AT168" s="198">
        <f t="shared" si="144"/>
        <v>12.675390011799287</v>
      </c>
      <c r="AU168" s="198">
        <f t="shared" si="143"/>
        <v>12.632697266841967</v>
      </c>
    </row>
    <row r="169" spans="1:48" s="189" customFormat="1" ht="12.95" customHeight="1">
      <c r="A169" s="32" t="s">
        <v>686</v>
      </c>
      <c r="B169" s="268" t="s">
        <v>44</v>
      </c>
      <c r="C169" s="269">
        <v>57048.495000000003</v>
      </c>
      <c r="D169" s="269">
        <v>4.0000000000000001E-3</v>
      </c>
      <c r="E169" s="35">
        <f t="shared" si="130"/>
        <v>7774.6515533882621</v>
      </c>
      <c r="F169" s="189">
        <f t="shared" si="134"/>
        <v>7774.5</v>
      </c>
      <c r="G169" s="189">
        <f t="shared" si="124"/>
        <v>4.9683520534017589E-2</v>
      </c>
      <c r="K169" s="189">
        <f>G169</f>
        <v>4.9683520534017589E-2</v>
      </c>
      <c r="O169" s="189">
        <f t="shared" ca="1" si="135"/>
        <v>5.7313109277841834E-2</v>
      </c>
      <c r="Q169" s="258">
        <f t="shared" si="131"/>
        <v>42029.995000000003</v>
      </c>
      <c r="S169" s="192">
        <v>1</v>
      </c>
      <c r="W169" s="35" t="s">
        <v>100</v>
      </c>
      <c r="Z169" s="189">
        <f t="shared" si="132"/>
        <v>7774.5</v>
      </c>
      <c r="AA169" s="198">
        <f t="shared" si="133"/>
        <v>5.4014119409814002E-2</v>
      </c>
      <c r="AB169" s="198">
        <f t="shared" si="125"/>
        <v>6.6616893483843434E-2</v>
      </c>
      <c r="AC169" s="198">
        <f t="shared" si="126"/>
        <v>4.9683520534017589E-2</v>
      </c>
      <c r="AD169" s="198">
        <f t="shared" si="127"/>
        <v>-4.3305988757964126E-3</v>
      </c>
      <c r="AE169" s="198">
        <f t="shared" si="128"/>
        <v>1.8754086623049151E-5</v>
      </c>
      <c r="AF169" s="189">
        <f t="shared" si="129"/>
        <v>4.9683520534017589E-2</v>
      </c>
      <c r="AG169" s="13"/>
      <c r="AH169" s="189">
        <f t="shared" si="137"/>
        <v>-1.6933372949825842E-2</v>
      </c>
      <c r="AI169" s="189">
        <f t="shared" si="138"/>
        <v>1.5976002027866982</v>
      </c>
      <c r="AJ169" s="189">
        <f t="shared" si="139"/>
        <v>-4.0859451497265935E-2</v>
      </c>
      <c r="AK169" s="189">
        <f t="shared" si="140"/>
        <v>0.24041291704576145</v>
      </c>
      <c r="AL169" s="189">
        <f t="shared" si="141"/>
        <v>0.38248519329338287</v>
      </c>
      <c r="AM169" s="189">
        <f t="shared" si="142"/>
        <v>0.19360870269595784</v>
      </c>
      <c r="AN169" s="198">
        <f t="shared" si="144"/>
        <v>12.746030063856869</v>
      </c>
      <c r="AO169" s="198">
        <f t="shared" si="144"/>
        <v>12.743169160271503</v>
      </c>
      <c r="AP169" s="198">
        <f t="shared" si="144"/>
        <v>12.738659244048746</v>
      </c>
      <c r="AQ169" s="198">
        <f t="shared" si="144"/>
        <v>12.731556974211351</v>
      </c>
      <c r="AR169" s="198">
        <f t="shared" si="144"/>
        <v>12.720389113877166</v>
      </c>
      <c r="AS169" s="198">
        <f t="shared" si="144"/>
        <v>12.702866898915437</v>
      </c>
      <c r="AT169" s="198">
        <f t="shared" si="144"/>
        <v>12.675457438769914</v>
      </c>
      <c r="AU169" s="198">
        <f t="shared" si="143"/>
        <v>12.632738312547225</v>
      </c>
    </row>
    <row r="170" spans="1:48" s="189" customFormat="1" ht="12.95" customHeight="1">
      <c r="A170" s="270" t="s">
        <v>687</v>
      </c>
      <c r="B170" s="271"/>
      <c r="C170" s="270">
        <v>57097.347999999998</v>
      </c>
      <c r="D170" s="270">
        <v>2.0999999999999999E-3</v>
      </c>
      <c r="E170" s="35">
        <f t="shared" si="130"/>
        <v>7923.6715422518118</v>
      </c>
      <c r="F170" s="189">
        <f t="shared" si="134"/>
        <v>7923.5</v>
      </c>
      <c r="G170" s="189">
        <f t="shared" si="124"/>
        <v>5.623643976286985E-2</v>
      </c>
      <c r="J170" s="189">
        <f>G170</f>
        <v>5.623643976286985E-2</v>
      </c>
      <c r="O170" s="189">
        <f t="shared" ca="1" si="135"/>
        <v>5.8669579155791782E-2</v>
      </c>
      <c r="Q170" s="258">
        <f t="shared" si="131"/>
        <v>42078.847999999998</v>
      </c>
      <c r="S170" s="192">
        <v>1</v>
      </c>
      <c r="W170" s="35" t="s">
        <v>99</v>
      </c>
      <c r="Z170" s="189">
        <f t="shared" si="132"/>
        <v>7923.5</v>
      </c>
      <c r="AA170" s="198">
        <f t="shared" si="133"/>
        <v>5.5842726424302339E-2</v>
      </c>
      <c r="AB170" s="198">
        <f t="shared" si="125"/>
        <v>7.1666123701183623E-2</v>
      </c>
      <c r="AC170" s="198">
        <f t="shared" si="126"/>
        <v>5.623643976286985E-2</v>
      </c>
      <c r="AD170" s="198">
        <f t="shared" si="127"/>
        <v>3.9371333856751123E-4</v>
      </c>
      <c r="AE170" s="198">
        <f t="shared" si="128"/>
        <v>1.5501019296597571E-7</v>
      </c>
      <c r="AF170" s="189">
        <f t="shared" si="129"/>
        <v>5.623643976286985E-2</v>
      </c>
      <c r="AG170" s="13"/>
      <c r="AH170" s="189">
        <f t="shared" si="137"/>
        <v>-1.542968393831377E-2</v>
      </c>
      <c r="AI170" s="189">
        <f t="shared" si="138"/>
        <v>1.5800200873911867</v>
      </c>
      <c r="AJ170" s="189">
        <f t="shared" si="139"/>
        <v>2.6639127277396112E-2</v>
      </c>
      <c r="AK170" s="189">
        <f t="shared" si="140"/>
        <v>0.28018042628969492</v>
      </c>
      <c r="AL170" s="189">
        <f t="shared" si="141"/>
        <v>0.44999830144337477</v>
      </c>
      <c r="AM170" s="189">
        <f t="shared" si="142"/>
        <v>0.22887447644107928</v>
      </c>
      <c r="AN170" s="198">
        <f t="shared" si="144"/>
        <v>12.778528718061281</v>
      </c>
      <c r="AO170" s="198">
        <f t="shared" si="144"/>
        <v>12.775228086180771</v>
      </c>
      <c r="AP170" s="198">
        <f t="shared" si="144"/>
        <v>12.769993098241128</v>
      </c>
      <c r="AQ170" s="198">
        <f t="shared" si="144"/>
        <v>12.761701640822579</v>
      </c>
      <c r="AR170" s="198">
        <f t="shared" si="144"/>
        <v>12.748596718053275</v>
      </c>
      <c r="AS170" s="198">
        <f t="shared" si="144"/>
        <v>12.727947372810354</v>
      </c>
      <c r="AT170" s="198">
        <f t="shared" si="144"/>
        <v>12.695547273646511</v>
      </c>
      <c r="AU170" s="198">
        <f t="shared" si="143"/>
        <v>12.644969932714364</v>
      </c>
    </row>
    <row r="171" spans="1:48" s="189" customFormat="1" ht="12.95" customHeight="1">
      <c r="A171" s="266" t="s">
        <v>0</v>
      </c>
      <c r="B171" s="267" t="s">
        <v>45</v>
      </c>
      <c r="C171" s="266">
        <v>57415.026100000003</v>
      </c>
      <c r="D171" s="266" t="s">
        <v>109</v>
      </c>
      <c r="E171" s="35">
        <f t="shared" si="130"/>
        <v>8892.7090000169155</v>
      </c>
      <c r="F171" s="189">
        <f t="shared" si="134"/>
        <v>8892.5</v>
      </c>
      <c r="G171" s="189">
        <f t="shared" si="124"/>
        <v>6.8516162857122254E-2</v>
      </c>
      <c r="K171" s="189">
        <f t="shared" ref="K171:K192" si="145">G171</f>
        <v>6.8516162857122254E-2</v>
      </c>
      <c r="O171" s="189">
        <f t="shared" ca="1" si="135"/>
        <v>6.7491185274808546E-2</v>
      </c>
      <c r="Q171" s="258">
        <f t="shared" si="131"/>
        <v>42396.526100000003</v>
      </c>
      <c r="S171" s="192">
        <v>1</v>
      </c>
      <c r="W171" s="35" t="s">
        <v>100</v>
      </c>
      <c r="Z171" s="189">
        <f t="shared" si="132"/>
        <v>8892.5</v>
      </c>
      <c r="AA171" s="198">
        <f t="shared" si="133"/>
        <v>6.7612875790527452E-2</v>
      </c>
      <c r="AB171" s="198">
        <f t="shared" si="125"/>
        <v>7.4270295195098215E-2</v>
      </c>
      <c r="AC171" s="198">
        <f t="shared" si="126"/>
        <v>6.8516162857122254E-2</v>
      </c>
      <c r="AD171" s="198">
        <f t="shared" si="127"/>
        <v>9.0328706659480174E-4</v>
      </c>
      <c r="AE171" s="198">
        <f t="shared" si="128"/>
        <v>8.159275246774418E-7</v>
      </c>
      <c r="AF171" s="189">
        <f t="shared" si="129"/>
        <v>6.8516162857122254E-2</v>
      </c>
      <c r="AG171" s="13"/>
      <c r="AH171" s="189">
        <f t="shared" si="137"/>
        <v>-5.7541323379759566E-3</v>
      </c>
      <c r="AI171" s="189">
        <f t="shared" si="138"/>
        <v>1.4254274025169962</v>
      </c>
      <c r="AJ171" s="189">
        <f t="shared" si="139"/>
        <v>0.41325008646391315</v>
      </c>
      <c r="AK171" s="189">
        <f t="shared" si="140"/>
        <v>0.48366920332061325</v>
      </c>
      <c r="AL171" s="189">
        <f t="shared" si="141"/>
        <v>0.84937630781759121</v>
      </c>
      <c r="AM171" s="189">
        <f t="shared" si="142"/>
        <v>0.45220748343842582</v>
      </c>
      <c r="AN171" s="198">
        <f t="shared" si="144"/>
        <v>12.981081784587387</v>
      </c>
      <c r="AO171" s="198">
        <f t="shared" si="144"/>
        <v>12.976036453660234</v>
      </c>
      <c r="AP171" s="198">
        <f t="shared" si="144"/>
        <v>12.967512955415462</v>
      </c>
      <c r="AQ171" s="198">
        <f t="shared" si="144"/>
        <v>12.953182759825742</v>
      </c>
      <c r="AR171" s="198">
        <f t="shared" si="144"/>
        <v>12.929275277020519</v>
      </c>
      <c r="AS171" s="198">
        <f t="shared" si="144"/>
        <v>12.889859291238601</v>
      </c>
      <c r="AT171" s="198">
        <f t="shared" si="144"/>
        <v>12.825961496846331</v>
      </c>
      <c r="AU171" s="198">
        <f t="shared" si="143"/>
        <v>12.724516509506014</v>
      </c>
    </row>
    <row r="172" spans="1:48" s="189" customFormat="1" ht="12.95" customHeight="1">
      <c r="A172" s="266" t="s">
        <v>0</v>
      </c>
      <c r="B172" s="267" t="s">
        <v>45</v>
      </c>
      <c r="C172" s="266">
        <v>57415.0262</v>
      </c>
      <c r="D172" s="266" t="s">
        <v>547</v>
      </c>
      <c r="E172" s="35">
        <f t="shared" si="130"/>
        <v>8892.7093050544463</v>
      </c>
      <c r="F172" s="189">
        <f t="shared" si="134"/>
        <v>8892.5</v>
      </c>
      <c r="G172" s="189">
        <f t="shared" si="124"/>
        <v>6.8616162854596041E-2</v>
      </c>
      <c r="K172" s="189">
        <f t="shared" si="145"/>
        <v>6.8616162854596041E-2</v>
      </c>
      <c r="O172" s="189">
        <f t="shared" ca="1" si="135"/>
        <v>6.7491185274808546E-2</v>
      </c>
      <c r="Q172" s="258">
        <f t="shared" si="131"/>
        <v>42396.5262</v>
      </c>
      <c r="S172" s="192">
        <v>1</v>
      </c>
      <c r="W172" s="35" t="s">
        <v>100</v>
      </c>
      <c r="Z172" s="189">
        <f t="shared" si="132"/>
        <v>8892.5</v>
      </c>
      <c r="AA172" s="198">
        <f t="shared" si="133"/>
        <v>6.7612875790527452E-2</v>
      </c>
      <c r="AB172" s="198">
        <f t="shared" si="125"/>
        <v>7.4370295192572003E-2</v>
      </c>
      <c r="AC172" s="198">
        <f t="shared" si="126"/>
        <v>6.8616162854596041E-2</v>
      </c>
      <c r="AD172" s="198">
        <f t="shared" si="127"/>
        <v>1.0032870640685893E-3</v>
      </c>
      <c r="AE172" s="198">
        <f t="shared" si="128"/>
        <v>1.0065849329273696E-6</v>
      </c>
      <c r="AF172" s="189">
        <f t="shared" si="129"/>
        <v>6.8616162854596041E-2</v>
      </c>
      <c r="AG172" s="13"/>
      <c r="AH172" s="189">
        <f t="shared" si="137"/>
        <v>-5.7541323379759566E-3</v>
      </c>
      <c r="AI172" s="189">
        <f t="shared" si="138"/>
        <v>1.4254274025169962</v>
      </c>
      <c r="AJ172" s="189">
        <f t="shared" si="139"/>
        <v>0.41325008646391315</v>
      </c>
      <c r="AK172" s="189">
        <f t="shared" si="140"/>
        <v>0.48366920332061325</v>
      </c>
      <c r="AL172" s="189">
        <f t="shared" si="141"/>
        <v>0.84937630781759121</v>
      </c>
      <c r="AM172" s="189">
        <f t="shared" si="142"/>
        <v>0.45220748343842582</v>
      </c>
      <c r="AN172" s="198">
        <f t="shared" si="144"/>
        <v>12.981081784587387</v>
      </c>
      <c r="AO172" s="198">
        <f t="shared" si="144"/>
        <v>12.976036453660234</v>
      </c>
      <c r="AP172" s="198">
        <f t="shared" si="144"/>
        <v>12.967512955415462</v>
      </c>
      <c r="AQ172" s="198">
        <f t="shared" si="144"/>
        <v>12.953182759825742</v>
      </c>
      <c r="AR172" s="198">
        <f t="shared" si="144"/>
        <v>12.929275277020519</v>
      </c>
      <c r="AS172" s="198">
        <f t="shared" si="144"/>
        <v>12.889859291238601</v>
      </c>
      <c r="AT172" s="198">
        <f t="shared" si="144"/>
        <v>12.825961496846331</v>
      </c>
      <c r="AU172" s="198">
        <f t="shared" si="143"/>
        <v>12.724516509506014</v>
      </c>
    </row>
    <row r="173" spans="1:48" s="189" customFormat="1" ht="12.95" customHeight="1">
      <c r="A173" s="266" t="s">
        <v>0</v>
      </c>
      <c r="B173" s="267" t="s">
        <v>45</v>
      </c>
      <c r="C173" s="266">
        <v>57415.027800000003</v>
      </c>
      <c r="D173" s="266" t="s">
        <v>34</v>
      </c>
      <c r="E173" s="35">
        <f t="shared" si="130"/>
        <v>8892.7141856550788</v>
      </c>
      <c r="F173" s="189">
        <f t="shared" si="134"/>
        <v>8892.5</v>
      </c>
      <c r="G173" s="189">
        <f t="shared" si="124"/>
        <v>7.0216162857832387E-2</v>
      </c>
      <c r="K173" s="189">
        <f t="shared" si="145"/>
        <v>7.0216162857832387E-2</v>
      </c>
      <c r="O173" s="189">
        <f t="shared" ca="1" si="135"/>
        <v>6.7491185274808546E-2</v>
      </c>
      <c r="Q173" s="258">
        <f t="shared" si="131"/>
        <v>42396.527800000003</v>
      </c>
      <c r="S173" s="192">
        <v>1</v>
      </c>
      <c r="W173" s="35" t="s">
        <v>100</v>
      </c>
      <c r="Z173" s="189">
        <f t="shared" si="132"/>
        <v>8892.5</v>
      </c>
      <c r="AA173" s="198">
        <f t="shared" si="133"/>
        <v>6.7612875790527452E-2</v>
      </c>
      <c r="AB173" s="198">
        <f t="shared" si="125"/>
        <v>7.5970295195808349E-2</v>
      </c>
      <c r="AC173" s="198">
        <f t="shared" si="126"/>
        <v>7.0216162857832387E-2</v>
      </c>
      <c r="AD173" s="198">
        <f t="shared" si="127"/>
        <v>2.6032870673049352E-3</v>
      </c>
      <c r="AE173" s="198">
        <f t="shared" si="128"/>
        <v>6.7771035547971299E-6</v>
      </c>
      <c r="AF173" s="189">
        <f t="shared" si="129"/>
        <v>7.0216162857832387E-2</v>
      </c>
      <c r="AG173" s="13"/>
      <c r="AH173" s="189">
        <f t="shared" si="137"/>
        <v>-5.7541323379759566E-3</v>
      </c>
      <c r="AI173" s="189">
        <f t="shared" si="138"/>
        <v>1.4254274025169962</v>
      </c>
      <c r="AJ173" s="189">
        <f t="shared" si="139"/>
        <v>0.41325008646391315</v>
      </c>
      <c r="AK173" s="189">
        <f t="shared" si="140"/>
        <v>0.48366920332061325</v>
      </c>
      <c r="AL173" s="189">
        <f t="shared" si="141"/>
        <v>0.84937630781759121</v>
      </c>
      <c r="AM173" s="189">
        <f t="shared" si="142"/>
        <v>0.45220748343842582</v>
      </c>
      <c r="AN173" s="198">
        <f t="shared" si="144"/>
        <v>12.981081784587387</v>
      </c>
      <c r="AO173" s="198">
        <f t="shared" si="144"/>
        <v>12.976036453660234</v>
      </c>
      <c r="AP173" s="198">
        <f t="shared" si="144"/>
        <v>12.967512955415462</v>
      </c>
      <c r="AQ173" s="198">
        <f t="shared" si="144"/>
        <v>12.953182759825742</v>
      </c>
      <c r="AR173" s="198">
        <f t="shared" si="144"/>
        <v>12.929275277020519</v>
      </c>
      <c r="AS173" s="198">
        <f t="shared" si="144"/>
        <v>12.889859291238601</v>
      </c>
      <c r="AT173" s="198">
        <f t="shared" si="144"/>
        <v>12.825961496846331</v>
      </c>
      <c r="AU173" s="198">
        <f t="shared" si="143"/>
        <v>12.724516509506014</v>
      </c>
    </row>
    <row r="174" spans="1:48" s="189" customFormat="1" ht="12.95" customHeight="1">
      <c r="A174" s="266" t="s">
        <v>0</v>
      </c>
      <c r="B174" s="267" t="s">
        <v>45</v>
      </c>
      <c r="C174" s="266">
        <v>57415.028100000003</v>
      </c>
      <c r="D174" s="266" t="s">
        <v>109</v>
      </c>
      <c r="E174" s="35">
        <f t="shared" si="130"/>
        <v>8892.7151007676948</v>
      </c>
      <c r="F174" s="189">
        <f t="shared" si="134"/>
        <v>8892.5</v>
      </c>
      <c r="G174" s="189">
        <f t="shared" si="124"/>
        <v>7.0516162857529707E-2</v>
      </c>
      <c r="K174" s="189">
        <f t="shared" si="145"/>
        <v>7.0516162857529707E-2</v>
      </c>
      <c r="O174" s="189">
        <f t="shared" ca="1" si="135"/>
        <v>6.7491185274808546E-2</v>
      </c>
      <c r="Q174" s="258">
        <f t="shared" si="131"/>
        <v>42396.528100000003</v>
      </c>
      <c r="S174" s="192">
        <v>1</v>
      </c>
      <c r="W174" s="35" t="s">
        <v>100</v>
      </c>
      <c r="Z174" s="189">
        <f t="shared" si="132"/>
        <v>8892.5</v>
      </c>
      <c r="AA174" s="198">
        <f t="shared" si="133"/>
        <v>6.7612875790527452E-2</v>
      </c>
      <c r="AB174" s="198">
        <f t="shared" si="125"/>
        <v>7.6270295195505669E-2</v>
      </c>
      <c r="AC174" s="198">
        <f t="shared" si="126"/>
        <v>7.0516162857529707E-2</v>
      </c>
      <c r="AD174" s="198">
        <f t="shared" si="127"/>
        <v>2.9032870670022554E-3</v>
      </c>
      <c r="AE174" s="198">
        <f t="shared" si="128"/>
        <v>8.4290757934225586E-6</v>
      </c>
      <c r="AF174" s="189">
        <f t="shared" si="129"/>
        <v>7.0516162857529707E-2</v>
      </c>
      <c r="AG174" s="13"/>
      <c r="AH174" s="189">
        <f t="shared" si="137"/>
        <v>-5.7541323379759566E-3</v>
      </c>
      <c r="AI174" s="189">
        <f t="shared" si="138"/>
        <v>1.4254274025169962</v>
      </c>
      <c r="AJ174" s="189">
        <f t="shared" si="139"/>
        <v>0.41325008646391315</v>
      </c>
      <c r="AK174" s="189">
        <f t="shared" si="140"/>
        <v>0.48366920332061325</v>
      </c>
      <c r="AL174" s="189">
        <f t="shared" si="141"/>
        <v>0.84937630781759121</v>
      </c>
      <c r="AM174" s="189">
        <f t="shared" si="142"/>
        <v>0.45220748343842582</v>
      </c>
      <c r="AN174" s="198">
        <f t="shared" ref="AN174:AT183" si="146">$AU174+$AB$7*SIN(AO174)</f>
        <v>12.981081784587387</v>
      </c>
      <c r="AO174" s="198">
        <f t="shared" si="146"/>
        <v>12.976036453660234</v>
      </c>
      <c r="AP174" s="198">
        <f t="shared" si="146"/>
        <v>12.967512955415462</v>
      </c>
      <c r="AQ174" s="198">
        <f t="shared" si="146"/>
        <v>12.953182759825742</v>
      </c>
      <c r="AR174" s="198">
        <f t="shared" si="146"/>
        <v>12.929275277020519</v>
      </c>
      <c r="AS174" s="198">
        <f t="shared" si="146"/>
        <v>12.889859291238601</v>
      </c>
      <c r="AT174" s="198">
        <f t="shared" si="146"/>
        <v>12.825961496846331</v>
      </c>
      <c r="AU174" s="198">
        <f t="shared" si="143"/>
        <v>12.724516509506014</v>
      </c>
    </row>
    <row r="175" spans="1:48" s="189" customFormat="1" ht="12.95" customHeight="1">
      <c r="A175" s="272" t="s">
        <v>746</v>
      </c>
      <c r="B175" s="273" t="s">
        <v>45</v>
      </c>
      <c r="C175" s="274">
        <v>57498.459000000003</v>
      </c>
      <c r="D175" s="274">
        <v>5.0000000000000001E-3</v>
      </c>
      <c r="E175" s="35">
        <f t="shared" si="130"/>
        <v>9147.2106647837627</v>
      </c>
      <c r="F175" s="189">
        <f t="shared" si="134"/>
        <v>9147</v>
      </c>
      <c r="G175" s="189">
        <f t="shared" si="124"/>
        <v>6.9061920883541461E-2</v>
      </c>
      <c r="K175" s="189">
        <f t="shared" si="145"/>
        <v>6.9061920883541461E-2</v>
      </c>
      <c r="O175" s="189">
        <f t="shared" ca="1" si="135"/>
        <v>6.980810865694452E-2</v>
      </c>
      <c r="Q175" s="258">
        <f t="shared" si="131"/>
        <v>42479.959000000003</v>
      </c>
      <c r="S175" s="192">
        <v>1</v>
      </c>
      <c r="W175" s="35" t="s">
        <v>100</v>
      </c>
      <c r="Z175" s="189">
        <f t="shared" si="132"/>
        <v>9147</v>
      </c>
      <c r="AA175" s="198">
        <f t="shared" si="133"/>
        <v>7.06019569391408E-2</v>
      </c>
      <c r="AB175" s="198">
        <f t="shared" si="125"/>
        <v>7.2371795442011777E-2</v>
      </c>
      <c r="AC175" s="198">
        <f t="shared" si="126"/>
        <v>6.9061920883541461E-2</v>
      </c>
      <c r="AD175" s="198">
        <f t="shared" si="127"/>
        <v>-1.5400360555993392E-3</v>
      </c>
      <c r="AE175" s="198">
        <f t="shared" si="128"/>
        <v>2.3717110525459711E-6</v>
      </c>
      <c r="AF175" s="189">
        <f t="shared" si="129"/>
        <v>6.9061920883541461E-2</v>
      </c>
      <c r="AG175" s="13"/>
      <c r="AH175" s="189">
        <f t="shared" si="137"/>
        <v>-3.3098745584703103E-3</v>
      </c>
      <c r="AI175" s="189">
        <f t="shared" si="138"/>
        <v>1.3792818030022453</v>
      </c>
      <c r="AJ175" s="189">
        <f t="shared" si="139"/>
        <v>0.4950136831025454</v>
      </c>
      <c r="AK175" s="189">
        <f t="shared" si="140"/>
        <v>0.52064353156888543</v>
      </c>
      <c r="AL175" s="189">
        <f t="shared" si="141"/>
        <v>0.94120660189246663</v>
      </c>
      <c r="AM175" s="189">
        <f t="shared" si="142"/>
        <v>0.508725100198407</v>
      </c>
      <c r="AN175" s="198">
        <f t="shared" si="146"/>
        <v>13.031164250643386</v>
      </c>
      <c r="AO175" s="198">
        <f t="shared" si="146"/>
        <v>13.026003307309026</v>
      </c>
      <c r="AP175" s="198">
        <f t="shared" si="146"/>
        <v>13.017082992803665</v>
      </c>
      <c r="AQ175" s="198">
        <f t="shared" si="146"/>
        <v>13.001754613207769</v>
      </c>
      <c r="AR175" s="198">
        <f t="shared" si="146"/>
        <v>12.975665091606372</v>
      </c>
      <c r="AS175" s="198">
        <f t="shared" si="146"/>
        <v>12.931917068320601</v>
      </c>
      <c r="AT175" s="198">
        <f t="shared" si="146"/>
        <v>12.860120389767609</v>
      </c>
      <c r="AU175" s="198">
        <f t="shared" si="143"/>
        <v>12.745408773482769</v>
      </c>
      <c r="AV175" s="198"/>
    </row>
    <row r="176" spans="1:48" s="189" customFormat="1" ht="12.95" customHeight="1">
      <c r="A176" s="275" t="s">
        <v>779</v>
      </c>
      <c r="B176" s="276" t="s">
        <v>44</v>
      </c>
      <c r="C176" s="277">
        <v>57734.665359999999</v>
      </c>
      <c r="D176" s="277">
        <v>5.6999999999999998E-4</v>
      </c>
      <c r="E176" s="35">
        <f t="shared" si="130"/>
        <v>9867.7287319792722</v>
      </c>
      <c r="F176" s="189">
        <f t="shared" si="134"/>
        <v>9867.5</v>
      </c>
      <c r="G176" s="189">
        <f t="shared" si="124"/>
        <v>7.4984862556448206E-2</v>
      </c>
      <c r="K176" s="189">
        <f t="shared" si="145"/>
        <v>7.4984862556448206E-2</v>
      </c>
      <c r="O176" s="189">
        <f t="shared" ca="1" si="135"/>
        <v>7.6367414341930673E-2</v>
      </c>
      <c r="Q176" s="258">
        <f t="shared" si="131"/>
        <v>42716.165359999999</v>
      </c>
      <c r="S176" s="192">
        <v>1</v>
      </c>
      <c r="W176" s="35" t="s">
        <v>100</v>
      </c>
      <c r="Z176" s="189">
        <f t="shared" si="132"/>
        <v>9867.5</v>
      </c>
      <c r="AA176" s="198">
        <f t="shared" si="133"/>
        <v>7.8684020743429187E-2</v>
      </c>
      <c r="AB176" s="198">
        <f t="shared" si="125"/>
        <v>7.1743120726151827E-2</v>
      </c>
      <c r="AC176" s="198">
        <f t="shared" si="126"/>
        <v>7.4984862556448206E-2</v>
      </c>
      <c r="AD176" s="198">
        <f t="shared" si="127"/>
        <v>-3.6991581869809803E-3</v>
      </c>
      <c r="AE176" s="198">
        <f t="shared" si="128"/>
        <v>1.3683771292308414E-5</v>
      </c>
      <c r="AF176" s="189">
        <f t="shared" si="129"/>
        <v>7.4984862556448206E-2</v>
      </c>
      <c r="AG176" s="13"/>
      <c r="AH176" s="189">
        <f t="shared" si="137"/>
        <v>3.2417418302963857E-3</v>
      </c>
      <c r="AI176" s="189">
        <f t="shared" si="138"/>
        <v>1.2506031012637124</v>
      </c>
      <c r="AJ176" s="189">
        <f t="shared" si="139"/>
        <v>0.68005931705636535</v>
      </c>
      <c r="AK176" s="189">
        <f t="shared" si="140"/>
        <v>0.59339907203345421</v>
      </c>
      <c r="AL176" s="189">
        <f t="shared" si="141"/>
        <v>1.1711995604105183</v>
      </c>
      <c r="AM176" s="189">
        <f t="shared" si="142"/>
        <v>0.66320146601338092</v>
      </c>
      <c r="AN176" s="198">
        <f t="shared" si="146"/>
        <v>13.164916298355836</v>
      </c>
      <c r="AO176" s="198">
        <f t="shared" si="146"/>
        <v>13.160079693542283</v>
      </c>
      <c r="AP176" s="198">
        <f t="shared" si="146"/>
        <v>13.151048331686368</v>
      </c>
      <c r="AQ176" s="198">
        <f t="shared" si="146"/>
        <v>13.13432651418305</v>
      </c>
      <c r="AR176" s="198">
        <f t="shared" si="146"/>
        <v>13.10382430108146</v>
      </c>
      <c r="AS176" s="198">
        <f t="shared" si="146"/>
        <v>13.049550524183104</v>
      </c>
      <c r="AT176" s="198">
        <f t="shared" si="146"/>
        <v>12.956535032086132</v>
      </c>
      <c r="AU176" s="198">
        <f t="shared" si="143"/>
        <v>12.804555634760771</v>
      </c>
    </row>
    <row r="177" spans="1:48" s="189" customFormat="1" ht="12.95" customHeight="1">
      <c r="A177" s="278" t="s">
        <v>2</v>
      </c>
      <c r="B177" s="279" t="s">
        <v>45</v>
      </c>
      <c r="C177" s="280">
        <v>57811.382299999997</v>
      </c>
      <c r="D177" s="280">
        <v>8.0000000000000004E-4</v>
      </c>
      <c r="E177" s="35">
        <f t="shared" si="130"/>
        <v>10101.744197650703</v>
      </c>
      <c r="F177" s="189">
        <f>ROUND(2*E177,0)/2</f>
        <v>10101.5</v>
      </c>
      <c r="G177" s="189">
        <f t="shared" si="124"/>
        <v>8.0054950485646259E-2</v>
      </c>
      <c r="K177" s="189">
        <f t="shared" si="145"/>
        <v>8.0054950485646259E-2</v>
      </c>
      <c r="O177" s="189">
        <f t="shared" ca="1" si="135"/>
        <v>7.8497709318039982E-2</v>
      </c>
      <c r="Q177" s="258">
        <f t="shared" si="131"/>
        <v>42792.882299999997</v>
      </c>
      <c r="S177" s="192">
        <v>1</v>
      </c>
      <c r="W177" s="35" t="s">
        <v>100</v>
      </c>
      <c r="Z177" s="189">
        <f t="shared" si="132"/>
        <v>10101.5</v>
      </c>
      <c r="AA177" s="198">
        <f t="shared" si="133"/>
        <v>8.1172012945770172E-2</v>
      </c>
      <c r="AB177" s="198">
        <f t="shared" si="125"/>
        <v>7.4818460870717182E-2</v>
      </c>
      <c r="AC177" s="198">
        <f t="shared" si="126"/>
        <v>8.0054950485646259E-2</v>
      </c>
      <c r="AD177" s="198">
        <f t="shared" si="127"/>
        <v>-1.1170624601239132E-3</v>
      </c>
      <c r="AE177" s="198">
        <f t="shared" si="128"/>
        <v>1.2478285398180892E-6</v>
      </c>
      <c r="AF177" s="189">
        <f t="shared" si="129"/>
        <v>8.0054950485646259E-2</v>
      </c>
      <c r="AG177" s="13"/>
      <c r="AH177" s="189">
        <f t="shared" si="137"/>
        <v>5.2364896149290751E-3</v>
      </c>
      <c r="AI177" s="189">
        <f t="shared" si="138"/>
        <v>1.2110856660671785</v>
      </c>
      <c r="AJ177" s="189">
        <f t="shared" si="139"/>
        <v>0.72674675500472052</v>
      </c>
      <c r="AK177" s="189">
        <f t="shared" si="140"/>
        <v>0.60857802674277572</v>
      </c>
      <c r="AL177" s="189">
        <f t="shared" si="141"/>
        <v>1.2369299413719206</v>
      </c>
      <c r="AM177" s="189">
        <f t="shared" si="142"/>
        <v>0.71159415994350339</v>
      </c>
      <c r="AN177" s="198">
        <f t="shared" si="146"/>
        <v>13.205764879897552</v>
      </c>
      <c r="AO177" s="198">
        <f t="shared" si="146"/>
        <v>13.201190890755079</v>
      </c>
      <c r="AP177" s="198">
        <f t="shared" si="146"/>
        <v>13.192400250023638</v>
      </c>
      <c r="AQ177" s="198">
        <f t="shared" si="146"/>
        <v>13.175660162143158</v>
      </c>
      <c r="AR177" s="198">
        <f t="shared" si="146"/>
        <v>13.144307401092119</v>
      </c>
      <c r="AS177" s="198">
        <f t="shared" si="146"/>
        <v>13.087227539793341</v>
      </c>
      <c r="AT177" s="198">
        <f t="shared" si="146"/>
        <v>12.987739964038582</v>
      </c>
      <c r="AU177" s="198">
        <f t="shared" si="143"/>
        <v>12.823765024821913</v>
      </c>
      <c r="AV177" s="198"/>
    </row>
    <row r="178" spans="1:48" s="189" customFormat="1" ht="12.95" customHeight="1">
      <c r="A178" s="278" t="s">
        <v>2</v>
      </c>
      <c r="B178" s="279" t="s">
        <v>45</v>
      </c>
      <c r="C178" s="280">
        <v>57811.548199999997</v>
      </c>
      <c r="D178" s="280">
        <v>1.2999999999999999E-3</v>
      </c>
      <c r="E178" s="35">
        <f t="shared" si="130"/>
        <v>10102.250254927687</v>
      </c>
      <c r="F178" s="281">
        <f t="shared" ref="F178:F194" si="147">ROUND(2*E178,0)/2-0.5</f>
        <v>10102</v>
      </c>
      <c r="G178" s="189">
        <f t="shared" si="124"/>
        <v>8.2040698536729906E-2</v>
      </c>
      <c r="K178" s="189">
        <f t="shared" si="145"/>
        <v>8.2040698536729906E-2</v>
      </c>
      <c r="O178" s="189">
        <f t="shared" ca="1" si="135"/>
        <v>7.8502261230382106E-2</v>
      </c>
      <c r="Q178" s="258">
        <f t="shared" si="131"/>
        <v>42793.048199999997</v>
      </c>
      <c r="S178" s="192">
        <v>1</v>
      </c>
      <c r="W178" s="35" t="s">
        <v>100</v>
      </c>
      <c r="Z178" s="189">
        <f t="shared" si="132"/>
        <v>10102</v>
      </c>
      <c r="AA178" s="198">
        <f t="shared" si="133"/>
        <v>8.1177253441265446E-2</v>
      </c>
      <c r="AB178" s="198">
        <f t="shared" si="125"/>
        <v>7.6800020369490227E-2</v>
      </c>
      <c r="AC178" s="198">
        <f t="shared" si="126"/>
        <v>8.2040698536729906E-2</v>
      </c>
      <c r="AD178" s="198">
        <f t="shared" si="127"/>
        <v>8.6344509546446013E-4</v>
      </c>
      <c r="AE178" s="198">
        <f t="shared" si="128"/>
        <v>7.4553743288163069E-7</v>
      </c>
      <c r="AF178" s="189">
        <f t="shared" si="129"/>
        <v>8.2040698536729906E-2</v>
      </c>
      <c r="AG178" s="13"/>
      <c r="AH178" s="189">
        <f t="shared" si="137"/>
        <v>5.2406781672396825E-3</v>
      </c>
      <c r="AI178" s="189">
        <f t="shared" si="138"/>
        <v>1.2110028591213657</v>
      </c>
      <c r="AJ178" s="189">
        <f t="shared" si="139"/>
        <v>0.72684021074436089</v>
      </c>
      <c r="AK178" s="189">
        <f t="shared" si="140"/>
        <v>0.60860674207222198</v>
      </c>
      <c r="AL178" s="189">
        <f t="shared" si="141"/>
        <v>1.2370660044377864</v>
      </c>
      <c r="AM178" s="189">
        <f t="shared" si="142"/>
        <v>0.7116966453101059</v>
      </c>
      <c r="AN178" s="198">
        <f t="shared" si="146"/>
        <v>13.205850818094863</v>
      </c>
      <c r="AO178" s="198">
        <f t="shared" si="146"/>
        <v>13.201277449515487</v>
      </c>
      <c r="AP178" s="198">
        <f t="shared" si="146"/>
        <v>13.192487444118928</v>
      </c>
      <c r="AQ178" s="198">
        <f t="shared" si="146"/>
        <v>13.175747528141342</v>
      </c>
      <c r="AR178" s="198">
        <f t="shared" si="146"/>
        <v>13.144393256309501</v>
      </c>
      <c r="AS178" s="198">
        <f t="shared" si="146"/>
        <v>13.087307740793642</v>
      </c>
      <c r="AT178" s="198">
        <f t="shared" si="146"/>
        <v>12.987806578035812</v>
      </c>
      <c r="AU178" s="198">
        <f t="shared" si="143"/>
        <v>12.823806070527173</v>
      </c>
    </row>
    <row r="179" spans="1:48" s="189" customFormat="1" ht="12.95" customHeight="1">
      <c r="A179" s="259" t="s">
        <v>747</v>
      </c>
      <c r="B179" s="192"/>
      <c r="C179" s="191">
        <v>58835.873200000002</v>
      </c>
      <c r="D179" s="191">
        <v>2.9999999999999997E-4</v>
      </c>
      <c r="E179" s="35">
        <f t="shared" si="130"/>
        <v>13226.826024945292</v>
      </c>
      <c r="F179" s="281">
        <f t="shared" si="147"/>
        <v>13226.5</v>
      </c>
      <c r="G179" s="189">
        <f t="shared" si="124"/>
        <v>0.10688027004653122</v>
      </c>
      <c r="K179" s="189">
        <f t="shared" si="145"/>
        <v>0.10688027004653122</v>
      </c>
      <c r="O179" s="189">
        <f t="shared" ca="1" si="135"/>
        <v>0.10694716145625195</v>
      </c>
      <c r="Q179" s="258">
        <f t="shared" si="131"/>
        <v>43817.373200000002</v>
      </c>
      <c r="S179" s="192">
        <v>1</v>
      </c>
      <c r="W179" s="35" t="s">
        <v>100</v>
      </c>
      <c r="Z179" s="189">
        <f t="shared" si="132"/>
        <v>13226.5</v>
      </c>
      <c r="AA179" s="198">
        <f t="shared" si="133"/>
        <v>0.10797813414807977</v>
      </c>
      <c r="AB179" s="198">
        <f t="shared" si="125"/>
        <v>8.1245929603934008E-2</v>
      </c>
      <c r="AC179" s="198">
        <f t="shared" si="126"/>
        <v>0.10688027004653122</v>
      </c>
      <c r="AD179" s="198">
        <f t="shared" si="127"/>
        <v>-1.0978641015485513E-3</v>
      </c>
      <c r="AE179" s="198">
        <f t="shared" si="128"/>
        <v>1.2053055854690078E-6</v>
      </c>
      <c r="AF179" s="189">
        <f t="shared" si="129"/>
        <v>0.10688027004653122</v>
      </c>
      <c r="AG179" s="13"/>
      <c r="AH179" s="189">
        <f t="shared" si="137"/>
        <v>2.5634340442597211E-2</v>
      </c>
      <c r="AI179" s="189">
        <f t="shared" si="138"/>
        <v>0.83832762064859589</v>
      </c>
      <c r="AJ179" s="189">
        <f t="shared" si="139"/>
        <v>0.9856428758108422</v>
      </c>
      <c r="AK179" s="189">
        <f t="shared" si="140"/>
        <v>0.62352739699872906</v>
      </c>
      <c r="AL179" s="189">
        <f t="shared" si="141"/>
        <v>1.8244961626161247</v>
      </c>
      <c r="AM179" s="189">
        <f t="shared" si="142"/>
        <v>1.2923547850461583</v>
      </c>
      <c r="AN179" s="198">
        <f t="shared" si="146"/>
        <v>13.649031028013518</v>
      </c>
      <c r="AO179" s="198">
        <f t="shared" si="146"/>
        <v>13.648418462151136</v>
      </c>
      <c r="AP179" s="198">
        <f t="shared" si="146"/>
        <v>13.646396892790202</v>
      </c>
      <c r="AQ179" s="198">
        <f t="shared" si="146"/>
        <v>13.639778932419386</v>
      </c>
      <c r="AR179" s="198">
        <f t="shared" si="146"/>
        <v>13.618655431085138</v>
      </c>
      <c r="AS179" s="198">
        <f t="shared" si="146"/>
        <v>13.555894778501688</v>
      </c>
      <c r="AT179" s="198">
        <f t="shared" si="146"/>
        <v>13.396965171020202</v>
      </c>
      <c r="AU179" s="198">
        <f t="shared" si="143"/>
        <v>13.080300682689725</v>
      </c>
    </row>
    <row r="180" spans="1:48" s="189" customFormat="1" ht="12.95" customHeight="1">
      <c r="A180" s="282" t="s">
        <v>780</v>
      </c>
      <c r="B180" s="283" t="s">
        <v>44</v>
      </c>
      <c r="C180" s="284">
        <v>58897.998</v>
      </c>
      <c r="D180" s="284" t="s">
        <v>547</v>
      </c>
      <c r="E180" s="35">
        <f t="shared" si="130"/>
        <v>13416.329985892435</v>
      </c>
      <c r="F180" s="189">
        <f t="shared" si="147"/>
        <v>13416</v>
      </c>
      <c r="G180" s="189">
        <f t="shared" ref="G180:G192" si="148">+C180-(C$7+F180*C$8)</f>
        <v>0.10817878142552217</v>
      </c>
      <c r="K180" s="189">
        <f t="shared" si="145"/>
        <v>0.10817878142552217</v>
      </c>
      <c r="O180" s="189">
        <f t="shared" ca="1" si="135"/>
        <v>0.10867233623391313</v>
      </c>
      <c r="Q180" s="258">
        <f t="shared" si="131"/>
        <v>43879.498</v>
      </c>
      <c r="S180" s="192">
        <v>1</v>
      </c>
      <c r="W180" s="35" t="s">
        <v>100</v>
      </c>
      <c r="Z180" s="189">
        <f t="shared" si="132"/>
        <v>13416</v>
      </c>
      <c r="AA180" s="198">
        <f t="shared" si="133"/>
        <v>0.10927498029884811</v>
      </c>
      <c r="AB180" s="198">
        <f t="shared" ref="AB180:AB192" si="149">IF(S180&lt;&gt;0,G180-AH180, -9999)</f>
        <v>8.162548988979379E-2</v>
      </c>
      <c r="AC180" s="198">
        <f t="shared" ref="AC180:AC192" si="150">+G180-P180</f>
        <v>0.10817878142552217</v>
      </c>
      <c r="AD180" s="198">
        <f t="shared" ref="AD180:AD192" si="151">IF(S180&lt;&gt;0,G180-AA180, -9999)</f>
        <v>-1.096198873325932E-3</v>
      </c>
      <c r="AE180" s="198">
        <f t="shared" ref="AE180:AE192" si="152">+(G180-AA180)^2*S180</f>
        <v>1.2016519698810428E-6</v>
      </c>
      <c r="AF180" s="189">
        <f t="shared" ref="AF180:AF192" si="153">IF(S180&lt;&gt;0,G180-P180, -9999)</f>
        <v>0.10817878142552217</v>
      </c>
      <c r="AG180" s="13"/>
      <c r="AH180" s="189">
        <f t="shared" si="137"/>
        <v>2.6553291535728392E-2</v>
      </c>
      <c r="AI180" s="189">
        <f t="shared" si="138"/>
        <v>0.82337741829538325</v>
      </c>
      <c r="AJ180" s="189">
        <f t="shared" si="139"/>
        <v>0.98941873608613362</v>
      </c>
      <c r="AK180" s="189">
        <f t="shared" si="140"/>
        <v>0.61945850279510328</v>
      </c>
      <c r="AL180" s="189">
        <f t="shared" si="141"/>
        <v>1.8485503075544771</v>
      </c>
      <c r="AM180" s="189">
        <f t="shared" si="142"/>
        <v>1.3249778859575674</v>
      </c>
      <c r="AN180" s="198">
        <f t="shared" si="146"/>
        <v>13.671176654342995</v>
      </c>
      <c r="AO180" s="198">
        <f t="shared" si="146"/>
        <v>13.670673067162676</v>
      </c>
      <c r="AP180" s="198">
        <f t="shared" si="146"/>
        <v>13.668937808171384</v>
      </c>
      <c r="AQ180" s="198">
        <f t="shared" si="146"/>
        <v>13.663003500974089</v>
      </c>
      <c r="AR180" s="198">
        <f t="shared" si="146"/>
        <v>13.6432070757691</v>
      </c>
      <c r="AS180" s="198">
        <f t="shared" si="146"/>
        <v>13.581842661390725</v>
      </c>
      <c r="AT180" s="198">
        <f t="shared" si="146"/>
        <v>13.421208910136782</v>
      </c>
      <c r="AU180" s="198">
        <f t="shared" si="143"/>
        <v>13.095857004982829</v>
      </c>
    </row>
    <row r="181" spans="1:48" s="189" customFormat="1" ht="12.95" customHeight="1">
      <c r="A181" s="282" t="s">
        <v>780</v>
      </c>
      <c r="B181" s="283" t="s">
        <v>44</v>
      </c>
      <c r="C181" s="284">
        <v>58897.998099999997</v>
      </c>
      <c r="D181" s="284" t="s">
        <v>34</v>
      </c>
      <c r="E181" s="35">
        <f t="shared" ref="E181:E192" si="154">+(C181-C$7)/C$8</f>
        <v>13416.330290929965</v>
      </c>
      <c r="F181" s="189">
        <f t="shared" si="147"/>
        <v>13416</v>
      </c>
      <c r="G181" s="189">
        <f t="shared" si="148"/>
        <v>0.10827878142299596</v>
      </c>
      <c r="K181" s="189">
        <f t="shared" si="145"/>
        <v>0.10827878142299596</v>
      </c>
      <c r="O181" s="189">
        <f t="shared" ca="1" si="135"/>
        <v>0.10867233623391313</v>
      </c>
      <c r="Q181" s="258">
        <f t="shared" ref="Q181:Q192" si="155">+C181-15018.5</f>
        <v>43879.498099999997</v>
      </c>
      <c r="S181" s="192">
        <v>1</v>
      </c>
      <c r="W181" s="35" t="s">
        <v>100</v>
      </c>
      <c r="Z181" s="189">
        <f t="shared" ref="Z181:Z192" si="156">F181</f>
        <v>13416</v>
      </c>
      <c r="AA181" s="198">
        <f t="shared" ref="AA181:AA192" si="157">AB$3+AB$4*Z181+AB$5*Z181^2+AH181</f>
        <v>0.10927498029884811</v>
      </c>
      <c r="AB181" s="198">
        <f t="shared" si="149"/>
        <v>8.1725489887267577E-2</v>
      </c>
      <c r="AC181" s="198">
        <f t="shared" si="150"/>
        <v>0.10827878142299596</v>
      </c>
      <c r="AD181" s="198">
        <f t="shared" si="151"/>
        <v>-9.9619887585214451E-4</v>
      </c>
      <c r="AE181" s="198">
        <f t="shared" si="152"/>
        <v>9.9241220024907641E-7</v>
      </c>
      <c r="AF181" s="189">
        <f t="shared" si="153"/>
        <v>0.10827878142299596</v>
      </c>
      <c r="AG181" s="13"/>
      <c r="AH181" s="189">
        <f t="shared" si="137"/>
        <v>2.6553291535728392E-2</v>
      </c>
      <c r="AI181" s="189">
        <f t="shared" si="138"/>
        <v>0.82337741829538325</v>
      </c>
      <c r="AJ181" s="189">
        <f t="shared" si="139"/>
        <v>0.98941873608613362</v>
      </c>
      <c r="AK181" s="189">
        <f t="shared" si="140"/>
        <v>0.61945850279510328</v>
      </c>
      <c r="AL181" s="189">
        <f t="shared" si="141"/>
        <v>1.8485503075544771</v>
      </c>
      <c r="AM181" s="189">
        <f t="shared" si="142"/>
        <v>1.3249778859575674</v>
      </c>
      <c r="AN181" s="198">
        <f t="shared" si="146"/>
        <v>13.671176654342995</v>
      </c>
      <c r="AO181" s="198">
        <f t="shared" si="146"/>
        <v>13.670673067162676</v>
      </c>
      <c r="AP181" s="198">
        <f t="shared" si="146"/>
        <v>13.668937808171384</v>
      </c>
      <c r="AQ181" s="198">
        <f t="shared" si="146"/>
        <v>13.663003500974089</v>
      </c>
      <c r="AR181" s="198">
        <f t="shared" si="146"/>
        <v>13.6432070757691</v>
      </c>
      <c r="AS181" s="198">
        <f t="shared" si="146"/>
        <v>13.581842661390725</v>
      </c>
      <c r="AT181" s="198">
        <f t="shared" si="146"/>
        <v>13.421208910136782</v>
      </c>
      <c r="AU181" s="198">
        <f t="shared" si="143"/>
        <v>13.095857004982829</v>
      </c>
    </row>
    <row r="182" spans="1:48" s="189" customFormat="1" ht="12.95" customHeight="1">
      <c r="A182" s="282" t="s">
        <v>780</v>
      </c>
      <c r="B182" s="283" t="s">
        <v>44</v>
      </c>
      <c r="C182" s="284">
        <v>58897.999900000003</v>
      </c>
      <c r="D182" s="284" t="s">
        <v>109</v>
      </c>
      <c r="E182" s="35">
        <f t="shared" si="154"/>
        <v>13416.335781605681</v>
      </c>
      <c r="F182" s="189">
        <f t="shared" si="147"/>
        <v>13416</v>
      </c>
      <c r="G182" s="189">
        <f t="shared" si="148"/>
        <v>0.11007878142845584</v>
      </c>
      <c r="K182" s="189">
        <f t="shared" si="145"/>
        <v>0.11007878142845584</v>
      </c>
      <c r="O182" s="189">
        <f t="shared" ca="1" si="135"/>
        <v>0.10867233623391313</v>
      </c>
      <c r="Q182" s="258">
        <f t="shared" si="155"/>
        <v>43879.499900000003</v>
      </c>
      <c r="S182" s="192">
        <v>1</v>
      </c>
      <c r="W182" s="35" t="s">
        <v>100</v>
      </c>
      <c r="Z182" s="189">
        <f t="shared" si="156"/>
        <v>13416</v>
      </c>
      <c r="AA182" s="198">
        <f t="shared" si="157"/>
        <v>0.10927498029884811</v>
      </c>
      <c r="AB182" s="198">
        <f t="shared" si="149"/>
        <v>8.3525489892727456E-2</v>
      </c>
      <c r="AC182" s="198">
        <f t="shared" si="150"/>
        <v>0.11007878142845584</v>
      </c>
      <c r="AD182" s="198">
        <f t="shared" si="151"/>
        <v>8.0380112960773409E-4</v>
      </c>
      <c r="AE182" s="198">
        <f t="shared" si="152"/>
        <v>6.4609625595866936E-7</v>
      </c>
      <c r="AF182" s="189">
        <f t="shared" si="153"/>
        <v>0.11007878142845584</v>
      </c>
      <c r="AG182" s="13"/>
      <c r="AH182" s="189">
        <f t="shared" si="137"/>
        <v>2.6553291535728392E-2</v>
      </c>
      <c r="AI182" s="189">
        <f t="shared" si="138"/>
        <v>0.82337741829538325</v>
      </c>
      <c r="AJ182" s="189">
        <f t="shared" si="139"/>
        <v>0.98941873608613362</v>
      </c>
      <c r="AK182" s="189">
        <f t="shared" si="140"/>
        <v>0.61945850279510328</v>
      </c>
      <c r="AL182" s="189">
        <f t="shared" si="141"/>
        <v>1.8485503075544771</v>
      </c>
      <c r="AM182" s="189">
        <f t="shared" si="142"/>
        <v>1.3249778859575674</v>
      </c>
      <c r="AN182" s="198">
        <f t="shared" si="146"/>
        <v>13.671176654342995</v>
      </c>
      <c r="AO182" s="198">
        <f t="shared" si="146"/>
        <v>13.670673067162676</v>
      </c>
      <c r="AP182" s="198">
        <f t="shared" si="146"/>
        <v>13.668937808171384</v>
      </c>
      <c r="AQ182" s="198">
        <f t="shared" si="146"/>
        <v>13.663003500974089</v>
      </c>
      <c r="AR182" s="198">
        <f t="shared" si="146"/>
        <v>13.6432070757691</v>
      </c>
      <c r="AS182" s="198">
        <f t="shared" si="146"/>
        <v>13.581842661390725</v>
      </c>
      <c r="AT182" s="198">
        <f t="shared" si="146"/>
        <v>13.421208910136782</v>
      </c>
      <c r="AU182" s="198">
        <f t="shared" si="143"/>
        <v>13.095857004982829</v>
      </c>
    </row>
    <row r="183" spans="1:48" s="189" customFormat="1" ht="12.95" customHeight="1">
      <c r="A183" s="186" t="s">
        <v>781</v>
      </c>
      <c r="B183" s="187" t="s">
        <v>45</v>
      </c>
      <c r="C183" s="286">
        <v>59265.992999999784</v>
      </c>
      <c r="D183" s="188" t="s">
        <v>547</v>
      </c>
      <c r="E183" s="35">
        <f t="shared" si="154"/>
        <v>14538.85287705193</v>
      </c>
      <c r="F183" s="189">
        <f t="shared" si="147"/>
        <v>14538.5</v>
      </c>
      <c r="G183" s="189">
        <f t="shared" si="148"/>
        <v>0.11568315599288326</v>
      </c>
      <c r="K183" s="189">
        <f t="shared" si="145"/>
        <v>0.11568315599288326</v>
      </c>
      <c r="O183" s="189">
        <f t="shared" ca="1" si="135"/>
        <v>0.11889137944195888</v>
      </c>
      <c r="Q183" s="258">
        <f t="shared" si="155"/>
        <v>44247.492999999784</v>
      </c>
      <c r="S183" s="192">
        <v>1</v>
      </c>
      <c r="W183" s="35" t="s">
        <v>100</v>
      </c>
      <c r="Z183" s="189">
        <f t="shared" si="156"/>
        <v>14538.5</v>
      </c>
      <c r="AA183" s="198">
        <f t="shared" si="157"/>
        <v>0.11636372231982887</v>
      </c>
      <c r="AB183" s="198">
        <f t="shared" si="149"/>
        <v>8.4254482948791259E-2</v>
      </c>
      <c r="AC183" s="198">
        <f t="shared" si="150"/>
        <v>0.11568315599288326</v>
      </c>
      <c r="AD183" s="198">
        <f t="shared" si="151"/>
        <v>-6.8056632694561692E-4</v>
      </c>
      <c r="AE183" s="198">
        <f t="shared" si="152"/>
        <v>4.6317052537224836E-7</v>
      </c>
      <c r="AF183" s="189">
        <f t="shared" si="153"/>
        <v>0.11568315599288326</v>
      </c>
      <c r="AG183" s="13"/>
      <c r="AH183" s="189">
        <f t="shared" si="137"/>
        <v>3.1428673044091998E-2</v>
      </c>
      <c r="AI183" s="189">
        <f t="shared" si="138"/>
        <v>0.7465541887614382</v>
      </c>
      <c r="AJ183" s="189">
        <f t="shared" si="139"/>
        <v>0.99982019199497718</v>
      </c>
      <c r="AK183" s="189">
        <f t="shared" si="140"/>
        <v>0.59219050466786638</v>
      </c>
      <c r="AL183" s="189">
        <f t="shared" si="141"/>
        <v>1.9751885208434534</v>
      </c>
      <c r="AM183" s="189">
        <f t="shared" si="142"/>
        <v>1.5157150273952145</v>
      </c>
      <c r="AN183" s="198">
        <f t="shared" si="146"/>
        <v>13.794722068087427</v>
      </c>
      <c r="AO183" s="198">
        <f t="shared" si="146"/>
        <v>13.79459538724031</v>
      </c>
      <c r="AP183" s="198">
        <f t="shared" si="146"/>
        <v>13.794010399039459</v>
      </c>
      <c r="AQ183" s="198">
        <f t="shared" si="146"/>
        <v>13.791321361539609</v>
      </c>
      <c r="AR183" s="198">
        <f t="shared" si="146"/>
        <v>13.779209945628519</v>
      </c>
      <c r="AS183" s="198">
        <f t="shared" si="146"/>
        <v>13.728905118959686</v>
      </c>
      <c r="AT183" s="198">
        <f t="shared" si="146"/>
        <v>13.563132359731691</v>
      </c>
      <c r="AU183" s="198">
        <f t="shared" si="143"/>
        <v>13.188004613288946</v>
      </c>
    </row>
    <row r="184" spans="1:48" s="189" customFormat="1" ht="12.95" customHeight="1">
      <c r="A184" s="186" t="s">
        <v>781</v>
      </c>
      <c r="B184" s="187" t="s">
        <v>45</v>
      </c>
      <c r="C184" s="286">
        <v>59265.996999999974</v>
      </c>
      <c r="D184" s="188" t="s">
        <v>34</v>
      </c>
      <c r="E184" s="35">
        <f t="shared" si="154"/>
        <v>14538.865078554065</v>
      </c>
      <c r="F184" s="189">
        <f t="shared" si="147"/>
        <v>14538.5</v>
      </c>
      <c r="G184" s="189">
        <f t="shared" si="148"/>
        <v>0.11968315618287306</v>
      </c>
      <c r="K184" s="189">
        <f t="shared" si="145"/>
        <v>0.11968315618287306</v>
      </c>
      <c r="O184" s="189">
        <f t="shared" ca="1" si="135"/>
        <v>0.11889137944195888</v>
      </c>
      <c r="Q184" s="258">
        <f t="shared" si="155"/>
        <v>44247.496999999974</v>
      </c>
      <c r="S184" s="192">
        <v>1</v>
      </c>
      <c r="W184" s="35" t="s">
        <v>100</v>
      </c>
      <c r="Z184" s="189">
        <f t="shared" si="156"/>
        <v>14538.5</v>
      </c>
      <c r="AA184" s="198">
        <f t="shared" si="157"/>
        <v>0.11636372231982887</v>
      </c>
      <c r="AB184" s="198">
        <f t="shared" si="149"/>
        <v>8.8254483138781065E-2</v>
      </c>
      <c r="AC184" s="198">
        <f t="shared" si="150"/>
        <v>0.11968315618287306</v>
      </c>
      <c r="AD184" s="198">
        <f t="shared" si="151"/>
        <v>3.3194338630441883E-3</v>
      </c>
      <c r="AE184" s="198">
        <f t="shared" si="152"/>
        <v>1.1018641171124462E-5</v>
      </c>
      <c r="AF184" s="189">
        <f t="shared" si="153"/>
        <v>0.11968315618287306</v>
      </c>
      <c r="AG184" s="13"/>
      <c r="AH184" s="189">
        <f t="shared" si="137"/>
        <v>3.1428673044091998E-2</v>
      </c>
      <c r="AI184" s="189">
        <f t="shared" si="138"/>
        <v>0.7465541887614382</v>
      </c>
      <c r="AJ184" s="189">
        <f t="shared" si="139"/>
        <v>0.99982019199497718</v>
      </c>
      <c r="AK184" s="189">
        <f t="shared" si="140"/>
        <v>0.59219050466786638</v>
      </c>
      <c r="AL184" s="189">
        <f t="shared" si="141"/>
        <v>1.9751885208434534</v>
      </c>
      <c r="AM184" s="189">
        <f t="shared" si="142"/>
        <v>1.5157150273952145</v>
      </c>
      <c r="AN184" s="198">
        <f t="shared" ref="AN184:AT192" si="158">$AU184+$AB$7*SIN(AO184)</f>
        <v>13.794722068087427</v>
      </c>
      <c r="AO184" s="198">
        <f t="shared" si="158"/>
        <v>13.79459538724031</v>
      </c>
      <c r="AP184" s="198">
        <f t="shared" si="158"/>
        <v>13.794010399039459</v>
      </c>
      <c r="AQ184" s="198">
        <f t="shared" si="158"/>
        <v>13.791321361539609</v>
      </c>
      <c r="AR184" s="198">
        <f t="shared" si="158"/>
        <v>13.779209945628519</v>
      </c>
      <c r="AS184" s="198">
        <f t="shared" si="158"/>
        <v>13.728905118959686</v>
      </c>
      <c r="AT184" s="198">
        <f t="shared" si="158"/>
        <v>13.563132359731691</v>
      </c>
      <c r="AU184" s="198">
        <f t="shared" si="143"/>
        <v>13.188004613288946</v>
      </c>
    </row>
    <row r="185" spans="1:48" s="189" customFormat="1" ht="12.95" customHeight="1">
      <c r="A185" s="186" t="s">
        <v>781</v>
      </c>
      <c r="B185" s="187" t="s">
        <v>45</v>
      </c>
      <c r="C185" s="286">
        <v>59265.998999999836</v>
      </c>
      <c r="D185" s="188" t="s">
        <v>109</v>
      </c>
      <c r="E185" s="35">
        <f t="shared" si="154"/>
        <v>14538.87117930442</v>
      </c>
      <c r="F185" s="189">
        <f t="shared" si="147"/>
        <v>14538.5</v>
      </c>
      <c r="G185" s="189">
        <f t="shared" si="148"/>
        <v>0.12168315604503732</v>
      </c>
      <c r="K185" s="189">
        <f t="shared" si="145"/>
        <v>0.12168315604503732</v>
      </c>
      <c r="O185" s="189">
        <f t="shared" ca="1" si="135"/>
        <v>0.11889137944195888</v>
      </c>
      <c r="Q185" s="258">
        <f t="shared" si="155"/>
        <v>44247.498999999836</v>
      </c>
      <c r="S185" s="192">
        <v>1</v>
      </c>
      <c r="W185" s="35" t="s">
        <v>100</v>
      </c>
      <c r="Z185" s="189">
        <f t="shared" si="156"/>
        <v>14538.5</v>
      </c>
      <c r="AA185" s="198">
        <f t="shared" si="157"/>
        <v>0.11636372231982887</v>
      </c>
      <c r="AB185" s="198">
        <f t="shared" si="149"/>
        <v>9.0254483000945324E-2</v>
      </c>
      <c r="AC185" s="198">
        <f t="shared" si="150"/>
        <v>0.12168315604503732</v>
      </c>
      <c r="AD185" s="198">
        <f t="shared" si="151"/>
        <v>5.3194337252084473E-3</v>
      </c>
      <c r="AE185" s="198">
        <f t="shared" si="152"/>
        <v>2.8296375156885017E-5</v>
      </c>
      <c r="AF185" s="189">
        <f t="shared" si="153"/>
        <v>0.12168315604503732</v>
      </c>
      <c r="AG185" s="13"/>
      <c r="AH185" s="189">
        <f t="shared" si="137"/>
        <v>3.1428673044091998E-2</v>
      </c>
      <c r="AI185" s="189">
        <f t="shared" si="138"/>
        <v>0.7465541887614382</v>
      </c>
      <c r="AJ185" s="189">
        <f t="shared" si="139"/>
        <v>0.99982019199497718</v>
      </c>
      <c r="AK185" s="189">
        <f t="shared" si="140"/>
        <v>0.59219050466786638</v>
      </c>
      <c r="AL185" s="189">
        <f t="shared" si="141"/>
        <v>1.9751885208434534</v>
      </c>
      <c r="AM185" s="189">
        <f t="shared" si="142"/>
        <v>1.5157150273952145</v>
      </c>
      <c r="AN185" s="198">
        <f t="shared" si="158"/>
        <v>13.794722068087427</v>
      </c>
      <c r="AO185" s="198">
        <f t="shared" si="158"/>
        <v>13.79459538724031</v>
      </c>
      <c r="AP185" s="198">
        <f t="shared" si="158"/>
        <v>13.794010399039459</v>
      </c>
      <c r="AQ185" s="198">
        <f t="shared" si="158"/>
        <v>13.791321361539609</v>
      </c>
      <c r="AR185" s="198">
        <f t="shared" si="158"/>
        <v>13.779209945628519</v>
      </c>
      <c r="AS185" s="198">
        <f t="shared" si="158"/>
        <v>13.728905118959686</v>
      </c>
      <c r="AT185" s="198">
        <f t="shared" si="158"/>
        <v>13.563132359731691</v>
      </c>
      <c r="AU185" s="198">
        <f t="shared" si="143"/>
        <v>13.188004613288946</v>
      </c>
    </row>
    <row r="186" spans="1:48" s="189" customFormat="1" ht="12.95" customHeight="1">
      <c r="A186" s="186" t="s">
        <v>781</v>
      </c>
      <c r="B186" s="187" t="s">
        <v>45</v>
      </c>
      <c r="C186" s="286">
        <v>59266.978999999817</v>
      </c>
      <c r="D186" s="188" t="s">
        <v>547</v>
      </c>
      <c r="E186" s="35">
        <f t="shared" si="154"/>
        <v>14541.860547185279</v>
      </c>
      <c r="F186" s="189">
        <f t="shared" si="147"/>
        <v>14541.5</v>
      </c>
      <c r="G186" s="189">
        <f t="shared" si="148"/>
        <v>0.1181976443331223</v>
      </c>
      <c r="K186" s="189">
        <f t="shared" si="145"/>
        <v>0.1181976443331223</v>
      </c>
      <c r="O186" s="189">
        <f t="shared" ref="O186:O192" ca="1" si="159">+C$11+C$12*F186</f>
        <v>0.11891869091601154</v>
      </c>
      <c r="Q186" s="258">
        <f t="shared" si="155"/>
        <v>44248.478999999817</v>
      </c>
      <c r="S186" s="192">
        <v>1</v>
      </c>
      <c r="W186" s="35" t="s">
        <v>100</v>
      </c>
      <c r="Z186" s="189">
        <f t="shared" si="156"/>
        <v>14541.5</v>
      </c>
      <c r="AA186" s="198">
        <f t="shared" si="157"/>
        <v>0.11638140555162707</v>
      </c>
      <c r="AB186" s="198">
        <f t="shared" si="149"/>
        <v>8.6757145963556964E-2</v>
      </c>
      <c r="AC186" s="198">
        <f t="shared" si="150"/>
        <v>0.1181976443331223</v>
      </c>
      <c r="AD186" s="198">
        <f t="shared" si="151"/>
        <v>1.8162387814952274E-3</v>
      </c>
      <c r="AE186" s="198">
        <f t="shared" si="152"/>
        <v>3.2987233114072685E-6</v>
      </c>
      <c r="AF186" s="189">
        <f t="shared" si="153"/>
        <v>0.1181976443331223</v>
      </c>
      <c r="AG186" s="13"/>
      <c r="AH186" s="189">
        <f t="shared" si="137"/>
        <v>3.1440498369565327E-2</v>
      </c>
      <c r="AI186" s="189">
        <f t="shared" si="138"/>
        <v>0.74637251207518962</v>
      </c>
      <c r="AJ186" s="189">
        <f t="shared" si="139"/>
        <v>0.99982596283805913</v>
      </c>
      <c r="AK186" s="189">
        <f t="shared" si="140"/>
        <v>0.59211271766624396</v>
      </c>
      <c r="AL186" s="189">
        <f t="shared" si="141"/>
        <v>1.9754953285619452</v>
      </c>
      <c r="AM186" s="189">
        <f t="shared" si="142"/>
        <v>1.5162209777060343</v>
      </c>
      <c r="AN186" s="198">
        <f t="shared" si="158"/>
        <v>13.795036454521696</v>
      </c>
      <c r="AO186" s="198">
        <f t="shared" si="158"/>
        <v>13.794910313513157</v>
      </c>
      <c r="AP186" s="198">
        <f t="shared" si="158"/>
        <v>13.794327302186124</v>
      </c>
      <c r="AQ186" s="198">
        <f t="shared" si="158"/>
        <v>13.791644957638949</v>
      </c>
      <c r="AR186" s="198">
        <f t="shared" si="158"/>
        <v>13.779552713863064</v>
      </c>
      <c r="AS186" s="198">
        <f t="shared" si="158"/>
        <v>13.729282603275374</v>
      </c>
      <c r="AT186" s="198">
        <f t="shared" si="158"/>
        <v>13.56350758272921</v>
      </c>
      <c r="AU186" s="198">
        <f t="shared" si="143"/>
        <v>13.1882508875205</v>
      </c>
      <c r="AV186" s="198"/>
    </row>
    <row r="187" spans="1:48" s="189" customFormat="1" ht="12.95" customHeight="1">
      <c r="A187" s="186" t="s">
        <v>781</v>
      </c>
      <c r="B187" s="187" t="s">
        <v>45</v>
      </c>
      <c r="C187" s="286">
        <v>59266.980099999812</v>
      </c>
      <c r="D187" s="188" t="s">
        <v>34</v>
      </c>
      <c r="E187" s="35">
        <f t="shared" si="154"/>
        <v>14541.863902598188</v>
      </c>
      <c r="F187" s="189">
        <f t="shared" si="147"/>
        <v>14541.5</v>
      </c>
      <c r="G187" s="189">
        <f t="shared" si="148"/>
        <v>0.11929764432716183</v>
      </c>
      <c r="K187" s="189">
        <f t="shared" si="145"/>
        <v>0.11929764432716183</v>
      </c>
      <c r="O187" s="189">
        <f t="shared" ca="1" si="159"/>
        <v>0.11891869091601154</v>
      </c>
      <c r="Q187" s="258">
        <f t="shared" si="155"/>
        <v>44248.480099999812</v>
      </c>
      <c r="S187" s="192">
        <v>1</v>
      </c>
      <c r="W187" s="35" t="s">
        <v>100</v>
      </c>
      <c r="Z187" s="189">
        <f t="shared" si="156"/>
        <v>14541.5</v>
      </c>
      <c r="AA187" s="198">
        <f t="shared" si="157"/>
        <v>0.11638140555162707</v>
      </c>
      <c r="AB187" s="198">
        <f t="shared" si="149"/>
        <v>8.78571459575965E-2</v>
      </c>
      <c r="AC187" s="198">
        <f t="shared" si="150"/>
        <v>0.11929764432716183</v>
      </c>
      <c r="AD187" s="198">
        <f t="shared" si="151"/>
        <v>2.916238775534763E-3</v>
      </c>
      <c r="AE187" s="198">
        <f t="shared" si="152"/>
        <v>8.504448595932494E-6</v>
      </c>
      <c r="AF187" s="189">
        <f t="shared" si="153"/>
        <v>0.11929764432716183</v>
      </c>
      <c r="AG187" s="13"/>
      <c r="AH187" s="189">
        <f t="shared" si="137"/>
        <v>3.1440498369565327E-2</v>
      </c>
      <c r="AI187" s="189">
        <f t="shared" si="138"/>
        <v>0.74637251207518962</v>
      </c>
      <c r="AJ187" s="189">
        <f t="shared" si="139"/>
        <v>0.99982596283805913</v>
      </c>
      <c r="AK187" s="189">
        <f t="shared" si="140"/>
        <v>0.59211271766624396</v>
      </c>
      <c r="AL187" s="189">
        <f t="shared" si="141"/>
        <v>1.9754953285619452</v>
      </c>
      <c r="AM187" s="189">
        <f t="shared" si="142"/>
        <v>1.5162209777060343</v>
      </c>
      <c r="AN187" s="198">
        <f t="shared" si="158"/>
        <v>13.795036454521696</v>
      </c>
      <c r="AO187" s="198">
        <f t="shared" si="158"/>
        <v>13.794910313513157</v>
      </c>
      <c r="AP187" s="198">
        <f t="shared" si="158"/>
        <v>13.794327302186124</v>
      </c>
      <c r="AQ187" s="198">
        <f t="shared" si="158"/>
        <v>13.791644957638949</v>
      </c>
      <c r="AR187" s="198">
        <f t="shared" si="158"/>
        <v>13.779552713863064</v>
      </c>
      <c r="AS187" s="198">
        <f t="shared" si="158"/>
        <v>13.729282603275374</v>
      </c>
      <c r="AT187" s="198">
        <f t="shared" si="158"/>
        <v>13.56350758272921</v>
      </c>
      <c r="AU187" s="198">
        <f t="shared" si="143"/>
        <v>13.1882508875205</v>
      </c>
    </row>
    <row r="188" spans="1:48" s="189" customFormat="1" ht="12.95" customHeight="1">
      <c r="A188" s="186" t="s">
        <v>782</v>
      </c>
      <c r="B188" s="187" t="s">
        <v>44</v>
      </c>
      <c r="C188" s="286">
        <v>59275.337999999989</v>
      </c>
      <c r="D188" s="188">
        <v>7.0000000000000001E-3</v>
      </c>
      <c r="E188" s="35">
        <f t="shared" si="154"/>
        <v>14567.358635059842</v>
      </c>
      <c r="F188" s="189">
        <f t="shared" si="147"/>
        <v>14567</v>
      </c>
      <c r="G188" s="189">
        <f t="shared" si="148"/>
        <v>0.11757079511153279</v>
      </c>
      <c r="K188" s="189">
        <f t="shared" si="145"/>
        <v>0.11757079511153279</v>
      </c>
      <c r="O188" s="189">
        <f t="shared" ca="1" si="159"/>
        <v>0.11915083844545937</v>
      </c>
      <c r="Q188" s="258">
        <f t="shared" si="155"/>
        <v>44256.837999999989</v>
      </c>
      <c r="S188" s="192">
        <v>1</v>
      </c>
      <c r="W188" s="35" t="s">
        <v>100</v>
      </c>
      <c r="Z188" s="189">
        <f t="shared" si="156"/>
        <v>14567</v>
      </c>
      <c r="AA188" s="198">
        <f t="shared" si="157"/>
        <v>0.11653145817527351</v>
      </c>
      <c r="AB188" s="198">
        <f t="shared" si="149"/>
        <v>8.6030023938641648E-2</v>
      </c>
      <c r="AC188" s="198">
        <f t="shared" si="150"/>
        <v>0.11757079511153279</v>
      </c>
      <c r="AD188" s="198">
        <f t="shared" si="151"/>
        <v>1.0393369362592803E-3</v>
      </c>
      <c r="AE188" s="198">
        <f t="shared" si="152"/>
        <v>1.0802212670728273E-6</v>
      </c>
      <c r="AF188" s="189">
        <f t="shared" si="153"/>
        <v>0.11757079511153279</v>
      </c>
      <c r="AG188" s="13"/>
      <c r="AH188" s="189">
        <f t="shared" si="137"/>
        <v>3.1540771172891141E-2</v>
      </c>
      <c r="AI188" s="189">
        <f t="shared" si="138"/>
        <v>0.74483280087606873</v>
      </c>
      <c r="AJ188" s="189">
        <f t="shared" si="139"/>
        <v>0.99987111805273454</v>
      </c>
      <c r="AK188" s="189">
        <f t="shared" si="140"/>
        <v>0.59145082090094603</v>
      </c>
      <c r="AL188" s="189">
        <f t="shared" si="141"/>
        <v>1.9780971497238216</v>
      </c>
      <c r="AM188" s="189">
        <f t="shared" si="142"/>
        <v>1.5205210697337486</v>
      </c>
      <c r="AN188" s="198">
        <f t="shared" si="158"/>
        <v>13.79770562452971</v>
      </c>
      <c r="AO188" s="198">
        <f t="shared" si="158"/>
        <v>13.797583997840281</v>
      </c>
      <c r="AP188" s="198">
        <f t="shared" si="158"/>
        <v>13.79701758934365</v>
      </c>
      <c r="AQ188" s="198">
        <f t="shared" si="158"/>
        <v>13.794391707137002</v>
      </c>
      <c r="AR188" s="198">
        <f t="shared" si="158"/>
        <v>13.782461978987532</v>
      </c>
      <c r="AS188" s="198">
        <f t="shared" si="158"/>
        <v>13.73248782267993</v>
      </c>
      <c r="AT188" s="198">
        <f t="shared" si="158"/>
        <v>13.566696058496472</v>
      </c>
      <c r="AU188" s="198">
        <f t="shared" si="143"/>
        <v>13.190344218488701</v>
      </c>
    </row>
    <row r="189" spans="1:48" s="189" customFormat="1" ht="12.95" customHeight="1">
      <c r="A189" s="186" t="s">
        <v>782</v>
      </c>
      <c r="B189" s="187" t="s">
        <v>45</v>
      </c>
      <c r="C189" s="286">
        <v>59275.504999999888</v>
      </c>
      <c r="D189" s="188">
        <v>5.0000000000000001E-3</v>
      </c>
      <c r="E189" s="35">
        <f t="shared" si="154"/>
        <v>14567.868047749445</v>
      </c>
      <c r="F189" s="189">
        <f t="shared" si="147"/>
        <v>14567.5</v>
      </c>
      <c r="G189" s="189">
        <f t="shared" si="148"/>
        <v>0.12065654306206852</v>
      </c>
      <c r="K189" s="189">
        <f t="shared" si="145"/>
        <v>0.12065654306206852</v>
      </c>
      <c r="O189" s="189">
        <f t="shared" ca="1" si="159"/>
        <v>0.11915539035780148</v>
      </c>
      <c r="Q189" s="258">
        <f t="shared" si="155"/>
        <v>44257.004999999888</v>
      </c>
      <c r="S189" s="192">
        <v>1</v>
      </c>
      <c r="W189" s="35" t="s">
        <v>100</v>
      </c>
      <c r="Z189" s="189">
        <f t="shared" si="156"/>
        <v>14567.5</v>
      </c>
      <c r="AA189" s="198">
        <f t="shared" si="157"/>
        <v>0.11653439583193348</v>
      </c>
      <c r="AB189" s="198">
        <f t="shared" si="149"/>
        <v>8.9113810085912445E-2</v>
      </c>
      <c r="AC189" s="198">
        <f t="shared" si="150"/>
        <v>0.12065654306206852</v>
      </c>
      <c r="AD189" s="198">
        <f t="shared" si="151"/>
        <v>4.1221472301350426E-3</v>
      </c>
      <c r="AE189" s="198">
        <f t="shared" si="152"/>
        <v>1.6992097786910004E-5</v>
      </c>
      <c r="AF189" s="189">
        <f t="shared" si="153"/>
        <v>0.12065654306206852</v>
      </c>
      <c r="AG189" s="13"/>
      <c r="AH189" s="189">
        <f t="shared" si="137"/>
        <v>3.1542732976156077E-2</v>
      </c>
      <c r="AI189" s="189">
        <f t="shared" si="138"/>
        <v>0.74480269145949007</v>
      </c>
      <c r="AJ189" s="189">
        <f t="shared" si="139"/>
        <v>0.99987193406464125</v>
      </c>
      <c r="AK189" s="189">
        <f t="shared" si="140"/>
        <v>0.59143783000991301</v>
      </c>
      <c r="AL189" s="189">
        <f t="shared" si="141"/>
        <v>1.9781480580093123</v>
      </c>
      <c r="AM189" s="189">
        <f t="shared" si="142"/>
        <v>1.5206053767184882</v>
      </c>
      <c r="AN189" s="198">
        <f t="shared" si="158"/>
        <v>13.797757905598662</v>
      </c>
      <c r="AO189" s="198">
        <f t="shared" si="158"/>
        <v>13.797636366106834</v>
      </c>
      <c r="AP189" s="198">
        <f t="shared" si="158"/>
        <v>13.797070279585068</v>
      </c>
      <c r="AQ189" s="198">
        <f t="shared" si="158"/>
        <v>13.794445496838835</v>
      </c>
      <c r="AR189" s="198">
        <f t="shared" si="158"/>
        <v>13.782518947207395</v>
      </c>
      <c r="AS189" s="198">
        <f t="shared" si="158"/>
        <v>13.732550609332341</v>
      </c>
      <c r="AT189" s="198">
        <f t="shared" si="158"/>
        <v>13.566758561159308</v>
      </c>
      <c r="AU189" s="198">
        <f t="shared" si="143"/>
        <v>13.19038526419396</v>
      </c>
    </row>
    <row r="190" spans="1:48" s="189" customFormat="1" ht="12.95" customHeight="1">
      <c r="A190" s="186" t="s">
        <v>781</v>
      </c>
      <c r="B190" s="187" t="s">
        <v>45</v>
      </c>
      <c r="C190" s="286">
        <v>59517.287000000011</v>
      </c>
      <c r="D190" s="188" t="s">
        <v>547</v>
      </c>
      <c r="E190" s="35">
        <f t="shared" si="154"/>
        <v>15305.393909977525</v>
      </c>
      <c r="F190" s="189">
        <f t="shared" si="147"/>
        <v>15305</v>
      </c>
      <c r="G190" s="189">
        <f t="shared" si="148"/>
        <v>0.1291349185994477</v>
      </c>
      <c r="K190" s="189">
        <f t="shared" si="145"/>
        <v>0.1291349185994477</v>
      </c>
      <c r="O190" s="189">
        <f t="shared" ca="1" si="159"/>
        <v>0.1258694610624195</v>
      </c>
      <c r="Q190" s="258">
        <f t="shared" si="155"/>
        <v>44498.787000000011</v>
      </c>
      <c r="S190" s="192">
        <v>1</v>
      </c>
      <c r="W190" s="35" t="s">
        <v>100</v>
      </c>
      <c r="Z190" s="189">
        <f t="shared" si="156"/>
        <v>15305</v>
      </c>
      <c r="AA190" s="198">
        <f t="shared" si="157"/>
        <v>0.1206842329590577</v>
      </c>
      <c r="AB190" s="198">
        <f t="shared" si="149"/>
        <v>9.4872458091874529E-2</v>
      </c>
      <c r="AC190" s="198">
        <f t="shared" si="150"/>
        <v>0.1291349185994477</v>
      </c>
      <c r="AD190" s="198">
        <f t="shared" si="151"/>
        <v>8.4506856403900044E-3</v>
      </c>
      <c r="AE190" s="198">
        <f t="shared" si="152"/>
        <v>7.1414087792693814E-5</v>
      </c>
      <c r="AF190" s="189">
        <f t="shared" si="153"/>
        <v>0.1291349185994477</v>
      </c>
      <c r="AG190" s="13"/>
      <c r="AH190" s="189">
        <f t="shared" si="137"/>
        <v>3.4262460507573166E-2</v>
      </c>
      <c r="AI190" s="189">
        <f t="shared" si="138"/>
        <v>0.70355198063678936</v>
      </c>
      <c r="AJ190" s="189">
        <f t="shared" si="139"/>
        <v>0.99849418100649312</v>
      </c>
      <c r="AK190" s="189">
        <f t="shared" si="140"/>
        <v>0.57187668676803438</v>
      </c>
      <c r="AL190" s="189">
        <f t="shared" si="141"/>
        <v>2.0490376307021752</v>
      </c>
      <c r="AM190" s="189">
        <f t="shared" si="142"/>
        <v>1.6447501303930847</v>
      </c>
      <c r="AN190" s="198">
        <f t="shared" si="158"/>
        <v>13.872666259197368</v>
      </c>
      <c r="AO190" s="198">
        <f t="shared" si="158"/>
        <v>13.87262894975602</v>
      </c>
      <c r="AP190" s="198">
        <f t="shared" si="158"/>
        <v>13.872407514907025</v>
      </c>
      <c r="AQ190" s="198">
        <f t="shared" si="158"/>
        <v>13.871096983082527</v>
      </c>
      <c r="AR190" s="198">
        <f t="shared" si="158"/>
        <v>13.86346618628081</v>
      </c>
      <c r="AS190" s="198">
        <f t="shared" si="158"/>
        <v>13.822601161555426</v>
      </c>
      <c r="AT190" s="198">
        <f t="shared" si="158"/>
        <v>13.658240625063193</v>
      </c>
      <c r="AU190" s="198">
        <f t="shared" si="143"/>
        <v>13.250927679450763</v>
      </c>
    </row>
    <row r="191" spans="1:48" s="189" customFormat="1" ht="12.95" customHeight="1">
      <c r="A191" s="188" t="s">
        <v>783</v>
      </c>
      <c r="B191" s="187" t="s">
        <v>44</v>
      </c>
      <c r="C191" s="286">
        <v>59595.472999999998</v>
      </c>
      <c r="D191" s="188">
        <v>5.9999999999999995E-4</v>
      </c>
      <c r="E191" s="35">
        <f t="shared" si="154"/>
        <v>15543.890560117427</v>
      </c>
      <c r="F191" s="189">
        <f t="shared" si="147"/>
        <v>15543.5</v>
      </c>
      <c r="G191" s="189">
        <f t="shared" si="148"/>
        <v>0.12803673897724366</v>
      </c>
      <c r="K191" s="189">
        <f t="shared" si="145"/>
        <v>0.12803673897724366</v>
      </c>
      <c r="O191" s="189">
        <f t="shared" ca="1" si="159"/>
        <v>0.12804072324960783</v>
      </c>
      <c r="Q191" s="258">
        <f t="shared" si="155"/>
        <v>44576.972999999998</v>
      </c>
      <c r="S191" s="192">
        <v>1</v>
      </c>
      <c r="W191" s="35" t="s">
        <v>100</v>
      </c>
      <c r="Z191" s="189">
        <f t="shared" si="156"/>
        <v>15543.5</v>
      </c>
      <c r="AA191" s="198">
        <f t="shared" si="157"/>
        <v>0.12195167052572368</v>
      </c>
      <c r="AB191" s="198">
        <f t="shared" si="149"/>
        <v>9.296535742120518E-2</v>
      </c>
      <c r="AC191" s="198">
        <f t="shared" si="150"/>
        <v>0.12803673897724366</v>
      </c>
      <c r="AD191" s="198">
        <f t="shared" si="151"/>
        <v>6.0850684515199732E-3</v>
      </c>
      <c r="AE191" s="198">
        <f t="shared" si="152"/>
        <v>3.7028058059683687E-5</v>
      </c>
      <c r="AF191" s="189">
        <f t="shared" si="153"/>
        <v>0.12803673897724366</v>
      </c>
      <c r="AG191" s="13"/>
      <c r="AH191" s="189">
        <f t="shared" si="137"/>
        <v>3.5071381556038478E-2</v>
      </c>
      <c r="AI191" s="189">
        <f t="shared" si="138"/>
        <v>0.69144783323391568</v>
      </c>
      <c r="AJ191" s="189">
        <f t="shared" si="139"/>
        <v>0.99710047041855587</v>
      </c>
      <c r="AK191" s="189">
        <f t="shared" si="140"/>
        <v>0.56543782455466274</v>
      </c>
      <c r="AL191" s="189">
        <f t="shared" si="141"/>
        <v>2.0703223154735815</v>
      </c>
      <c r="AM191" s="189">
        <f t="shared" si="142"/>
        <v>1.6848862264983882</v>
      </c>
      <c r="AN191" s="198">
        <f t="shared" si="158"/>
        <v>13.896008743892702</v>
      </c>
      <c r="AO191" s="198">
        <f t="shared" si="158"/>
        <v>13.895984825066012</v>
      </c>
      <c r="AP191" s="198">
        <f t="shared" si="158"/>
        <v>13.895829410503213</v>
      </c>
      <c r="AQ191" s="198">
        <f t="shared" si="158"/>
        <v>13.894821971859885</v>
      </c>
      <c r="AR191" s="198">
        <f t="shared" si="158"/>
        <v>13.888388465755817</v>
      </c>
      <c r="AS191" s="198">
        <f t="shared" si="158"/>
        <v>13.850622440789556</v>
      </c>
      <c r="AT191" s="198">
        <f t="shared" si="158"/>
        <v>13.687510942430011</v>
      </c>
      <c r="AU191" s="198">
        <f t="shared" si="143"/>
        <v>13.270506480859234</v>
      </c>
    </row>
    <row r="192" spans="1:48" s="189" customFormat="1" ht="12.95" customHeight="1">
      <c r="A192" s="186" t="s">
        <v>784</v>
      </c>
      <c r="B192" s="187" t="s">
        <v>44</v>
      </c>
      <c r="C192" s="286">
        <v>59668.419000000002</v>
      </c>
      <c r="D192" s="188">
        <v>4.0000000000000001E-3</v>
      </c>
      <c r="E192" s="35">
        <f t="shared" si="154"/>
        <v>15766.403243220655</v>
      </c>
      <c r="F192" s="189">
        <f t="shared" si="147"/>
        <v>15766</v>
      </c>
      <c r="G192" s="189">
        <f t="shared" si="148"/>
        <v>0.13219462173583452</v>
      </c>
      <c r="K192" s="189">
        <f t="shared" si="145"/>
        <v>0.13219462173583452</v>
      </c>
      <c r="O192" s="189">
        <f t="shared" ca="1" si="159"/>
        <v>0.13006632424184852</v>
      </c>
      <c r="Q192" s="258">
        <f t="shared" si="155"/>
        <v>44649.919000000002</v>
      </c>
      <c r="S192" s="192">
        <v>1</v>
      </c>
      <c r="W192" s="35" t="s">
        <v>100</v>
      </c>
      <c r="Z192" s="189">
        <f t="shared" si="156"/>
        <v>15766</v>
      </c>
      <c r="AA192" s="198">
        <f t="shared" si="157"/>
        <v>0.12310311241002228</v>
      </c>
      <c r="AB192" s="198">
        <f t="shared" si="149"/>
        <v>9.6397807013834075E-2</v>
      </c>
      <c r="AC192" s="198">
        <f t="shared" si="150"/>
        <v>0.13219462173583452</v>
      </c>
      <c r="AD192" s="198">
        <f t="shared" si="151"/>
        <v>9.0915093258122359E-3</v>
      </c>
      <c r="AE192" s="198">
        <f t="shared" si="152"/>
        <v>8.2655541821330858E-5</v>
      </c>
      <c r="AF192" s="189">
        <f t="shared" si="153"/>
        <v>0.13219462173583452</v>
      </c>
      <c r="AG192" s="13"/>
      <c r="AH192" s="189">
        <f t="shared" si="137"/>
        <v>3.5796814722000435E-2</v>
      </c>
      <c r="AI192" s="189">
        <f t="shared" si="138"/>
        <v>0.68064371810244939</v>
      </c>
      <c r="AJ192" s="189">
        <f t="shared" si="139"/>
        <v>0.99545483754801967</v>
      </c>
      <c r="AK192" s="189">
        <f t="shared" si="140"/>
        <v>0.5594067735250684</v>
      </c>
      <c r="AL192" s="189">
        <f t="shared" si="141"/>
        <v>2.0895316941221895</v>
      </c>
      <c r="AM192" s="189">
        <f t="shared" si="142"/>
        <v>1.7223647679368912</v>
      </c>
      <c r="AN192" s="198">
        <f t="shared" si="158"/>
        <v>13.917426862248355</v>
      </c>
      <c r="AO192" s="198">
        <f t="shared" si="158"/>
        <v>13.917411605341755</v>
      </c>
      <c r="AP192" s="198">
        <f t="shared" si="158"/>
        <v>13.917302978248099</v>
      </c>
      <c r="AQ192" s="198">
        <f t="shared" si="158"/>
        <v>13.916531089108148</v>
      </c>
      <c r="AR192" s="198">
        <f t="shared" si="158"/>
        <v>13.911120817131486</v>
      </c>
      <c r="AS192" s="198">
        <f t="shared" si="158"/>
        <v>13.876277898125352</v>
      </c>
      <c r="AT192" s="198">
        <f t="shared" si="158"/>
        <v>13.714673586981609</v>
      </c>
      <c r="AU192" s="198">
        <f t="shared" si="143"/>
        <v>13.288771819699424</v>
      </c>
    </row>
    <row r="193" spans="1:48" s="189" customFormat="1" ht="12.95" customHeight="1">
      <c r="A193" s="285" t="s">
        <v>785</v>
      </c>
      <c r="B193" s="288" t="s">
        <v>44</v>
      </c>
      <c r="C193" s="287">
        <v>60025.435000000056</v>
      </c>
      <c r="D193" s="188">
        <v>4.0000000000000001E-3</v>
      </c>
      <c r="E193" s="35">
        <f t="shared" ref="E193:E194" si="160">+(C193-C$7)/C$8</f>
        <v>16855.43606298857</v>
      </c>
      <c r="F193" s="189">
        <f t="shared" si="147"/>
        <v>16855</v>
      </c>
      <c r="G193" s="189">
        <f t="shared" ref="G193:G194" si="161">+C193-(C$7+F193*C$8)</f>
        <v>0.14295387714810204</v>
      </c>
      <c r="K193" s="189">
        <f t="shared" ref="K193:K194" si="162">G193</f>
        <v>0.14295387714810204</v>
      </c>
      <c r="O193" s="189">
        <f t="shared" ref="O193:O194" ca="1" si="163">+C$11+C$12*F193</f>
        <v>0.13998038932297263</v>
      </c>
      <c r="Q193" s="258">
        <f t="shared" ref="Q193:Q194" si="164">+C193-15018.5</f>
        <v>45006.935000000056</v>
      </c>
      <c r="S193" s="192">
        <v>1</v>
      </c>
      <c r="W193" s="35" t="s">
        <v>100</v>
      </c>
      <c r="Z193" s="189">
        <f t="shared" ref="Z193:Z194" si="165">F193</f>
        <v>16855</v>
      </c>
      <c r="AA193" s="198">
        <f t="shared" ref="AA193:AA194" si="166">AB$3+AB$4*Z193+AB$5*Z193^2+AH193</f>
        <v>0.1283372468566365</v>
      </c>
      <c r="AB193" s="198">
        <f t="shared" ref="AB193:AB194" si="167">IF(S193&lt;&gt;0,G193-AH193, -9999)</f>
        <v>0.10398364120882282</v>
      </c>
      <c r="AC193" s="198">
        <f t="shared" ref="AC193:AC194" si="168">+G193-P193</f>
        <v>0.14295387714810204</v>
      </c>
      <c r="AD193" s="198">
        <f t="shared" ref="AD193:AD194" si="169">IF(S193&lt;&gt;0,G193-AA193, -9999)</f>
        <v>1.4616630291465538E-2</v>
      </c>
      <c r="AE193" s="198">
        <f t="shared" ref="AE193:AE194" si="170">+(G193-AA193)^2*S193</f>
        <v>2.1364588107738793E-4</v>
      </c>
      <c r="AF193" s="189">
        <f t="shared" ref="AF193:AF194" si="171">IF(S193&lt;&gt;0,G193-P193, -9999)</f>
        <v>0.14295387714810204</v>
      </c>
      <c r="AG193" s="13"/>
      <c r="AH193" s="189">
        <f t="shared" ref="AH193:AH194" si="172">$AB$6*($AB$11/AI193*AJ193+$AB$12)</f>
        <v>3.8970235939279216E-2</v>
      </c>
      <c r="AI193" s="189">
        <f t="shared" ref="AI193:AI194" si="173">1+$AB$7*COS(AL193)</f>
        <v>0.63371616205513637</v>
      </c>
      <c r="AJ193" s="189">
        <f t="shared" ref="AJ193:AJ194" si="174">SIN(AL193+RADIANS($AB$9))</f>
        <v>0.98357602693443102</v>
      </c>
      <c r="AK193" s="189">
        <f t="shared" si="140"/>
        <v>0.52986840169379412</v>
      </c>
      <c r="AL193" s="189">
        <f t="shared" si="141"/>
        <v>2.1756413507231374</v>
      </c>
      <c r="AM193" s="189">
        <f t="shared" si="142"/>
        <v>1.90694532922169</v>
      </c>
      <c r="AN193" s="198">
        <f t="shared" ref="AN193:AT193" si="175">$AU193+$AB$7*SIN(AO193)</f>
        <v>14.017726281942537</v>
      </c>
      <c r="AO193" s="198">
        <f t="shared" si="175"/>
        <v>14.01772548235939</v>
      </c>
      <c r="AP193" s="198">
        <f t="shared" si="175"/>
        <v>14.017715065463355</v>
      </c>
      <c r="AQ193" s="198">
        <f t="shared" si="175"/>
        <v>14.017579437614817</v>
      </c>
      <c r="AR193" s="198">
        <f t="shared" si="175"/>
        <v>14.015827334495842</v>
      </c>
      <c r="AS193" s="198">
        <f t="shared" si="175"/>
        <v>13.995113311320601</v>
      </c>
      <c r="AT193" s="198">
        <f t="shared" si="175"/>
        <v>13.845514361073072</v>
      </c>
      <c r="AU193" s="198">
        <f t="shared" ref="AU193:AU194" si="176">RADIANS($AB$9)+$AB$18*(F193-AB$15)</f>
        <v>13.378169365753198</v>
      </c>
      <c r="AV193" s="198"/>
    </row>
    <row r="194" spans="1:48" s="189" customFormat="1" ht="12.95" customHeight="1">
      <c r="A194" s="285" t="s">
        <v>785</v>
      </c>
      <c r="B194" s="288" t="s">
        <v>45</v>
      </c>
      <c r="C194" s="287">
        <v>60025.603000000119</v>
      </c>
      <c r="D194" s="188">
        <v>3.0000000000000001E-3</v>
      </c>
      <c r="E194" s="35">
        <f t="shared" si="160"/>
        <v>16855.948526054064</v>
      </c>
      <c r="F194" s="189">
        <f t="shared" si="147"/>
        <v>16855.5</v>
      </c>
      <c r="G194" s="189">
        <f t="shared" si="161"/>
        <v>0.14703962526255054</v>
      </c>
      <c r="K194" s="189">
        <f t="shared" si="162"/>
        <v>0.14703962526255054</v>
      </c>
      <c r="O194" s="189">
        <f t="shared" ca="1" si="163"/>
        <v>0.13998494123531474</v>
      </c>
      <c r="Q194" s="258">
        <f t="shared" si="164"/>
        <v>45007.103000000119</v>
      </c>
      <c r="S194" s="192">
        <v>1</v>
      </c>
      <c r="W194" s="35" t="s">
        <v>100</v>
      </c>
      <c r="Z194" s="189">
        <f t="shared" si="165"/>
        <v>16855.5</v>
      </c>
      <c r="AA194" s="198">
        <f t="shared" si="166"/>
        <v>0.12833950570071653</v>
      </c>
      <c r="AB194" s="198">
        <f t="shared" si="167"/>
        <v>0.10806806734626033</v>
      </c>
      <c r="AC194" s="198">
        <f t="shared" si="168"/>
        <v>0.14703962526255054</v>
      </c>
      <c r="AD194" s="198">
        <f t="shared" si="169"/>
        <v>1.8700119561834011E-2</v>
      </c>
      <c r="AE194" s="198">
        <f t="shared" si="170"/>
        <v>3.4969447162688707E-4</v>
      </c>
      <c r="AF194" s="189">
        <f t="shared" si="171"/>
        <v>0.14703962526255054</v>
      </c>
      <c r="AG194" s="13"/>
      <c r="AH194" s="189">
        <f t="shared" si="172"/>
        <v>3.8971557916290214E-2</v>
      </c>
      <c r="AI194" s="189">
        <f t="shared" si="173"/>
        <v>0.63369664610072962</v>
      </c>
      <c r="AJ194" s="189">
        <f t="shared" si="174"/>
        <v>0.98356937826988533</v>
      </c>
      <c r="AK194" s="189">
        <f t="shared" si="140"/>
        <v>0.52985491030592613</v>
      </c>
      <c r="AL194" s="189">
        <f t="shared" si="141"/>
        <v>2.1756781828927867</v>
      </c>
      <c r="AM194" s="189">
        <f t="shared" si="142"/>
        <v>1.9070307173017209</v>
      </c>
      <c r="AN194" s="198">
        <f t="shared" ref="AN194:AT194" si="177">$AU194+$AB$7*SIN(AO194)</f>
        <v>14.017770739460198</v>
      </c>
      <c r="AO194" s="198">
        <f t="shared" si="177"/>
        <v>14.01776994130304</v>
      </c>
      <c r="AP194" s="198">
        <f t="shared" si="177"/>
        <v>14.017759539130662</v>
      </c>
      <c r="AQ194" s="198">
        <f t="shared" si="177"/>
        <v>14.017624052729355</v>
      </c>
      <c r="AR194" s="198">
        <f t="shared" si="177"/>
        <v>14.015873123064878</v>
      </c>
      <c r="AS194" s="198">
        <f t="shared" si="177"/>
        <v>13.995165328216739</v>
      </c>
      <c r="AT194" s="198">
        <f t="shared" si="177"/>
        <v>13.845573601859604</v>
      </c>
      <c r="AU194" s="198">
        <f t="shared" si="176"/>
        <v>13.378210411458458</v>
      </c>
    </row>
    <row r="195" spans="1:48" s="189" customFormat="1" ht="12.95" customHeight="1">
      <c r="A195" s="35"/>
      <c r="B195" s="20"/>
      <c r="C195" s="32"/>
      <c r="D195" s="32"/>
      <c r="E195" s="35"/>
      <c r="S195" s="192"/>
      <c r="AA195" s="198"/>
      <c r="AB195" s="198"/>
      <c r="AC195" s="198"/>
      <c r="AD195" s="198"/>
      <c r="AE195" s="198"/>
      <c r="AG195" s="13"/>
      <c r="AN195" s="198"/>
      <c r="AO195" s="198"/>
      <c r="AP195" s="198"/>
      <c r="AQ195" s="198"/>
      <c r="AR195" s="198"/>
      <c r="AS195" s="198"/>
      <c r="AT195" s="198"/>
      <c r="AU195" s="198"/>
    </row>
    <row r="196" spans="1:48" s="189" customFormat="1" ht="12.95" customHeight="1">
      <c r="A196" s="35"/>
      <c r="B196" s="20"/>
      <c r="C196" s="32"/>
      <c r="D196" s="32"/>
      <c r="E196" s="35"/>
      <c r="S196" s="192"/>
      <c r="AA196" s="198"/>
      <c r="AB196" s="198"/>
      <c r="AC196" s="198"/>
      <c r="AD196" s="198"/>
      <c r="AE196" s="198"/>
      <c r="AG196" s="13"/>
      <c r="AN196" s="198"/>
      <c r="AO196" s="198"/>
      <c r="AP196" s="198"/>
      <c r="AQ196" s="198"/>
      <c r="AR196" s="198"/>
      <c r="AS196" s="198"/>
      <c r="AT196" s="198"/>
      <c r="AU196" s="198"/>
      <c r="AV196" s="198"/>
    </row>
    <row r="197" spans="1:48" s="189" customFormat="1" ht="12.95" customHeight="1">
      <c r="A197" s="35"/>
      <c r="B197" s="20"/>
      <c r="C197" s="32"/>
      <c r="D197" s="32"/>
      <c r="E197" s="35"/>
      <c r="S197" s="192"/>
      <c r="AA197" s="198"/>
      <c r="AB197" s="198"/>
      <c r="AC197" s="198"/>
      <c r="AD197" s="198"/>
      <c r="AE197" s="198"/>
      <c r="AG197" s="13"/>
      <c r="AN197" s="198"/>
      <c r="AO197" s="198"/>
      <c r="AP197" s="198"/>
      <c r="AQ197" s="198"/>
      <c r="AR197" s="198"/>
      <c r="AS197" s="198"/>
      <c r="AT197" s="198"/>
      <c r="AU197" s="198"/>
    </row>
    <row r="198" spans="1:48" s="189" customFormat="1" ht="12.95" customHeight="1">
      <c r="A198" s="35"/>
      <c r="B198" s="20"/>
      <c r="C198" s="32"/>
      <c r="D198" s="32"/>
      <c r="E198" s="35"/>
      <c r="S198" s="192"/>
      <c r="AA198" s="198"/>
      <c r="AB198" s="198"/>
      <c r="AC198" s="198"/>
      <c r="AD198" s="198"/>
      <c r="AE198" s="198"/>
      <c r="AG198" s="13"/>
      <c r="AN198" s="198"/>
      <c r="AO198" s="198"/>
      <c r="AP198" s="198"/>
      <c r="AQ198" s="198"/>
      <c r="AR198" s="198"/>
      <c r="AS198" s="198"/>
      <c r="AT198" s="198"/>
      <c r="AU198" s="198"/>
    </row>
    <row r="199" spans="1:48" s="189" customFormat="1" ht="12.95" customHeight="1">
      <c r="A199" s="35"/>
      <c r="B199" s="20"/>
      <c r="C199" s="32"/>
      <c r="D199" s="32"/>
      <c r="E199" s="35"/>
      <c r="S199" s="192"/>
      <c r="AA199" s="198"/>
      <c r="AB199" s="198"/>
      <c r="AC199" s="198"/>
      <c r="AD199" s="198"/>
      <c r="AE199" s="198"/>
      <c r="AG199" s="13"/>
      <c r="AN199" s="198"/>
      <c r="AO199" s="198"/>
      <c r="AP199" s="198"/>
      <c r="AQ199" s="198"/>
      <c r="AR199" s="198"/>
      <c r="AS199" s="198"/>
      <c r="AT199" s="198"/>
      <c r="AU199" s="198"/>
    </row>
    <row r="200" spans="1:48" s="189" customFormat="1" ht="12.95" customHeight="1">
      <c r="A200" s="35"/>
      <c r="B200" s="20"/>
      <c r="C200" s="32"/>
      <c r="D200" s="32"/>
      <c r="E200" s="35"/>
      <c r="S200" s="192"/>
      <c r="AA200" s="198"/>
      <c r="AB200" s="198"/>
      <c r="AC200" s="198"/>
      <c r="AD200" s="198"/>
      <c r="AE200" s="198"/>
      <c r="AG200" s="13"/>
      <c r="AN200" s="198"/>
      <c r="AO200" s="198"/>
      <c r="AP200" s="198"/>
      <c r="AQ200" s="198"/>
      <c r="AR200" s="198"/>
      <c r="AS200" s="198"/>
      <c r="AT200" s="198"/>
      <c r="AU200" s="198"/>
    </row>
    <row r="201" spans="1:48" s="189" customFormat="1" ht="12.95" customHeight="1">
      <c r="A201" s="35"/>
      <c r="B201" s="20"/>
      <c r="C201" s="32"/>
      <c r="D201" s="32"/>
      <c r="E201" s="35"/>
      <c r="S201" s="192"/>
      <c r="AA201" s="198"/>
      <c r="AB201" s="198"/>
      <c r="AC201" s="198"/>
      <c r="AD201" s="198"/>
      <c r="AE201" s="198"/>
      <c r="AG201" s="13"/>
      <c r="AN201" s="198"/>
      <c r="AO201" s="198"/>
      <c r="AP201" s="198"/>
      <c r="AQ201" s="198"/>
      <c r="AR201" s="198"/>
      <c r="AS201" s="198"/>
      <c r="AT201" s="198"/>
      <c r="AU201" s="198"/>
    </row>
    <row r="202" spans="1:48" s="189" customFormat="1" ht="12.95" customHeight="1">
      <c r="A202" s="35"/>
      <c r="B202" s="20"/>
      <c r="C202" s="32"/>
      <c r="D202" s="32"/>
      <c r="E202" s="35"/>
      <c r="S202" s="192"/>
      <c r="AA202" s="198"/>
      <c r="AB202" s="198"/>
      <c r="AC202" s="198"/>
      <c r="AD202" s="198"/>
      <c r="AE202" s="198"/>
      <c r="AG202" s="13"/>
      <c r="AN202" s="198"/>
      <c r="AO202" s="198"/>
      <c r="AP202" s="198"/>
      <c r="AQ202" s="198"/>
      <c r="AR202" s="198"/>
      <c r="AS202" s="198"/>
      <c r="AT202" s="198"/>
      <c r="AU202" s="198"/>
    </row>
    <row r="203" spans="1:48" s="189" customFormat="1" ht="12.95" customHeight="1">
      <c r="A203" s="35"/>
      <c r="B203" s="20"/>
      <c r="C203" s="32"/>
      <c r="D203" s="32"/>
      <c r="E203" s="35"/>
      <c r="S203" s="192"/>
      <c r="AA203" s="198"/>
      <c r="AB203" s="198"/>
      <c r="AC203" s="198"/>
      <c r="AD203" s="198"/>
      <c r="AE203" s="198"/>
      <c r="AG203" s="13"/>
      <c r="AN203" s="198"/>
      <c r="AO203" s="198"/>
      <c r="AP203" s="198"/>
      <c r="AQ203" s="198"/>
      <c r="AR203" s="198"/>
      <c r="AS203" s="198"/>
      <c r="AT203" s="198"/>
      <c r="AU203" s="198"/>
    </row>
    <row r="204" spans="1:48" s="189" customFormat="1" ht="12.95" customHeight="1">
      <c r="A204" s="35"/>
      <c r="B204" s="20"/>
      <c r="C204" s="32"/>
      <c r="D204" s="32"/>
      <c r="E204" s="35"/>
      <c r="S204" s="192"/>
      <c r="AA204" s="198"/>
      <c r="AB204" s="198"/>
      <c r="AC204" s="198"/>
      <c r="AD204" s="198"/>
      <c r="AE204" s="198"/>
      <c r="AG204" s="13"/>
      <c r="AN204" s="198"/>
      <c r="AO204" s="198"/>
      <c r="AP204" s="198"/>
      <c r="AQ204" s="198"/>
      <c r="AR204" s="198"/>
      <c r="AS204" s="198"/>
      <c r="AT204" s="198"/>
      <c r="AU204" s="198"/>
    </row>
    <row r="205" spans="1:48" s="189" customFormat="1" ht="12.95" customHeight="1">
      <c r="A205" s="35"/>
      <c r="B205" s="20"/>
      <c r="C205" s="32"/>
      <c r="D205" s="32"/>
      <c r="E205" s="35"/>
      <c r="S205" s="192"/>
      <c r="AA205" s="198"/>
      <c r="AB205" s="198"/>
      <c r="AC205" s="198"/>
      <c r="AD205" s="198"/>
      <c r="AE205" s="198"/>
      <c r="AG205" s="13"/>
      <c r="AN205" s="198"/>
      <c r="AO205" s="198"/>
      <c r="AP205" s="198"/>
      <c r="AQ205" s="198"/>
      <c r="AR205" s="198"/>
      <c r="AS205" s="198"/>
      <c r="AT205" s="198"/>
      <c r="AU205" s="198"/>
    </row>
    <row r="206" spans="1:48" s="189" customFormat="1" ht="12.95" customHeight="1">
      <c r="A206" s="35"/>
      <c r="B206" s="20"/>
      <c r="C206" s="32"/>
      <c r="D206" s="32"/>
      <c r="E206" s="35"/>
      <c r="S206" s="192"/>
      <c r="AA206" s="198"/>
      <c r="AB206" s="198"/>
      <c r="AC206" s="198"/>
      <c r="AD206" s="198"/>
      <c r="AE206" s="198"/>
      <c r="AG206" s="13"/>
      <c r="AN206" s="198"/>
      <c r="AO206" s="198"/>
      <c r="AP206" s="198"/>
      <c r="AQ206" s="198"/>
      <c r="AR206" s="198"/>
      <c r="AS206" s="198"/>
      <c r="AT206" s="198"/>
      <c r="AU206" s="198"/>
    </row>
    <row r="207" spans="1:48" s="189" customFormat="1" ht="12.95" customHeight="1">
      <c r="A207" s="35"/>
      <c r="B207" s="20"/>
      <c r="C207" s="32"/>
      <c r="D207" s="32"/>
      <c r="E207" s="35"/>
      <c r="S207" s="192"/>
      <c r="AA207" s="198"/>
      <c r="AB207" s="198"/>
      <c r="AC207" s="198"/>
      <c r="AD207" s="198"/>
      <c r="AE207" s="198"/>
      <c r="AG207" s="13"/>
      <c r="AN207" s="198"/>
      <c r="AO207" s="198"/>
      <c r="AP207" s="198"/>
      <c r="AQ207" s="198"/>
      <c r="AR207" s="198"/>
      <c r="AS207" s="198"/>
      <c r="AT207" s="198"/>
      <c r="AU207" s="198"/>
    </row>
    <row r="208" spans="1:48" s="189" customFormat="1" ht="12.95" customHeight="1">
      <c r="A208" s="35"/>
      <c r="B208" s="20"/>
      <c r="C208" s="32"/>
      <c r="D208" s="32"/>
      <c r="E208" s="35"/>
      <c r="S208" s="192"/>
      <c r="AA208" s="198"/>
      <c r="AB208" s="198"/>
      <c r="AC208" s="198"/>
      <c r="AD208" s="198"/>
      <c r="AE208" s="198"/>
      <c r="AG208" s="13"/>
      <c r="AN208" s="198"/>
      <c r="AO208" s="198"/>
      <c r="AP208" s="198"/>
      <c r="AQ208" s="198"/>
      <c r="AR208" s="198"/>
      <c r="AS208" s="198"/>
      <c r="AT208" s="198"/>
      <c r="AU208" s="198"/>
    </row>
    <row r="209" spans="1:48" s="189" customFormat="1" ht="12.95" customHeight="1">
      <c r="A209" s="35"/>
      <c r="B209" s="20"/>
      <c r="C209" s="32"/>
      <c r="D209" s="32"/>
      <c r="E209" s="35"/>
      <c r="S209" s="192"/>
      <c r="AA209" s="198"/>
      <c r="AB209" s="198"/>
      <c r="AC209" s="198"/>
      <c r="AD209" s="198"/>
      <c r="AE209" s="198"/>
      <c r="AG209" s="13"/>
      <c r="AN209" s="198"/>
      <c r="AO209" s="198"/>
      <c r="AP209" s="198"/>
      <c r="AQ209" s="198"/>
      <c r="AR209" s="198"/>
      <c r="AS209" s="198"/>
      <c r="AT209" s="198"/>
      <c r="AU209" s="198"/>
    </row>
    <row r="210" spans="1:48" s="189" customFormat="1" ht="12.95" customHeight="1">
      <c r="A210" s="35"/>
      <c r="B210" s="20"/>
      <c r="C210" s="32"/>
      <c r="D210" s="32"/>
      <c r="E210" s="35"/>
      <c r="S210" s="192"/>
      <c r="AA210" s="198"/>
      <c r="AB210" s="198"/>
      <c r="AC210" s="198"/>
      <c r="AD210" s="198"/>
      <c r="AE210" s="198"/>
      <c r="AG210" s="13"/>
      <c r="AN210" s="198"/>
      <c r="AO210" s="198"/>
      <c r="AP210" s="198"/>
      <c r="AQ210" s="198"/>
      <c r="AR210" s="198"/>
      <c r="AS210" s="198"/>
      <c r="AT210" s="198"/>
      <c r="AU210" s="198"/>
      <c r="AV210" s="198"/>
    </row>
    <row r="211" spans="1:48" s="189" customFormat="1" ht="12.95" customHeight="1">
      <c r="B211" s="192"/>
      <c r="C211" s="191"/>
      <c r="D211" s="191"/>
      <c r="S211" s="192"/>
      <c r="AA211" s="198"/>
      <c r="AB211" s="198"/>
      <c r="AC211" s="198"/>
      <c r="AD211" s="198"/>
      <c r="AE211" s="198"/>
      <c r="AG211" s="13"/>
      <c r="AN211" s="198"/>
      <c r="AO211" s="198"/>
      <c r="AP211" s="198"/>
      <c r="AQ211" s="198"/>
      <c r="AR211" s="198"/>
      <c r="AS211" s="198"/>
      <c r="AT211" s="198"/>
      <c r="AU211" s="198"/>
      <c r="AV211" s="198"/>
    </row>
    <row r="212" spans="1:48" s="189" customFormat="1" ht="12.95" customHeight="1">
      <c r="B212" s="192"/>
      <c r="C212" s="191"/>
      <c r="D212" s="191"/>
      <c r="S212" s="192"/>
      <c r="AA212" s="198"/>
      <c r="AB212" s="198"/>
      <c r="AC212" s="198"/>
      <c r="AD212" s="198"/>
      <c r="AE212" s="198"/>
      <c r="AG212" s="13"/>
      <c r="AN212" s="198"/>
      <c r="AO212" s="198"/>
      <c r="AP212" s="198"/>
      <c r="AQ212" s="198"/>
      <c r="AR212" s="198"/>
      <c r="AS212" s="198"/>
      <c r="AT212" s="198"/>
      <c r="AU212" s="198"/>
      <c r="AV212" s="198"/>
    </row>
    <row r="213" spans="1:48" s="189" customFormat="1" ht="12.95" customHeight="1">
      <c r="B213" s="192"/>
      <c r="C213" s="191"/>
      <c r="D213" s="191"/>
      <c r="S213" s="192"/>
      <c r="AA213" s="198"/>
      <c r="AB213" s="198"/>
      <c r="AC213" s="198"/>
      <c r="AD213" s="198"/>
      <c r="AE213" s="198"/>
      <c r="AG213" s="13"/>
      <c r="AN213" s="198"/>
      <c r="AO213" s="198"/>
      <c r="AP213" s="198"/>
      <c r="AQ213" s="198"/>
      <c r="AR213" s="198"/>
      <c r="AS213" s="198"/>
      <c r="AT213" s="198"/>
      <c r="AU213" s="198"/>
    </row>
    <row r="214" spans="1:48" s="189" customFormat="1" ht="12.95" customHeight="1">
      <c r="B214" s="192"/>
      <c r="C214" s="191"/>
      <c r="D214" s="191"/>
      <c r="S214" s="192"/>
      <c r="AA214" s="198"/>
      <c r="AB214" s="198"/>
      <c r="AC214" s="198"/>
      <c r="AD214" s="198"/>
      <c r="AE214" s="198"/>
      <c r="AG214" s="13"/>
      <c r="AN214" s="198"/>
      <c r="AO214" s="198"/>
      <c r="AP214" s="198"/>
      <c r="AQ214" s="198"/>
      <c r="AR214" s="198"/>
      <c r="AS214" s="198"/>
      <c r="AT214" s="198"/>
      <c r="AU214" s="198"/>
    </row>
    <row r="215" spans="1:48" s="189" customFormat="1" ht="12.95" customHeight="1">
      <c r="B215" s="192"/>
      <c r="C215" s="191"/>
      <c r="D215" s="191"/>
      <c r="S215" s="192"/>
      <c r="AA215" s="198"/>
      <c r="AB215" s="198"/>
      <c r="AC215" s="198"/>
      <c r="AD215" s="198"/>
      <c r="AE215" s="198"/>
      <c r="AG215" s="13"/>
      <c r="AN215" s="198"/>
      <c r="AO215" s="198"/>
      <c r="AP215" s="198"/>
      <c r="AQ215" s="198"/>
      <c r="AR215" s="198"/>
      <c r="AS215" s="198"/>
      <c r="AT215" s="198"/>
      <c r="AU215" s="198"/>
    </row>
    <row r="216" spans="1:48" s="189" customFormat="1" ht="12.95" customHeight="1">
      <c r="B216" s="192"/>
      <c r="C216" s="191"/>
      <c r="D216" s="191"/>
      <c r="S216" s="192"/>
      <c r="AA216" s="198"/>
      <c r="AB216" s="198"/>
      <c r="AC216" s="198"/>
      <c r="AD216" s="198"/>
      <c r="AE216" s="198"/>
      <c r="AG216" s="13"/>
      <c r="AN216" s="198"/>
      <c r="AO216" s="198"/>
      <c r="AP216" s="198"/>
      <c r="AQ216" s="198"/>
      <c r="AR216" s="198"/>
      <c r="AS216" s="198"/>
      <c r="AT216" s="198"/>
      <c r="AU216" s="198"/>
    </row>
    <row r="217" spans="1:48" s="189" customFormat="1" ht="12.95" customHeight="1">
      <c r="B217" s="192"/>
      <c r="C217" s="191"/>
      <c r="D217" s="191"/>
      <c r="S217" s="192"/>
      <c r="AA217" s="198"/>
      <c r="AB217" s="198"/>
      <c r="AC217" s="198"/>
      <c r="AD217" s="198"/>
      <c r="AE217" s="198"/>
      <c r="AG217" s="13"/>
      <c r="AN217" s="198"/>
      <c r="AO217" s="198"/>
      <c r="AP217" s="198"/>
      <c r="AQ217" s="198"/>
      <c r="AR217" s="198"/>
      <c r="AS217" s="198"/>
      <c r="AT217" s="198"/>
      <c r="AU217" s="198"/>
    </row>
    <row r="218" spans="1:48" s="189" customFormat="1" ht="12.95" customHeight="1">
      <c r="B218" s="192"/>
      <c r="C218" s="191"/>
      <c r="D218" s="191"/>
      <c r="S218" s="192"/>
      <c r="AA218" s="198"/>
      <c r="AB218" s="198"/>
      <c r="AC218" s="198"/>
      <c r="AD218" s="198"/>
      <c r="AE218" s="198"/>
      <c r="AG218" s="13"/>
      <c r="AN218" s="198"/>
      <c r="AO218" s="198"/>
      <c r="AP218" s="198"/>
      <c r="AQ218" s="198"/>
      <c r="AR218" s="198"/>
      <c r="AS218" s="198"/>
      <c r="AT218" s="198"/>
      <c r="AU218" s="198"/>
    </row>
    <row r="219" spans="1:48" s="189" customFormat="1" ht="12.95" customHeight="1">
      <c r="B219" s="192"/>
      <c r="C219" s="191"/>
      <c r="D219" s="191"/>
      <c r="S219" s="192"/>
      <c r="AA219" s="198"/>
      <c r="AB219" s="198"/>
      <c r="AC219" s="198"/>
      <c r="AD219" s="198"/>
      <c r="AE219" s="198"/>
      <c r="AG219" s="13"/>
      <c r="AN219" s="198"/>
      <c r="AO219" s="198"/>
      <c r="AP219" s="198"/>
      <c r="AQ219" s="198"/>
      <c r="AR219" s="198"/>
      <c r="AS219" s="198"/>
      <c r="AT219" s="198"/>
      <c r="AU219" s="198"/>
    </row>
    <row r="220" spans="1:48" s="189" customFormat="1" ht="12.95" customHeight="1">
      <c r="B220" s="192"/>
      <c r="C220" s="191"/>
      <c r="D220" s="191"/>
      <c r="S220" s="192"/>
      <c r="AA220" s="198"/>
      <c r="AB220" s="198"/>
      <c r="AC220" s="198"/>
      <c r="AD220" s="198"/>
      <c r="AE220" s="198"/>
      <c r="AG220" s="13"/>
      <c r="AN220" s="198"/>
      <c r="AO220" s="198"/>
      <c r="AP220" s="198"/>
      <c r="AQ220" s="198"/>
      <c r="AR220" s="198"/>
      <c r="AS220" s="198"/>
      <c r="AT220" s="198"/>
      <c r="AU220" s="198"/>
    </row>
    <row r="221" spans="1:48" s="189" customFormat="1" ht="12.95" customHeight="1">
      <c r="B221" s="192"/>
      <c r="C221" s="191"/>
      <c r="D221" s="191"/>
      <c r="S221" s="192"/>
      <c r="AA221" s="198"/>
      <c r="AB221" s="198"/>
      <c r="AC221" s="198"/>
      <c r="AD221" s="198"/>
      <c r="AE221" s="198"/>
      <c r="AG221" s="13"/>
      <c r="AN221" s="198"/>
      <c r="AO221" s="198"/>
      <c r="AP221" s="198"/>
      <c r="AQ221" s="198"/>
      <c r="AR221" s="198"/>
      <c r="AS221" s="198"/>
      <c r="AT221" s="198"/>
      <c r="AU221" s="198"/>
    </row>
    <row r="222" spans="1:48" s="189" customFormat="1" ht="12.95" customHeight="1">
      <c r="B222" s="192"/>
      <c r="C222" s="191"/>
      <c r="D222" s="191"/>
      <c r="S222" s="192"/>
      <c r="AA222" s="198"/>
      <c r="AB222" s="198"/>
      <c r="AC222" s="198"/>
      <c r="AD222" s="198"/>
      <c r="AE222" s="198"/>
      <c r="AG222" s="13"/>
      <c r="AN222" s="198"/>
      <c r="AO222" s="198"/>
      <c r="AP222" s="198"/>
      <c r="AQ222" s="198"/>
      <c r="AR222" s="198"/>
      <c r="AS222" s="198"/>
      <c r="AT222" s="198"/>
      <c r="AU222" s="198"/>
    </row>
    <row r="223" spans="1:48" s="189" customFormat="1" ht="12.95" customHeight="1">
      <c r="B223" s="192"/>
      <c r="C223" s="191"/>
      <c r="D223" s="191"/>
      <c r="S223" s="192"/>
      <c r="AA223" s="198"/>
      <c r="AB223" s="198"/>
      <c r="AC223" s="198"/>
      <c r="AD223" s="198"/>
      <c r="AE223" s="198"/>
      <c r="AG223" s="13"/>
      <c r="AN223" s="198"/>
      <c r="AO223" s="198"/>
      <c r="AP223" s="198"/>
      <c r="AQ223" s="198"/>
      <c r="AR223" s="198"/>
      <c r="AS223" s="198"/>
      <c r="AT223" s="198"/>
      <c r="AU223" s="198"/>
    </row>
    <row r="224" spans="1:48" s="189" customFormat="1" ht="12.95" customHeight="1">
      <c r="B224" s="192"/>
      <c r="C224" s="191"/>
      <c r="D224" s="191"/>
      <c r="S224" s="192"/>
      <c r="AA224" s="198"/>
      <c r="AB224" s="198"/>
      <c r="AC224" s="198"/>
      <c r="AD224" s="198"/>
      <c r="AE224" s="198"/>
      <c r="AG224" s="13"/>
      <c r="AN224" s="198"/>
      <c r="AO224" s="198"/>
      <c r="AP224" s="198"/>
      <c r="AQ224" s="198"/>
      <c r="AR224" s="198"/>
      <c r="AS224" s="198"/>
      <c r="AT224" s="198"/>
      <c r="AU224" s="198"/>
    </row>
    <row r="225" spans="2:48" s="189" customFormat="1" ht="12.95" customHeight="1">
      <c r="B225" s="192"/>
      <c r="C225" s="191"/>
      <c r="D225" s="191"/>
      <c r="S225" s="192"/>
      <c r="AA225" s="198"/>
      <c r="AB225" s="198"/>
      <c r="AC225" s="198"/>
      <c r="AD225" s="198"/>
      <c r="AE225" s="198"/>
      <c r="AG225" s="13"/>
      <c r="AN225" s="198"/>
      <c r="AO225" s="198"/>
      <c r="AP225" s="198"/>
      <c r="AQ225" s="198"/>
      <c r="AR225" s="198"/>
      <c r="AS225" s="198"/>
      <c r="AT225" s="198"/>
      <c r="AU225" s="198"/>
    </row>
    <row r="226" spans="2:48" s="189" customFormat="1" ht="12.95" customHeight="1">
      <c r="B226" s="192"/>
      <c r="C226" s="191"/>
      <c r="D226" s="191"/>
      <c r="S226" s="192"/>
      <c r="AA226" s="198"/>
      <c r="AB226" s="198"/>
      <c r="AC226" s="198"/>
      <c r="AD226" s="198"/>
      <c r="AE226" s="198"/>
      <c r="AG226" s="13"/>
      <c r="AN226" s="198"/>
      <c r="AO226" s="198"/>
      <c r="AP226" s="198"/>
      <c r="AQ226" s="198"/>
      <c r="AR226" s="198"/>
      <c r="AS226" s="198"/>
      <c r="AT226" s="198"/>
      <c r="AU226" s="198"/>
    </row>
    <row r="227" spans="2:48" s="189" customFormat="1" ht="12.95" customHeight="1">
      <c r="B227" s="192"/>
      <c r="C227" s="191"/>
      <c r="D227" s="191"/>
      <c r="S227" s="192"/>
      <c r="AA227" s="198"/>
      <c r="AB227" s="198"/>
      <c r="AC227" s="198"/>
      <c r="AD227" s="198"/>
      <c r="AE227" s="198"/>
      <c r="AG227" s="13"/>
      <c r="AN227" s="198"/>
      <c r="AO227" s="198"/>
      <c r="AP227" s="198"/>
      <c r="AQ227" s="198"/>
      <c r="AR227" s="198"/>
      <c r="AS227" s="198"/>
      <c r="AT227" s="198"/>
      <c r="AU227" s="198"/>
    </row>
    <row r="228" spans="2:48" s="189" customFormat="1" ht="12.95" customHeight="1">
      <c r="B228" s="192"/>
      <c r="C228" s="191"/>
      <c r="D228" s="191"/>
      <c r="S228" s="192"/>
      <c r="AA228" s="198"/>
      <c r="AB228" s="198"/>
      <c r="AC228" s="198"/>
      <c r="AD228" s="198"/>
      <c r="AE228" s="198"/>
      <c r="AG228" s="13"/>
      <c r="AN228" s="198"/>
      <c r="AO228" s="198"/>
      <c r="AP228" s="198"/>
      <c r="AQ228" s="198"/>
      <c r="AR228" s="198"/>
      <c r="AS228" s="198"/>
      <c r="AT228" s="198"/>
      <c r="AU228" s="198"/>
    </row>
    <row r="229" spans="2:48" s="189" customFormat="1" ht="12.95" customHeight="1">
      <c r="B229" s="192"/>
      <c r="C229" s="191"/>
      <c r="D229" s="191"/>
      <c r="S229" s="192"/>
      <c r="AA229" s="198"/>
      <c r="AB229" s="198"/>
      <c r="AC229" s="198"/>
      <c r="AD229" s="198"/>
      <c r="AE229" s="198"/>
      <c r="AG229" s="13"/>
      <c r="AN229" s="198"/>
      <c r="AO229" s="198"/>
      <c r="AP229" s="198"/>
      <c r="AQ229" s="198"/>
      <c r="AR229" s="198"/>
      <c r="AS229" s="198"/>
      <c r="AT229" s="198"/>
      <c r="AU229" s="198"/>
    </row>
    <row r="230" spans="2:48" s="189" customFormat="1" ht="12.95" customHeight="1">
      <c r="B230" s="192"/>
      <c r="C230" s="191"/>
      <c r="D230" s="191"/>
      <c r="S230" s="192"/>
      <c r="AA230" s="198"/>
      <c r="AB230" s="198"/>
      <c r="AC230" s="198"/>
      <c r="AD230" s="198"/>
      <c r="AE230" s="198"/>
      <c r="AG230" s="13"/>
      <c r="AN230" s="198"/>
      <c r="AO230" s="198"/>
      <c r="AP230" s="198"/>
      <c r="AQ230" s="198"/>
      <c r="AR230" s="198"/>
      <c r="AS230" s="198"/>
      <c r="AT230" s="198"/>
      <c r="AU230" s="198"/>
    </row>
    <row r="231" spans="2:48" s="189" customFormat="1" ht="12.95" customHeight="1">
      <c r="B231" s="192"/>
      <c r="C231" s="191"/>
      <c r="D231" s="191"/>
      <c r="S231" s="192"/>
      <c r="AA231" s="198"/>
      <c r="AB231" s="198"/>
      <c r="AC231" s="198"/>
      <c r="AD231" s="198"/>
      <c r="AE231" s="198"/>
      <c r="AG231" s="13"/>
      <c r="AN231" s="198"/>
      <c r="AO231" s="198"/>
      <c r="AP231" s="198"/>
      <c r="AQ231" s="198"/>
      <c r="AR231" s="198"/>
      <c r="AS231" s="198"/>
      <c r="AT231" s="198"/>
      <c r="AU231" s="198"/>
    </row>
    <row r="232" spans="2:48" s="189" customFormat="1" ht="12.95" customHeight="1">
      <c r="B232" s="192"/>
      <c r="C232" s="191"/>
      <c r="D232" s="191"/>
      <c r="S232" s="192"/>
      <c r="AA232" s="198"/>
      <c r="AB232" s="198"/>
      <c r="AC232" s="198"/>
      <c r="AD232" s="198"/>
      <c r="AE232" s="198"/>
      <c r="AG232" s="13"/>
      <c r="AN232" s="198"/>
      <c r="AO232" s="198"/>
      <c r="AP232" s="198"/>
      <c r="AQ232" s="198"/>
      <c r="AR232" s="198"/>
      <c r="AS232" s="198"/>
      <c r="AT232" s="198"/>
      <c r="AU232" s="198"/>
    </row>
    <row r="233" spans="2:48" s="189" customFormat="1" ht="12.95" customHeight="1">
      <c r="B233" s="192"/>
      <c r="C233" s="191"/>
      <c r="D233" s="191"/>
      <c r="S233" s="192"/>
      <c r="AA233" s="198"/>
      <c r="AB233" s="198"/>
      <c r="AC233" s="198"/>
      <c r="AD233" s="198"/>
      <c r="AE233" s="198"/>
      <c r="AG233" s="13"/>
      <c r="AN233" s="198"/>
      <c r="AO233" s="198"/>
      <c r="AP233" s="198"/>
      <c r="AQ233" s="198"/>
      <c r="AR233" s="198"/>
      <c r="AS233" s="198"/>
      <c r="AT233" s="198"/>
      <c r="AU233" s="198"/>
    </row>
    <row r="234" spans="2:48" s="189" customFormat="1" ht="12.95" customHeight="1">
      <c r="B234" s="192"/>
      <c r="C234" s="191"/>
      <c r="D234" s="191"/>
      <c r="S234" s="192"/>
      <c r="AA234" s="198"/>
      <c r="AB234" s="198"/>
      <c r="AC234" s="198"/>
      <c r="AD234" s="198"/>
      <c r="AE234" s="198"/>
      <c r="AG234" s="13"/>
      <c r="AN234" s="198"/>
      <c r="AO234" s="198"/>
      <c r="AP234" s="198"/>
      <c r="AQ234" s="198"/>
      <c r="AR234" s="198"/>
      <c r="AS234" s="198"/>
      <c r="AT234" s="198"/>
      <c r="AU234" s="198"/>
      <c r="AV234" s="198"/>
    </row>
    <row r="235" spans="2:48" s="189" customFormat="1" ht="12.95" customHeight="1">
      <c r="B235" s="192"/>
      <c r="C235" s="191"/>
      <c r="D235" s="191"/>
      <c r="S235" s="192"/>
      <c r="AA235" s="198"/>
      <c r="AB235" s="198"/>
      <c r="AC235" s="198"/>
      <c r="AD235" s="198"/>
      <c r="AE235" s="198"/>
      <c r="AG235" s="13"/>
      <c r="AN235" s="198"/>
      <c r="AO235" s="198"/>
      <c r="AP235" s="198"/>
      <c r="AQ235" s="198"/>
      <c r="AR235" s="198"/>
      <c r="AS235" s="198"/>
      <c r="AT235" s="198"/>
      <c r="AU235" s="198"/>
    </row>
    <row r="236" spans="2:48" s="189" customFormat="1" ht="12.95" customHeight="1">
      <c r="B236" s="192"/>
      <c r="C236" s="191"/>
      <c r="D236" s="191"/>
      <c r="S236" s="192"/>
      <c r="AA236" s="198"/>
      <c r="AB236" s="198"/>
      <c r="AC236" s="198"/>
      <c r="AD236" s="198"/>
      <c r="AE236" s="198"/>
      <c r="AG236" s="13"/>
      <c r="AN236" s="198"/>
      <c r="AO236" s="198"/>
      <c r="AP236" s="198"/>
      <c r="AQ236" s="198"/>
      <c r="AR236" s="198"/>
      <c r="AS236" s="198"/>
      <c r="AT236" s="198"/>
      <c r="AU236" s="198"/>
    </row>
    <row r="237" spans="2:48" s="189" customFormat="1" ht="12.95" customHeight="1">
      <c r="B237" s="192"/>
      <c r="C237" s="191"/>
      <c r="D237" s="191"/>
      <c r="S237" s="192"/>
      <c r="AA237" s="198"/>
      <c r="AB237" s="198"/>
      <c r="AC237" s="198"/>
      <c r="AD237" s="198"/>
      <c r="AE237" s="198"/>
      <c r="AG237" s="13"/>
      <c r="AN237" s="198"/>
      <c r="AO237" s="198"/>
      <c r="AP237" s="198"/>
      <c r="AQ237" s="198"/>
      <c r="AR237" s="198"/>
      <c r="AS237" s="198"/>
      <c r="AT237" s="198"/>
      <c r="AU237" s="198"/>
    </row>
    <row r="238" spans="2:48" s="189" customFormat="1" ht="12.95" customHeight="1">
      <c r="B238" s="192"/>
      <c r="C238" s="191"/>
      <c r="D238" s="191"/>
      <c r="S238" s="192"/>
      <c r="AA238" s="198"/>
      <c r="AB238" s="198"/>
      <c r="AC238" s="198"/>
      <c r="AD238" s="198"/>
      <c r="AE238" s="198"/>
      <c r="AG238" s="13"/>
      <c r="AN238" s="198"/>
      <c r="AO238" s="198"/>
      <c r="AP238" s="198"/>
      <c r="AQ238" s="198"/>
      <c r="AR238" s="198"/>
      <c r="AS238" s="198"/>
      <c r="AT238" s="198"/>
      <c r="AU238" s="198"/>
    </row>
    <row r="239" spans="2:48" s="189" customFormat="1" ht="12.95" customHeight="1">
      <c r="B239" s="192"/>
      <c r="C239" s="191"/>
      <c r="D239" s="191"/>
      <c r="S239" s="192"/>
      <c r="AA239" s="198"/>
      <c r="AB239" s="198"/>
      <c r="AC239" s="198"/>
      <c r="AD239" s="198"/>
      <c r="AE239" s="198"/>
      <c r="AG239" s="13"/>
      <c r="AN239" s="198"/>
      <c r="AO239" s="198"/>
      <c r="AP239" s="198"/>
      <c r="AQ239" s="198"/>
      <c r="AR239" s="198"/>
      <c r="AS239" s="198"/>
      <c r="AT239" s="198"/>
      <c r="AU239" s="198"/>
    </row>
    <row r="240" spans="2:48" s="189" customFormat="1" ht="12.95" customHeight="1">
      <c r="B240" s="192"/>
      <c r="C240" s="191"/>
      <c r="D240" s="191"/>
      <c r="S240" s="192"/>
      <c r="AA240" s="198"/>
      <c r="AB240" s="198"/>
      <c r="AC240" s="198"/>
      <c r="AD240" s="198"/>
      <c r="AE240" s="198"/>
      <c r="AG240" s="13"/>
      <c r="AN240" s="198"/>
      <c r="AO240" s="198"/>
      <c r="AP240" s="198"/>
      <c r="AQ240" s="198"/>
      <c r="AR240" s="198"/>
      <c r="AS240" s="198"/>
      <c r="AT240" s="198"/>
      <c r="AU240" s="198"/>
    </row>
    <row r="241" spans="2:48" s="189" customFormat="1" ht="12.95" customHeight="1">
      <c r="B241" s="192"/>
      <c r="C241" s="191"/>
      <c r="D241" s="191"/>
      <c r="S241" s="192"/>
      <c r="AA241" s="198"/>
      <c r="AB241" s="198"/>
      <c r="AC241" s="198"/>
      <c r="AD241" s="198"/>
      <c r="AE241" s="198"/>
      <c r="AG241" s="13"/>
      <c r="AN241" s="198"/>
      <c r="AO241" s="198"/>
      <c r="AP241" s="198"/>
      <c r="AQ241" s="198"/>
      <c r="AR241" s="198"/>
      <c r="AS241" s="198"/>
      <c r="AT241" s="198"/>
      <c r="AU241" s="198"/>
    </row>
    <row r="242" spans="2:48" s="189" customFormat="1" ht="12.95" customHeight="1">
      <c r="B242" s="192"/>
      <c r="C242" s="191"/>
      <c r="D242" s="191"/>
      <c r="S242" s="192"/>
      <c r="AA242" s="198"/>
      <c r="AB242" s="198"/>
      <c r="AC242" s="198"/>
      <c r="AD242" s="198"/>
      <c r="AE242" s="198"/>
      <c r="AG242" s="13"/>
      <c r="AN242" s="198"/>
      <c r="AO242" s="198"/>
      <c r="AP242" s="198"/>
      <c r="AQ242" s="198"/>
      <c r="AR242" s="198"/>
      <c r="AS242" s="198"/>
      <c r="AT242" s="198"/>
      <c r="AU242" s="198"/>
    </row>
    <row r="243" spans="2:48" s="189" customFormat="1" ht="12.95" customHeight="1">
      <c r="B243" s="192"/>
      <c r="C243" s="191"/>
      <c r="D243" s="191"/>
      <c r="S243" s="192"/>
      <c r="AA243" s="198"/>
      <c r="AB243" s="198"/>
      <c r="AC243" s="198"/>
      <c r="AD243" s="198"/>
      <c r="AE243" s="198"/>
      <c r="AG243" s="13"/>
      <c r="AN243" s="198"/>
      <c r="AO243" s="198"/>
      <c r="AP243" s="198"/>
      <c r="AQ243" s="198"/>
      <c r="AR243" s="198"/>
      <c r="AS243" s="198"/>
      <c r="AT243" s="198"/>
      <c r="AU243" s="198"/>
    </row>
    <row r="244" spans="2:48" s="189" customFormat="1" ht="12.95" customHeight="1">
      <c r="B244" s="192"/>
      <c r="C244" s="191"/>
      <c r="D244" s="191"/>
      <c r="S244" s="192"/>
      <c r="AA244" s="198"/>
      <c r="AB244" s="198"/>
      <c r="AC244" s="198"/>
      <c r="AD244" s="198"/>
      <c r="AE244" s="198"/>
      <c r="AG244" s="13"/>
      <c r="AN244" s="198"/>
      <c r="AO244" s="198"/>
      <c r="AP244" s="198"/>
      <c r="AQ244" s="198"/>
      <c r="AR244" s="198"/>
      <c r="AS244" s="198"/>
      <c r="AT244" s="198"/>
      <c r="AU244" s="198"/>
    </row>
    <row r="245" spans="2:48" s="189" customFormat="1" ht="12.95" customHeight="1">
      <c r="B245" s="192"/>
      <c r="C245" s="191"/>
      <c r="D245" s="191"/>
      <c r="S245" s="192"/>
      <c r="AA245" s="198"/>
      <c r="AB245" s="198"/>
      <c r="AC245" s="198"/>
      <c r="AD245" s="198"/>
      <c r="AE245" s="198"/>
      <c r="AG245" s="13"/>
      <c r="AN245" s="198"/>
      <c r="AO245" s="198"/>
      <c r="AP245" s="198"/>
      <c r="AQ245" s="198"/>
      <c r="AR245" s="198"/>
      <c r="AS245" s="198"/>
      <c r="AT245" s="198"/>
      <c r="AU245" s="198"/>
    </row>
    <row r="246" spans="2:48" s="189" customFormat="1" ht="12.95" customHeight="1">
      <c r="B246" s="192"/>
      <c r="C246" s="191"/>
      <c r="D246" s="191"/>
      <c r="S246" s="192"/>
      <c r="AA246" s="198"/>
      <c r="AB246" s="198"/>
      <c r="AC246" s="198"/>
      <c r="AD246" s="198"/>
      <c r="AE246" s="198"/>
      <c r="AG246" s="13"/>
      <c r="AN246" s="198"/>
      <c r="AO246" s="198"/>
      <c r="AP246" s="198"/>
      <c r="AQ246" s="198"/>
      <c r="AR246" s="198"/>
      <c r="AS246" s="198"/>
      <c r="AT246" s="198"/>
      <c r="AU246" s="198"/>
    </row>
    <row r="247" spans="2:48" s="189" customFormat="1" ht="12.95" customHeight="1">
      <c r="B247" s="192"/>
      <c r="C247" s="191"/>
      <c r="D247" s="191"/>
      <c r="S247" s="192"/>
      <c r="AA247" s="198"/>
      <c r="AB247" s="198"/>
      <c r="AC247" s="198"/>
      <c r="AD247" s="198"/>
      <c r="AE247" s="198"/>
      <c r="AG247" s="13"/>
      <c r="AN247" s="198"/>
      <c r="AO247" s="198"/>
      <c r="AP247" s="198"/>
      <c r="AQ247" s="198"/>
      <c r="AR247" s="198"/>
      <c r="AS247" s="198"/>
      <c r="AT247" s="198"/>
      <c r="AU247" s="198"/>
    </row>
    <row r="248" spans="2:48" s="189" customFormat="1" ht="12.95" customHeight="1">
      <c r="B248" s="192"/>
      <c r="C248" s="191"/>
      <c r="D248" s="191"/>
      <c r="S248" s="192"/>
      <c r="AA248" s="198"/>
      <c r="AB248" s="198"/>
      <c r="AC248" s="198"/>
      <c r="AD248" s="198"/>
      <c r="AE248" s="198"/>
      <c r="AG248" s="13"/>
      <c r="AN248" s="198"/>
      <c r="AO248" s="198"/>
      <c r="AP248" s="198"/>
      <c r="AQ248" s="198"/>
      <c r="AR248" s="198"/>
      <c r="AS248" s="198"/>
      <c r="AT248" s="198"/>
      <c r="AU248" s="198"/>
    </row>
    <row r="249" spans="2:48" s="189" customFormat="1" ht="12.95" customHeight="1">
      <c r="B249" s="192"/>
      <c r="C249" s="191"/>
      <c r="D249" s="191"/>
      <c r="S249" s="192"/>
      <c r="AA249" s="198"/>
      <c r="AB249" s="198"/>
      <c r="AC249" s="198"/>
      <c r="AD249" s="198"/>
      <c r="AE249" s="198"/>
      <c r="AG249" s="13"/>
      <c r="AN249" s="198"/>
      <c r="AO249" s="198"/>
      <c r="AP249" s="198"/>
      <c r="AQ249" s="198"/>
      <c r="AR249" s="198"/>
      <c r="AS249" s="198"/>
      <c r="AT249" s="198"/>
      <c r="AU249" s="198"/>
    </row>
    <row r="250" spans="2:48" s="189" customFormat="1" ht="12.95" customHeight="1">
      <c r="B250" s="192"/>
      <c r="C250" s="191"/>
      <c r="D250" s="191"/>
      <c r="S250" s="192"/>
      <c r="AA250" s="198"/>
      <c r="AB250" s="198"/>
      <c r="AC250" s="198"/>
      <c r="AD250" s="198"/>
      <c r="AE250" s="198"/>
      <c r="AG250" s="13"/>
      <c r="AN250" s="198"/>
      <c r="AO250" s="198"/>
      <c r="AP250" s="198"/>
      <c r="AQ250" s="198"/>
      <c r="AR250" s="198"/>
      <c r="AS250" s="198"/>
      <c r="AT250" s="198"/>
      <c r="AU250" s="198"/>
    </row>
    <row r="251" spans="2:48" s="189" customFormat="1" ht="12.95" customHeight="1">
      <c r="B251" s="192"/>
      <c r="C251" s="191"/>
      <c r="D251" s="191"/>
      <c r="S251" s="192"/>
      <c r="AA251" s="198"/>
      <c r="AB251" s="198"/>
      <c r="AC251" s="198"/>
      <c r="AD251" s="198"/>
      <c r="AE251" s="198"/>
      <c r="AG251" s="13"/>
      <c r="AN251" s="198"/>
      <c r="AO251" s="198"/>
      <c r="AP251" s="198"/>
      <c r="AQ251" s="198"/>
      <c r="AR251" s="198"/>
      <c r="AS251" s="198"/>
      <c r="AT251" s="198"/>
      <c r="AU251" s="198"/>
    </row>
    <row r="252" spans="2:48" s="189" customFormat="1" ht="12.95" customHeight="1">
      <c r="B252" s="192"/>
      <c r="C252" s="191"/>
      <c r="D252" s="191"/>
      <c r="S252" s="192"/>
      <c r="AA252" s="198"/>
      <c r="AB252" s="198"/>
      <c r="AC252" s="198"/>
      <c r="AD252" s="198"/>
      <c r="AE252" s="198"/>
      <c r="AG252" s="13"/>
      <c r="AN252" s="198"/>
      <c r="AO252" s="198"/>
      <c r="AP252" s="198"/>
      <c r="AQ252" s="198"/>
      <c r="AR252" s="198"/>
      <c r="AS252" s="198"/>
      <c r="AT252" s="198"/>
      <c r="AU252" s="198"/>
    </row>
    <row r="253" spans="2:48" s="189" customFormat="1" ht="12.95" customHeight="1">
      <c r="B253" s="192"/>
      <c r="C253" s="191"/>
      <c r="D253" s="191"/>
      <c r="S253" s="192"/>
      <c r="AA253" s="198"/>
      <c r="AB253" s="198"/>
      <c r="AC253" s="198"/>
      <c r="AD253" s="198"/>
      <c r="AE253" s="198"/>
      <c r="AG253" s="13"/>
      <c r="AN253" s="198"/>
      <c r="AO253" s="198"/>
      <c r="AP253" s="198"/>
      <c r="AQ253" s="198"/>
      <c r="AR253" s="198"/>
      <c r="AS253" s="198"/>
      <c r="AT253" s="198"/>
      <c r="AU253" s="198"/>
    </row>
    <row r="254" spans="2:48" s="189" customFormat="1" ht="12.95" customHeight="1">
      <c r="B254" s="192"/>
      <c r="C254" s="191"/>
      <c r="D254" s="191"/>
      <c r="S254" s="192"/>
      <c r="AA254" s="198"/>
      <c r="AB254" s="198"/>
      <c r="AC254" s="198"/>
      <c r="AD254" s="198"/>
      <c r="AE254" s="198"/>
      <c r="AG254" s="13"/>
      <c r="AN254" s="198"/>
      <c r="AO254" s="198"/>
      <c r="AP254" s="198"/>
      <c r="AQ254" s="198"/>
      <c r="AR254" s="198"/>
      <c r="AS254" s="198"/>
      <c r="AT254" s="198"/>
      <c r="AU254" s="198"/>
    </row>
    <row r="255" spans="2:48" s="189" customFormat="1" ht="12.95" customHeight="1">
      <c r="B255" s="192"/>
      <c r="C255" s="191"/>
      <c r="D255" s="191"/>
      <c r="S255" s="192"/>
      <c r="AA255" s="198"/>
      <c r="AB255" s="198"/>
      <c r="AC255" s="198"/>
      <c r="AD255" s="198"/>
      <c r="AE255" s="198"/>
      <c r="AG255" s="13"/>
      <c r="AN255" s="198"/>
      <c r="AO255" s="198"/>
      <c r="AP255" s="198"/>
      <c r="AQ255" s="198"/>
      <c r="AR255" s="198"/>
      <c r="AS255" s="198"/>
      <c r="AT255" s="198"/>
      <c r="AU255" s="198"/>
      <c r="AV255" s="198"/>
    </row>
    <row r="256" spans="2:48" s="189" customFormat="1" ht="12.95" customHeight="1">
      <c r="B256" s="192"/>
      <c r="C256" s="191"/>
      <c r="D256" s="191"/>
      <c r="S256" s="192"/>
      <c r="AA256" s="198"/>
      <c r="AB256" s="198"/>
      <c r="AC256" s="198"/>
      <c r="AD256" s="198"/>
      <c r="AE256" s="198"/>
      <c r="AG256" s="13"/>
      <c r="AN256" s="198"/>
      <c r="AO256" s="198"/>
      <c r="AP256" s="198"/>
      <c r="AQ256" s="198"/>
      <c r="AR256" s="198"/>
      <c r="AS256" s="198"/>
      <c r="AT256" s="198"/>
      <c r="AU256" s="198"/>
    </row>
    <row r="257" spans="2:48" s="189" customFormat="1" ht="12.95" customHeight="1">
      <c r="B257" s="192"/>
      <c r="C257" s="191"/>
      <c r="D257" s="191"/>
      <c r="S257" s="192"/>
      <c r="AA257" s="198"/>
      <c r="AB257" s="198"/>
      <c r="AC257" s="198"/>
      <c r="AD257" s="198"/>
      <c r="AE257" s="198"/>
      <c r="AG257" s="13"/>
      <c r="AN257" s="198"/>
      <c r="AO257" s="198"/>
      <c r="AP257" s="198"/>
      <c r="AQ257" s="198"/>
      <c r="AR257" s="198"/>
      <c r="AS257" s="198"/>
      <c r="AT257" s="198"/>
      <c r="AU257" s="198"/>
      <c r="AV257" s="198"/>
    </row>
    <row r="258" spans="2:48" s="189" customFormat="1" ht="12.95" customHeight="1">
      <c r="B258" s="192"/>
      <c r="C258" s="191"/>
      <c r="D258" s="191"/>
      <c r="S258" s="192"/>
      <c r="AA258" s="198"/>
      <c r="AB258" s="198"/>
      <c r="AC258" s="198"/>
      <c r="AD258" s="198"/>
      <c r="AE258" s="198"/>
      <c r="AG258" s="13"/>
      <c r="AN258" s="198"/>
      <c r="AO258" s="198"/>
      <c r="AP258" s="198"/>
      <c r="AQ258" s="198"/>
      <c r="AR258" s="198"/>
      <c r="AS258" s="198"/>
      <c r="AT258" s="198"/>
      <c r="AU258" s="198"/>
    </row>
    <row r="259" spans="2:48" s="189" customFormat="1" ht="12.95" customHeight="1">
      <c r="B259" s="192"/>
      <c r="C259" s="191"/>
      <c r="D259" s="191"/>
      <c r="S259" s="192"/>
      <c r="AA259" s="198"/>
      <c r="AB259" s="198"/>
      <c r="AC259" s="198"/>
      <c r="AD259" s="198"/>
      <c r="AE259" s="198"/>
      <c r="AG259" s="13"/>
      <c r="AN259" s="198"/>
      <c r="AO259" s="198"/>
      <c r="AP259" s="198"/>
      <c r="AQ259" s="198"/>
      <c r="AR259" s="198"/>
      <c r="AS259" s="198"/>
      <c r="AT259" s="198"/>
      <c r="AU259" s="198"/>
      <c r="AV259" s="198"/>
    </row>
    <row r="260" spans="2:48" s="189" customFormat="1" ht="12.95" customHeight="1">
      <c r="B260" s="192"/>
      <c r="C260" s="191"/>
      <c r="D260" s="191"/>
      <c r="S260" s="192"/>
      <c r="AA260" s="198"/>
      <c r="AB260" s="198"/>
      <c r="AC260" s="198"/>
      <c r="AD260" s="198"/>
      <c r="AE260" s="198"/>
      <c r="AG260" s="13"/>
      <c r="AN260" s="198"/>
      <c r="AO260" s="198"/>
      <c r="AP260" s="198"/>
      <c r="AQ260" s="198"/>
      <c r="AR260" s="198"/>
      <c r="AS260" s="198"/>
      <c r="AT260" s="198"/>
      <c r="AU260" s="198"/>
      <c r="AV260" s="198"/>
    </row>
    <row r="261" spans="2:48" s="189" customFormat="1" ht="12.95" customHeight="1">
      <c r="B261" s="192"/>
      <c r="C261" s="191"/>
      <c r="D261" s="191"/>
      <c r="S261" s="192"/>
      <c r="AA261" s="198"/>
      <c r="AB261" s="198"/>
      <c r="AC261" s="198"/>
      <c r="AD261" s="198"/>
      <c r="AE261" s="198"/>
      <c r="AG261" s="13"/>
      <c r="AN261" s="198"/>
      <c r="AO261" s="198"/>
      <c r="AP261" s="198"/>
      <c r="AQ261" s="198"/>
      <c r="AR261" s="198"/>
      <c r="AS261" s="198"/>
      <c r="AT261" s="198"/>
      <c r="AU261" s="198"/>
    </row>
    <row r="262" spans="2:48" s="189" customFormat="1" ht="12.95" customHeight="1">
      <c r="B262" s="192"/>
      <c r="C262" s="191"/>
      <c r="D262" s="191"/>
      <c r="S262" s="192"/>
      <c r="AA262" s="198"/>
      <c r="AB262" s="198"/>
      <c r="AC262" s="198"/>
      <c r="AD262" s="198"/>
      <c r="AE262" s="198"/>
      <c r="AG262" s="13"/>
      <c r="AN262" s="198"/>
      <c r="AO262" s="198"/>
      <c r="AP262" s="198"/>
      <c r="AQ262" s="198"/>
      <c r="AR262" s="198"/>
      <c r="AS262" s="198"/>
      <c r="AT262" s="198"/>
      <c r="AU262" s="198"/>
      <c r="AV262" s="198"/>
    </row>
    <row r="263" spans="2:48" s="189" customFormat="1" ht="12.95" customHeight="1">
      <c r="B263" s="192"/>
      <c r="C263" s="191"/>
      <c r="D263" s="191"/>
      <c r="S263" s="192"/>
      <c r="AA263" s="198"/>
      <c r="AB263" s="198"/>
      <c r="AC263" s="198"/>
      <c r="AD263" s="198"/>
      <c r="AE263" s="198"/>
      <c r="AG263" s="13"/>
      <c r="AN263" s="198"/>
      <c r="AO263" s="198"/>
      <c r="AP263" s="198"/>
      <c r="AQ263" s="198"/>
      <c r="AR263" s="198"/>
      <c r="AS263" s="198"/>
      <c r="AT263" s="198"/>
      <c r="AU263" s="198"/>
      <c r="AV263" s="198"/>
    </row>
    <row r="264" spans="2:48" s="189" customFormat="1" ht="12.95" customHeight="1">
      <c r="B264" s="192"/>
      <c r="C264" s="191"/>
      <c r="D264" s="191"/>
      <c r="S264" s="192"/>
      <c r="AA264" s="198"/>
      <c r="AB264" s="198"/>
      <c r="AC264" s="198"/>
      <c r="AD264" s="198"/>
      <c r="AE264" s="198"/>
      <c r="AG264" s="13"/>
      <c r="AN264" s="198"/>
      <c r="AO264" s="198"/>
      <c r="AP264" s="198"/>
      <c r="AQ264" s="198"/>
      <c r="AR264" s="198"/>
      <c r="AS264" s="198"/>
      <c r="AT264" s="198"/>
      <c r="AU264" s="198"/>
    </row>
    <row r="265" spans="2:48" s="189" customFormat="1" ht="12.95" customHeight="1">
      <c r="B265" s="192"/>
      <c r="C265" s="191"/>
      <c r="D265" s="191"/>
      <c r="S265" s="192"/>
      <c r="AA265" s="198"/>
      <c r="AB265" s="198"/>
      <c r="AC265" s="198"/>
      <c r="AD265" s="198"/>
      <c r="AE265" s="198"/>
      <c r="AG265" s="13"/>
      <c r="AN265" s="198"/>
      <c r="AO265" s="198"/>
      <c r="AP265" s="198"/>
      <c r="AQ265" s="198"/>
      <c r="AR265" s="198"/>
      <c r="AS265" s="198"/>
      <c r="AT265" s="198"/>
      <c r="AU265" s="198"/>
      <c r="AV265" s="198"/>
    </row>
    <row r="266" spans="2:48" s="189" customFormat="1" ht="12.95" customHeight="1">
      <c r="B266" s="192"/>
      <c r="C266" s="191"/>
      <c r="D266" s="191"/>
      <c r="S266" s="192"/>
      <c r="AA266" s="198"/>
      <c r="AB266" s="198"/>
      <c r="AC266" s="198"/>
      <c r="AD266" s="198"/>
      <c r="AE266" s="198"/>
      <c r="AG266" s="13"/>
      <c r="AN266" s="198"/>
      <c r="AO266" s="198"/>
      <c r="AP266" s="198"/>
      <c r="AQ266" s="198"/>
      <c r="AR266" s="198"/>
      <c r="AS266" s="198"/>
      <c r="AT266" s="198"/>
      <c r="AU266" s="198"/>
      <c r="AV266" s="198"/>
    </row>
    <row r="267" spans="2:48" s="189" customFormat="1" ht="12.95" customHeight="1">
      <c r="B267" s="192"/>
      <c r="C267" s="191"/>
      <c r="D267" s="191"/>
      <c r="S267" s="192"/>
      <c r="AA267" s="198"/>
      <c r="AB267" s="198"/>
      <c r="AC267" s="198"/>
      <c r="AD267" s="198"/>
      <c r="AE267" s="198"/>
      <c r="AG267" s="13"/>
      <c r="AN267" s="198"/>
      <c r="AO267" s="198"/>
      <c r="AP267" s="198"/>
      <c r="AQ267" s="198"/>
      <c r="AR267" s="198"/>
      <c r="AS267" s="198"/>
      <c r="AT267" s="198"/>
      <c r="AU267" s="198"/>
      <c r="AV267" s="198"/>
    </row>
    <row r="268" spans="2:48" s="189" customFormat="1" ht="12.95" customHeight="1">
      <c r="B268" s="192"/>
      <c r="C268" s="191"/>
      <c r="D268" s="191"/>
      <c r="S268" s="192"/>
      <c r="AA268" s="198"/>
      <c r="AB268" s="198"/>
      <c r="AC268" s="198"/>
      <c r="AD268" s="198"/>
      <c r="AE268" s="198"/>
      <c r="AG268" s="13"/>
      <c r="AN268" s="198"/>
      <c r="AO268" s="198"/>
      <c r="AP268" s="198"/>
      <c r="AQ268" s="198"/>
      <c r="AR268" s="198"/>
      <c r="AS268" s="198"/>
      <c r="AT268" s="198"/>
      <c r="AU268" s="198"/>
      <c r="AV268" s="198"/>
    </row>
    <row r="269" spans="2:48" s="189" customFormat="1" ht="12.95" customHeight="1">
      <c r="B269" s="192"/>
      <c r="C269" s="191"/>
      <c r="D269" s="191"/>
      <c r="S269" s="192"/>
      <c r="AA269" s="198"/>
      <c r="AB269" s="198"/>
      <c r="AC269" s="198"/>
      <c r="AD269" s="198"/>
      <c r="AE269" s="198"/>
      <c r="AG269" s="13"/>
      <c r="AN269" s="198"/>
      <c r="AO269" s="198"/>
      <c r="AP269" s="198"/>
      <c r="AQ269" s="198"/>
      <c r="AR269" s="198"/>
      <c r="AS269" s="198"/>
      <c r="AT269" s="198"/>
      <c r="AU269" s="198"/>
    </row>
    <row r="270" spans="2:48" s="189" customFormat="1" ht="12.95" customHeight="1">
      <c r="B270" s="192"/>
      <c r="C270" s="191"/>
      <c r="D270" s="191"/>
      <c r="S270" s="192"/>
      <c r="AA270" s="198"/>
      <c r="AB270" s="198"/>
      <c r="AC270" s="198"/>
      <c r="AD270" s="198"/>
      <c r="AE270" s="198"/>
      <c r="AG270" s="13"/>
      <c r="AN270" s="198"/>
      <c r="AO270" s="198"/>
      <c r="AP270" s="198"/>
      <c r="AQ270" s="198"/>
      <c r="AR270" s="198"/>
      <c r="AS270" s="198"/>
      <c r="AT270" s="198"/>
      <c r="AU270" s="198"/>
      <c r="AV270" s="198"/>
    </row>
    <row r="271" spans="2:48" s="189" customFormat="1" ht="12.95" customHeight="1">
      <c r="B271" s="192"/>
      <c r="C271" s="191"/>
      <c r="D271" s="191"/>
      <c r="S271" s="192"/>
      <c r="AA271" s="198"/>
      <c r="AB271" s="198"/>
      <c r="AC271" s="198"/>
      <c r="AD271" s="198"/>
      <c r="AE271" s="198"/>
      <c r="AG271" s="13"/>
      <c r="AN271" s="198"/>
      <c r="AO271" s="198"/>
      <c r="AP271" s="198"/>
      <c r="AQ271" s="198"/>
      <c r="AR271" s="198"/>
      <c r="AS271" s="198"/>
      <c r="AT271" s="198"/>
      <c r="AU271" s="198"/>
    </row>
    <row r="272" spans="2:48" s="189" customFormat="1" ht="12.95" customHeight="1">
      <c r="B272" s="192"/>
      <c r="C272" s="191"/>
      <c r="D272" s="191"/>
      <c r="S272" s="192"/>
      <c r="AA272" s="198"/>
      <c r="AB272" s="198"/>
      <c r="AC272" s="198"/>
      <c r="AD272" s="198"/>
      <c r="AE272" s="198"/>
      <c r="AG272" s="13"/>
      <c r="AN272" s="198"/>
      <c r="AO272" s="198"/>
      <c r="AP272" s="198"/>
      <c r="AQ272" s="198"/>
      <c r="AR272" s="198"/>
      <c r="AS272" s="198"/>
      <c r="AT272" s="198"/>
      <c r="AU272" s="198"/>
    </row>
    <row r="273" spans="2:48" s="189" customFormat="1" ht="12.95" customHeight="1">
      <c r="B273" s="192"/>
      <c r="C273" s="191"/>
      <c r="D273" s="191"/>
      <c r="S273" s="192"/>
      <c r="AA273" s="198"/>
      <c r="AB273" s="198"/>
      <c r="AC273" s="198"/>
      <c r="AD273" s="198"/>
      <c r="AE273" s="198"/>
      <c r="AG273" s="13"/>
      <c r="AN273" s="198"/>
      <c r="AO273" s="198"/>
      <c r="AP273" s="198"/>
      <c r="AQ273" s="198"/>
      <c r="AR273" s="198"/>
      <c r="AS273" s="198"/>
      <c r="AT273" s="198"/>
      <c r="AU273" s="198"/>
    </row>
    <row r="274" spans="2:48" s="189" customFormat="1" ht="12.95" customHeight="1">
      <c r="B274" s="192"/>
      <c r="C274" s="191"/>
      <c r="D274" s="191"/>
      <c r="S274" s="192"/>
      <c r="AA274" s="198"/>
      <c r="AB274" s="198"/>
      <c r="AC274" s="198"/>
      <c r="AD274" s="198"/>
      <c r="AE274" s="198"/>
      <c r="AG274" s="13"/>
      <c r="AN274" s="198"/>
      <c r="AO274" s="198"/>
      <c r="AP274" s="198"/>
      <c r="AQ274" s="198"/>
      <c r="AR274" s="198"/>
      <c r="AS274" s="198"/>
      <c r="AT274" s="198"/>
      <c r="AU274" s="198"/>
    </row>
    <row r="275" spans="2:48" s="189" customFormat="1" ht="12.95" customHeight="1">
      <c r="B275" s="192"/>
      <c r="C275" s="191"/>
      <c r="D275" s="191"/>
      <c r="S275" s="192"/>
      <c r="AA275" s="198"/>
      <c r="AB275" s="198"/>
      <c r="AC275" s="198"/>
      <c r="AD275" s="198"/>
      <c r="AE275" s="198"/>
      <c r="AG275" s="13"/>
      <c r="AN275" s="198"/>
      <c r="AO275" s="198"/>
      <c r="AP275" s="198"/>
      <c r="AQ275" s="198"/>
      <c r="AR275" s="198"/>
      <c r="AS275" s="198"/>
      <c r="AT275" s="198"/>
      <c r="AU275" s="198"/>
    </row>
    <row r="276" spans="2:48" s="189" customFormat="1" ht="12.95" customHeight="1">
      <c r="B276" s="192"/>
      <c r="C276" s="191"/>
      <c r="D276" s="191"/>
      <c r="S276" s="192"/>
      <c r="AA276" s="198"/>
      <c r="AB276" s="198"/>
      <c r="AC276" s="198"/>
      <c r="AD276" s="198"/>
      <c r="AE276" s="198"/>
      <c r="AG276" s="13"/>
      <c r="AN276" s="198"/>
      <c r="AO276" s="198"/>
      <c r="AP276" s="198"/>
      <c r="AQ276" s="198"/>
      <c r="AR276" s="198"/>
      <c r="AS276" s="198"/>
      <c r="AT276" s="198"/>
      <c r="AU276" s="198"/>
    </row>
    <row r="277" spans="2:48" s="189" customFormat="1" ht="12.95" customHeight="1">
      <c r="B277" s="192"/>
      <c r="C277" s="191"/>
      <c r="D277" s="191"/>
      <c r="S277" s="192"/>
      <c r="AA277" s="198"/>
      <c r="AB277" s="198"/>
      <c r="AC277" s="198"/>
      <c r="AD277" s="198"/>
      <c r="AE277" s="198"/>
      <c r="AG277" s="13"/>
      <c r="AN277" s="198"/>
      <c r="AO277" s="198"/>
      <c r="AP277" s="198"/>
      <c r="AQ277" s="198"/>
      <c r="AR277" s="198"/>
      <c r="AS277" s="198"/>
      <c r="AT277" s="198"/>
      <c r="AU277" s="198"/>
    </row>
    <row r="278" spans="2:48" s="189" customFormat="1" ht="12.95" customHeight="1">
      <c r="B278" s="192"/>
      <c r="C278" s="191"/>
      <c r="D278" s="191"/>
      <c r="S278" s="192"/>
      <c r="AA278" s="198"/>
      <c r="AB278" s="198"/>
      <c r="AC278" s="198"/>
      <c r="AD278" s="198"/>
      <c r="AE278" s="198"/>
      <c r="AG278" s="13"/>
      <c r="AN278" s="198"/>
      <c r="AO278" s="198"/>
      <c r="AP278" s="198"/>
      <c r="AQ278" s="198"/>
      <c r="AR278" s="198"/>
      <c r="AS278" s="198"/>
      <c r="AT278" s="198"/>
      <c r="AU278" s="198"/>
      <c r="AV278" s="198"/>
    </row>
    <row r="279" spans="2:48" s="189" customFormat="1" ht="12.95" customHeight="1">
      <c r="B279" s="192"/>
      <c r="C279" s="191"/>
      <c r="D279" s="191"/>
      <c r="S279" s="192"/>
      <c r="AA279" s="198"/>
      <c r="AB279" s="198"/>
      <c r="AC279" s="198"/>
      <c r="AD279" s="198"/>
      <c r="AE279" s="198"/>
      <c r="AG279" s="13"/>
      <c r="AN279" s="198"/>
      <c r="AO279" s="198"/>
      <c r="AP279" s="198"/>
      <c r="AQ279" s="198"/>
      <c r="AR279" s="198"/>
      <c r="AS279" s="198"/>
      <c r="AT279" s="198"/>
      <c r="AU279" s="198"/>
    </row>
    <row r="280" spans="2:48" s="189" customFormat="1" ht="12.95" customHeight="1">
      <c r="B280" s="192"/>
      <c r="C280" s="191"/>
      <c r="D280" s="191"/>
      <c r="S280" s="192"/>
      <c r="AA280" s="198"/>
      <c r="AB280" s="198"/>
      <c r="AC280" s="198"/>
      <c r="AD280" s="198"/>
      <c r="AE280" s="198"/>
      <c r="AG280" s="13"/>
      <c r="AN280" s="198"/>
      <c r="AO280" s="198"/>
      <c r="AP280" s="198"/>
      <c r="AQ280" s="198"/>
      <c r="AR280" s="198"/>
      <c r="AS280" s="198"/>
      <c r="AT280" s="198"/>
      <c r="AU280" s="198"/>
    </row>
    <row r="281" spans="2:48" s="189" customFormat="1" ht="12.95" customHeight="1">
      <c r="B281" s="192"/>
      <c r="C281" s="191"/>
      <c r="D281" s="191"/>
      <c r="S281" s="192"/>
      <c r="AA281" s="198"/>
      <c r="AB281" s="198"/>
      <c r="AC281" s="198"/>
      <c r="AD281" s="198"/>
      <c r="AE281" s="198"/>
      <c r="AG281" s="13"/>
      <c r="AN281" s="198"/>
      <c r="AO281" s="198"/>
      <c r="AP281" s="198"/>
      <c r="AQ281" s="198"/>
      <c r="AR281" s="198"/>
      <c r="AS281" s="198"/>
      <c r="AT281" s="198"/>
      <c r="AU281" s="198"/>
    </row>
    <row r="282" spans="2:48" s="189" customFormat="1" ht="12.95" customHeight="1">
      <c r="B282" s="192"/>
      <c r="C282" s="191"/>
      <c r="D282" s="191"/>
      <c r="S282" s="192"/>
      <c r="AA282" s="198"/>
      <c r="AB282" s="198"/>
      <c r="AC282" s="198"/>
      <c r="AD282" s="198"/>
      <c r="AE282" s="198"/>
      <c r="AG282" s="13"/>
      <c r="AN282" s="198"/>
      <c r="AO282" s="198"/>
      <c r="AP282" s="198"/>
      <c r="AQ282" s="198"/>
      <c r="AR282" s="198"/>
      <c r="AS282" s="198"/>
      <c r="AT282" s="198"/>
      <c r="AU282" s="198"/>
    </row>
    <row r="283" spans="2:48" s="189" customFormat="1" ht="12.95" customHeight="1">
      <c r="B283" s="192"/>
      <c r="C283" s="191"/>
      <c r="D283" s="191"/>
      <c r="S283" s="192"/>
      <c r="AA283" s="198"/>
      <c r="AB283" s="198"/>
      <c r="AC283" s="198"/>
      <c r="AD283" s="198"/>
      <c r="AE283" s="198"/>
      <c r="AG283" s="13"/>
      <c r="AN283" s="198"/>
      <c r="AO283" s="198"/>
      <c r="AP283" s="198"/>
      <c r="AQ283" s="198"/>
      <c r="AR283" s="198"/>
      <c r="AS283" s="198"/>
      <c r="AT283" s="198"/>
      <c r="AU283" s="198"/>
      <c r="AV283" s="198"/>
    </row>
    <row r="284" spans="2:48" s="189" customFormat="1" ht="12.95" customHeight="1">
      <c r="B284" s="192"/>
      <c r="C284" s="191"/>
      <c r="D284" s="191"/>
      <c r="S284" s="192"/>
      <c r="AA284" s="198"/>
      <c r="AB284" s="198"/>
      <c r="AC284" s="198"/>
      <c r="AD284" s="198"/>
      <c r="AE284" s="198"/>
      <c r="AG284" s="13"/>
      <c r="AN284" s="198"/>
      <c r="AO284" s="198"/>
      <c r="AP284" s="198"/>
      <c r="AQ284" s="198"/>
      <c r="AR284" s="198"/>
      <c r="AS284" s="198"/>
      <c r="AT284" s="198"/>
      <c r="AU284" s="198"/>
      <c r="AV284" s="198"/>
    </row>
    <row r="285" spans="2:48" s="189" customFormat="1" ht="12.95" customHeight="1">
      <c r="B285" s="192"/>
      <c r="C285" s="191"/>
      <c r="D285" s="191"/>
      <c r="S285" s="192"/>
      <c r="AA285" s="198"/>
      <c r="AB285" s="198"/>
      <c r="AC285" s="198"/>
      <c r="AD285" s="198"/>
      <c r="AE285" s="198"/>
      <c r="AG285" s="13"/>
      <c r="AN285" s="198"/>
      <c r="AO285" s="198"/>
      <c r="AP285" s="198"/>
      <c r="AQ285" s="198"/>
      <c r="AR285" s="198"/>
      <c r="AS285" s="198"/>
      <c r="AT285" s="198"/>
      <c r="AU285" s="198"/>
    </row>
    <row r="286" spans="2:48" s="189" customFormat="1" ht="12.95" customHeight="1">
      <c r="B286" s="192"/>
      <c r="C286" s="191"/>
      <c r="D286" s="191"/>
      <c r="S286" s="192"/>
      <c r="AA286" s="198"/>
      <c r="AB286" s="198"/>
      <c r="AC286" s="198"/>
      <c r="AD286" s="198"/>
      <c r="AE286" s="198"/>
      <c r="AG286" s="13"/>
      <c r="AN286" s="198"/>
      <c r="AO286" s="198"/>
      <c r="AP286" s="198"/>
      <c r="AQ286" s="198"/>
      <c r="AR286" s="198"/>
      <c r="AS286" s="198"/>
      <c r="AT286" s="198"/>
      <c r="AU286" s="198"/>
    </row>
    <row r="287" spans="2:48" s="189" customFormat="1" ht="12.95" customHeight="1">
      <c r="B287" s="192"/>
      <c r="C287" s="191"/>
      <c r="D287" s="191"/>
      <c r="S287" s="192"/>
      <c r="AA287" s="198"/>
      <c r="AB287" s="198"/>
      <c r="AC287" s="198"/>
      <c r="AD287" s="198"/>
      <c r="AE287" s="198"/>
      <c r="AG287" s="13"/>
      <c r="AN287" s="198"/>
      <c r="AO287" s="198"/>
      <c r="AP287" s="198"/>
      <c r="AQ287" s="198"/>
      <c r="AR287" s="198"/>
      <c r="AS287" s="198"/>
      <c r="AT287" s="198"/>
      <c r="AU287" s="198"/>
    </row>
    <row r="288" spans="2:48" s="189" customFormat="1" ht="12.95" customHeight="1">
      <c r="B288" s="192"/>
      <c r="C288" s="191"/>
      <c r="D288" s="191"/>
      <c r="S288" s="192"/>
      <c r="AA288" s="198"/>
      <c r="AB288" s="198"/>
      <c r="AC288" s="198"/>
      <c r="AD288" s="198"/>
      <c r="AE288" s="198"/>
      <c r="AG288" s="13"/>
      <c r="AN288" s="198"/>
      <c r="AO288" s="198"/>
      <c r="AP288" s="198"/>
      <c r="AQ288" s="198"/>
      <c r="AR288" s="198"/>
      <c r="AS288" s="198"/>
      <c r="AT288" s="198"/>
      <c r="AU288" s="198"/>
    </row>
    <row r="289" spans="2:48" s="189" customFormat="1" ht="12.95" customHeight="1">
      <c r="B289" s="192"/>
      <c r="C289" s="191"/>
      <c r="D289" s="191"/>
      <c r="S289" s="192"/>
      <c r="AA289" s="198"/>
      <c r="AB289" s="198"/>
      <c r="AC289" s="198"/>
      <c r="AD289" s="198"/>
      <c r="AE289" s="198"/>
      <c r="AG289" s="13"/>
      <c r="AN289" s="198"/>
      <c r="AO289" s="198"/>
      <c r="AP289" s="198"/>
      <c r="AQ289" s="198"/>
      <c r="AR289" s="198"/>
      <c r="AS289" s="198"/>
      <c r="AT289" s="198"/>
      <c r="AU289" s="198"/>
      <c r="AV289" s="198"/>
    </row>
    <row r="290" spans="2:48" s="189" customFormat="1" ht="12.95" customHeight="1">
      <c r="B290" s="192"/>
      <c r="C290" s="191"/>
      <c r="D290" s="191"/>
      <c r="S290" s="192"/>
      <c r="AA290" s="198"/>
      <c r="AB290" s="198"/>
      <c r="AC290" s="198"/>
      <c r="AD290" s="198"/>
      <c r="AE290" s="198"/>
      <c r="AG290" s="13"/>
      <c r="AN290" s="198"/>
      <c r="AO290" s="198"/>
      <c r="AP290" s="198"/>
      <c r="AQ290" s="198"/>
      <c r="AR290" s="198"/>
      <c r="AS290" s="198"/>
      <c r="AT290" s="198"/>
      <c r="AU290" s="198"/>
      <c r="AV290" s="198"/>
    </row>
    <row r="291" spans="2:48" s="189" customFormat="1" ht="12.95" customHeight="1">
      <c r="B291" s="192"/>
      <c r="C291" s="191"/>
      <c r="D291" s="191"/>
      <c r="S291" s="192"/>
      <c r="AA291" s="198"/>
      <c r="AB291" s="198"/>
      <c r="AC291" s="198"/>
      <c r="AD291" s="198"/>
      <c r="AE291" s="198"/>
      <c r="AG291" s="13"/>
      <c r="AN291" s="198"/>
      <c r="AO291" s="198"/>
      <c r="AP291" s="198"/>
      <c r="AQ291" s="198"/>
      <c r="AR291" s="198"/>
      <c r="AS291" s="198"/>
      <c r="AT291" s="198"/>
      <c r="AU291" s="198"/>
    </row>
    <row r="292" spans="2:48" s="189" customFormat="1" ht="12.95" customHeight="1">
      <c r="B292" s="192"/>
      <c r="C292" s="191"/>
      <c r="D292" s="191"/>
      <c r="S292" s="192"/>
      <c r="AA292" s="198"/>
      <c r="AB292" s="198"/>
      <c r="AC292" s="198"/>
      <c r="AD292" s="198"/>
      <c r="AE292" s="198"/>
      <c r="AG292" s="13"/>
      <c r="AN292" s="198"/>
      <c r="AO292" s="198"/>
      <c r="AP292" s="198"/>
      <c r="AQ292" s="198"/>
      <c r="AR292" s="198"/>
      <c r="AS292" s="198"/>
      <c r="AT292" s="198"/>
      <c r="AU292" s="198"/>
    </row>
    <row r="293" spans="2:48" s="189" customFormat="1" ht="12.95" customHeight="1">
      <c r="B293" s="192"/>
      <c r="C293" s="191"/>
      <c r="D293" s="191"/>
      <c r="S293" s="192"/>
      <c r="AA293" s="198"/>
      <c r="AB293" s="198"/>
      <c r="AC293" s="198"/>
      <c r="AD293" s="198"/>
      <c r="AE293" s="198"/>
      <c r="AG293" s="13"/>
      <c r="AN293" s="198"/>
      <c r="AO293" s="198"/>
      <c r="AP293" s="198"/>
      <c r="AQ293" s="198"/>
      <c r="AR293" s="198"/>
      <c r="AS293" s="198"/>
      <c r="AT293" s="198"/>
      <c r="AU293" s="198"/>
    </row>
    <row r="294" spans="2:48" s="189" customFormat="1" ht="12.95" customHeight="1">
      <c r="B294" s="192"/>
      <c r="C294" s="191"/>
      <c r="D294" s="191"/>
      <c r="S294" s="192"/>
      <c r="AA294" s="198"/>
      <c r="AB294" s="198"/>
      <c r="AC294" s="198"/>
      <c r="AD294" s="198"/>
      <c r="AE294" s="198"/>
      <c r="AG294" s="13"/>
      <c r="AN294" s="198"/>
      <c r="AO294" s="198"/>
      <c r="AP294" s="198"/>
      <c r="AQ294" s="198"/>
      <c r="AR294" s="198"/>
      <c r="AS294" s="198"/>
      <c r="AT294" s="198"/>
      <c r="AU294" s="198"/>
    </row>
    <row r="295" spans="2:48" s="189" customFormat="1" ht="12.95" customHeight="1">
      <c r="B295" s="192"/>
      <c r="C295" s="191"/>
      <c r="D295" s="191"/>
      <c r="S295" s="192"/>
      <c r="AA295" s="198"/>
      <c r="AB295" s="198"/>
      <c r="AC295" s="198"/>
      <c r="AD295" s="198"/>
      <c r="AE295" s="198"/>
      <c r="AG295" s="13"/>
      <c r="AN295" s="198"/>
      <c r="AO295" s="198"/>
      <c r="AP295" s="198"/>
      <c r="AQ295" s="198"/>
      <c r="AR295" s="198"/>
      <c r="AS295" s="198"/>
      <c r="AT295" s="198"/>
      <c r="AU295" s="198"/>
    </row>
    <row r="296" spans="2:48" s="189" customFormat="1" ht="12.95" customHeight="1">
      <c r="B296" s="192"/>
      <c r="C296" s="191"/>
      <c r="D296" s="191"/>
      <c r="S296" s="192"/>
      <c r="AA296" s="198"/>
      <c r="AB296" s="198"/>
      <c r="AC296" s="198"/>
      <c r="AD296" s="198"/>
      <c r="AE296" s="198"/>
      <c r="AG296" s="13"/>
      <c r="AN296" s="198"/>
      <c r="AO296" s="198"/>
      <c r="AP296" s="198"/>
      <c r="AQ296" s="198"/>
      <c r="AR296" s="198"/>
      <c r="AS296" s="198"/>
      <c r="AT296" s="198"/>
      <c r="AU296" s="198"/>
    </row>
    <row r="297" spans="2:48" s="189" customFormat="1" ht="12.95" customHeight="1">
      <c r="B297" s="192"/>
      <c r="C297" s="191"/>
      <c r="D297" s="191"/>
      <c r="S297" s="192"/>
      <c r="AA297" s="198"/>
      <c r="AB297" s="198"/>
      <c r="AC297" s="198"/>
      <c r="AD297" s="198"/>
      <c r="AE297" s="198"/>
      <c r="AG297" s="13"/>
      <c r="AN297" s="198"/>
      <c r="AO297" s="198"/>
      <c r="AP297" s="198"/>
      <c r="AQ297" s="198"/>
      <c r="AR297" s="198"/>
      <c r="AS297" s="198"/>
      <c r="AT297" s="198"/>
      <c r="AU297" s="198"/>
      <c r="AV297" s="198"/>
    </row>
    <row r="298" spans="2:48" s="189" customFormat="1" ht="12.95" customHeight="1">
      <c r="B298" s="192"/>
      <c r="C298" s="191"/>
      <c r="D298" s="191"/>
      <c r="S298" s="192"/>
      <c r="AA298" s="198"/>
      <c r="AB298" s="198"/>
      <c r="AC298" s="198"/>
      <c r="AD298" s="198"/>
      <c r="AE298" s="198"/>
      <c r="AG298" s="13"/>
      <c r="AN298" s="198"/>
      <c r="AO298" s="198"/>
      <c r="AP298" s="198"/>
      <c r="AQ298" s="198"/>
      <c r="AR298" s="198"/>
      <c r="AS298" s="198"/>
      <c r="AT298" s="198"/>
      <c r="AU298" s="198"/>
      <c r="AV298" s="198"/>
    </row>
    <row r="299" spans="2:48" s="189" customFormat="1" ht="12.95" customHeight="1">
      <c r="B299" s="192"/>
      <c r="C299" s="191"/>
      <c r="D299" s="191"/>
      <c r="S299" s="192"/>
      <c r="AA299" s="198"/>
      <c r="AB299" s="198"/>
      <c r="AC299" s="198"/>
      <c r="AD299" s="198"/>
      <c r="AE299" s="198"/>
      <c r="AG299" s="13"/>
      <c r="AN299" s="198"/>
      <c r="AO299" s="198"/>
      <c r="AP299" s="198"/>
      <c r="AQ299" s="198"/>
      <c r="AR299" s="198"/>
      <c r="AS299" s="198"/>
      <c r="AT299" s="198"/>
      <c r="AU299" s="198"/>
      <c r="AV299" s="198"/>
    </row>
    <row r="300" spans="2:48" s="189" customFormat="1" ht="12.95" customHeight="1">
      <c r="B300" s="192"/>
      <c r="C300" s="191"/>
      <c r="D300" s="191"/>
      <c r="S300" s="192"/>
      <c r="AA300" s="198"/>
      <c r="AB300" s="198"/>
      <c r="AC300" s="198"/>
      <c r="AD300" s="198"/>
      <c r="AE300" s="198"/>
      <c r="AG300" s="13"/>
      <c r="AN300" s="198"/>
      <c r="AO300" s="198"/>
      <c r="AP300" s="198"/>
      <c r="AQ300" s="198"/>
      <c r="AR300" s="198"/>
      <c r="AS300" s="198"/>
      <c r="AT300" s="198"/>
      <c r="AU300" s="198"/>
    </row>
    <row r="301" spans="2:48" s="189" customFormat="1" ht="12.95" customHeight="1">
      <c r="B301" s="192"/>
      <c r="C301" s="191"/>
      <c r="D301" s="191"/>
      <c r="S301" s="192"/>
      <c r="AA301" s="198"/>
      <c r="AB301" s="198"/>
      <c r="AC301" s="198"/>
      <c r="AD301" s="198"/>
      <c r="AE301" s="198"/>
      <c r="AG301" s="13"/>
      <c r="AN301" s="198"/>
      <c r="AO301" s="198"/>
      <c r="AP301" s="198"/>
      <c r="AQ301" s="198"/>
      <c r="AR301" s="198"/>
      <c r="AS301" s="198"/>
      <c r="AT301" s="198"/>
      <c r="AU301" s="198"/>
    </row>
    <row r="302" spans="2:48" s="189" customFormat="1" ht="12.95" customHeight="1">
      <c r="B302" s="192"/>
      <c r="C302" s="191"/>
      <c r="D302" s="191"/>
      <c r="S302" s="192"/>
      <c r="AA302" s="198"/>
      <c r="AB302" s="198"/>
      <c r="AC302" s="198"/>
      <c r="AD302" s="198"/>
      <c r="AE302" s="198"/>
      <c r="AG302" s="13"/>
      <c r="AN302" s="198"/>
      <c r="AO302" s="198"/>
      <c r="AP302" s="198"/>
      <c r="AQ302" s="198"/>
      <c r="AR302" s="198"/>
      <c r="AS302" s="198"/>
      <c r="AT302" s="198"/>
      <c r="AU302" s="198"/>
    </row>
    <row r="303" spans="2:48" s="189" customFormat="1" ht="12.95" customHeight="1">
      <c r="B303" s="192"/>
      <c r="C303" s="191"/>
      <c r="D303" s="191"/>
      <c r="S303" s="192"/>
      <c r="AA303" s="198"/>
      <c r="AB303" s="198"/>
      <c r="AC303" s="198"/>
      <c r="AD303" s="198"/>
      <c r="AE303" s="198"/>
      <c r="AG303" s="13"/>
      <c r="AN303" s="198"/>
      <c r="AO303" s="198"/>
      <c r="AP303" s="198"/>
      <c r="AQ303" s="198"/>
      <c r="AR303" s="198"/>
      <c r="AS303" s="198"/>
      <c r="AT303" s="198"/>
      <c r="AU303" s="198"/>
    </row>
    <row r="304" spans="2:48" s="189" customFormat="1" ht="12.95" customHeight="1">
      <c r="B304" s="192"/>
      <c r="C304" s="191"/>
      <c r="D304" s="191"/>
      <c r="S304" s="192"/>
      <c r="AA304" s="198"/>
      <c r="AB304" s="198"/>
      <c r="AC304" s="198"/>
      <c r="AD304" s="198"/>
      <c r="AE304" s="198"/>
      <c r="AG304" s="13"/>
      <c r="AN304" s="198"/>
      <c r="AO304" s="198"/>
      <c r="AP304" s="198"/>
      <c r="AQ304" s="198"/>
      <c r="AR304" s="198"/>
      <c r="AS304" s="198"/>
      <c r="AT304" s="198"/>
      <c r="AU304" s="198"/>
    </row>
    <row r="305" spans="2:48" s="189" customFormat="1" ht="12.95" customHeight="1">
      <c r="B305" s="192"/>
      <c r="C305" s="191"/>
      <c r="D305" s="191"/>
      <c r="S305" s="192"/>
      <c r="AA305" s="198"/>
      <c r="AB305" s="198"/>
      <c r="AC305" s="198"/>
      <c r="AD305" s="198"/>
      <c r="AE305" s="198"/>
      <c r="AG305" s="13"/>
      <c r="AN305" s="198"/>
      <c r="AO305" s="198"/>
      <c r="AP305" s="198"/>
      <c r="AQ305" s="198"/>
      <c r="AR305" s="198"/>
      <c r="AS305" s="198"/>
      <c r="AT305" s="198"/>
      <c r="AU305" s="198"/>
    </row>
    <row r="306" spans="2:48">
      <c r="AA306" s="117"/>
      <c r="AB306" s="117"/>
      <c r="AC306" s="117"/>
      <c r="AD306" s="117"/>
      <c r="AE306" s="117"/>
      <c r="AG306" s="141"/>
      <c r="AN306" s="117"/>
      <c r="AO306" s="117"/>
      <c r="AP306" s="117"/>
      <c r="AQ306" s="117"/>
      <c r="AR306" s="117"/>
      <c r="AS306" s="117"/>
      <c r="AT306" s="117"/>
      <c r="AU306" s="117"/>
    </row>
    <row r="307" spans="2:48">
      <c r="AA307" s="117"/>
      <c r="AB307" s="117"/>
      <c r="AC307" s="117"/>
      <c r="AD307" s="117"/>
      <c r="AE307" s="117"/>
      <c r="AG307" s="141"/>
      <c r="AN307" s="117"/>
      <c r="AO307" s="117"/>
      <c r="AP307" s="117"/>
      <c r="AQ307" s="117"/>
      <c r="AR307" s="117"/>
      <c r="AS307" s="117"/>
      <c r="AT307" s="117"/>
      <c r="AU307" s="117"/>
      <c r="AV307" s="117"/>
    </row>
    <row r="308" spans="2:48">
      <c r="AA308" s="117"/>
      <c r="AB308" s="117"/>
      <c r="AC308" s="117"/>
      <c r="AD308" s="117"/>
      <c r="AE308" s="117"/>
      <c r="AG308" s="141"/>
      <c r="AN308" s="117"/>
      <c r="AO308" s="117"/>
      <c r="AP308" s="117"/>
      <c r="AQ308" s="117"/>
      <c r="AR308" s="117"/>
      <c r="AS308" s="117"/>
      <c r="AT308" s="117"/>
      <c r="AU308" s="117"/>
      <c r="AV308" s="117"/>
    </row>
    <row r="309" spans="2:48">
      <c r="AA309" s="117"/>
      <c r="AB309" s="117"/>
      <c r="AC309" s="117"/>
      <c r="AD309" s="117"/>
      <c r="AE309" s="117"/>
      <c r="AG309" s="141"/>
      <c r="AN309" s="117"/>
      <c r="AO309" s="117"/>
      <c r="AP309" s="117"/>
      <c r="AQ309" s="117"/>
      <c r="AR309" s="117"/>
      <c r="AS309" s="117"/>
      <c r="AT309" s="117"/>
      <c r="AU309" s="117"/>
      <c r="AV309" s="117"/>
    </row>
    <row r="310" spans="2:48">
      <c r="AA310" s="117"/>
      <c r="AB310" s="117"/>
      <c r="AC310" s="117"/>
      <c r="AD310" s="117"/>
      <c r="AE310" s="117"/>
      <c r="AG310" s="141"/>
      <c r="AN310" s="117"/>
      <c r="AO310" s="117"/>
      <c r="AP310" s="117"/>
      <c r="AQ310" s="117"/>
      <c r="AR310" s="117"/>
      <c r="AS310" s="117"/>
      <c r="AT310" s="117"/>
      <c r="AU310" s="117"/>
    </row>
    <row r="311" spans="2:48">
      <c r="AA311" s="117"/>
      <c r="AB311" s="117"/>
      <c r="AC311" s="117"/>
      <c r="AD311" s="117"/>
      <c r="AE311" s="117"/>
      <c r="AG311" s="141"/>
      <c r="AN311" s="117"/>
      <c r="AO311" s="117"/>
      <c r="AP311" s="117"/>
      <c r="AQ311" s="117"/>
      <c r="AR311" s="117"/>
      <c r="AS311" s="117"/>
      <c r="AT311" s="117"/>
      <c r="AU311" s="117"/>
    </row>
    <row r="312" spans="2:48">
      <c r="AA312" s="117"/>
      <c r="AB312" s="117"/>
      <c r="AC312" s="117"/>
      <c r="AD312" s="117"/>
      <c r="AE312" s="117"/>
      <c r="AG312" s="141"/>
      <c r="AN312" s="117"/>
      <c r="AO312" s="117"/>
      <c r="AP312" s="117"/>
      <c r="AQ312" s="117"/>
      <c r="AR312" s="117"/>
      <c r="AS312" s="117"/>
      <c r="AT312" s="117"/>
      <c r="AU312" s="117"/>
    </row>
    <row r="313" spans="2:48">
      <c r="AA313" s="117"/>
      <c r="AB313" s="117"/>
      <c r="AC313" s="117"/>
      <c r="AD313" s="117"/>
      <c r="AE313" s="117"/>
      <c r="AG313" s="141"/>
      <c r="AN313" s="117"/>
      <c r="AO313" s="117"/>
      <c r="AP313" s="117"/>
      <c r="AQ313" s="117"/>
      <c r="AR313" s="117"/>
      <c r="AS313" s="117"/>
      <c r="AT313" s="117"/>
      <c r="AU313" s="117"/>
    </row>
    <row r="314" spans="2:48">
      <c r="AA314" s="117"/>
      <c r="AB314" s="117"/>
      <c r="AC314" s="117"/>
      <c r="AD314" s="117"/>
      <c r="AE314" s="117"/>
      <c r="AG314" s="141"/>
      <c r="AN314" s="117"/>
      <c r="AO314" s="117"/>
      <c r="AP314" s="117"/>
      <c r="AQ314" s="117"/>
      <c r="AR314" s="117"/>
      <c r="AS314" s="117"/>
      <c r="AT314" s="117"/>
      <c r="AU314" s="117"/>
    </row>
    <row r="315" spans="2:48">
      <c r="AA315" s="117"/>
      <c r="AB315" s="117"/>
      <c r="AC315" s="117"/>
      <c r="AD315" s="117"/>
      <c r="AE315" s="117"/>
      <c r="AG315" s="141"/>
      <c r="AN315" s="117"/>
      <c r="AO315" s="117"/>
      <c r="AP315" s="117"/>
      <c r="AQ315" s="117"/>
      <c r="AR315" s="117"/>
      <c r="AS315" s="117"/>
      <c r="AT315" s="117"/>
      <c r="AU315" s="117"/>
    </row>
    <row r="316" spans="2:48">
      <c r="AA316" s="117"/>
      <c r="AB316" s="117"/>
      <c r="AC316" s="117"/>
      <c r="AD316" s="117"/>
      <c r="AE316" s="117"/>
      <c r="AG316" s="141"/>
      <c r="AN316" s="117"/>
      <c r="AO316" s="117"/>
      <c r="AP316" s="117"/>
      <c r="AQ316" s="117"/>
      <c r="AR316" s="117"/>
      <c r="AS316" s="117"/>
      <c r="AT316" s="117"/>
      <c r="AU316" s="117"/>
    </row>
    <row r="317" spans="2:48">
      <c r="AA317" s="117"/>
      <c r="AB317" s="117"/>
      <c r="AC317" s="117"/>
      <c r="AD317" s="117"/>
      <c r="AE317" s="117"/>
      <c r="AG317" s="141"/>
      <c r="AN317" s="117"/>
      <c r="AO317" s="117"/>
      <c r="AP317" s="117"/>
      <c r="AQ317" s="117"/>
      <c r="AR317" s="117"/>
      <c r="AS317" s="117"/>
      <c r="AT317" s="117"/>
      <c r="AU317" s="117"/>
    </row>
    <row r="318" spans="2:48">
      <c r="AA318" s="117"/>
      <c r="AB318" s="117"/>
      <c r="AC318" s="117"/>
      <c r="AD318" s="117"/>
      <c r="AE318" s="117"/>
      <c r="AG318" s="141"/>
      <c r="AN318" s="117"/>
      <c r="AO318" s="117"/>
      <c r="AP318" s="117"/>
      <c r="AQ318" s="117"/>
      <c r="AR318" s="117"/>
      <c r="AS318" s="117"/>
      <c r="AT318" s="117"/>
      <c r="AU318" s="117"/>
    </row>
    <row r="319" spans="2:48">
      <c r="AA319" s="117"/>
      <c r="AB319" s="117"/>
      <c r="AC319" s="117"/>
      <c r="AD319" s="117"/>
      <c r="AE319" s="117"/>
      <c r="AG319" s="141"/>
      <c r="AN319" s="117"/>
      <c r="AO319" s="117"/>
      <c r="AP319" s="117"/>
      <c r="AQ319" s="117"/>
      <c r="AR319" s="117"/>
      <c r="AS319" s="117"/>
      <c r="AT319" s="117"/>
      <c r="AU319" s="117"/>
    </row>
    <row r="320" spans="2:48">
      <c r="AA320" s="117"/>
      <c r="AB320" s="117"/>
      <c r="AC320" s="117"/>
      <c r="AD320" s="117"/>
      <c r="AE320" s="117"/>
      <c r="AG320" s="141"/>
      <c r="AN320" s="117"/>
      <c r="AO320" s="117"/>
      <c r="AP320" s="117"/>
      <c r="AQ320" s="117"/>
      <c r="AR320" s="117"/>
      <c r="AS320" s="117"/>
      <c r="AT320" s="117"/>
      <c r="AU320" s="117"/>
    </row>
    <row r="321" spans="27:48">
      <c r="AA321" s="117"/>
      <c r="AB321" s="117"/>
      <c r="AC321" s="117"/>
      <c r="AD321" s="117"/>
      <c r="AE321" s="117"/>
      <c r="AG321" s="141"/>
      <c r="AN321" s="117"/>
      <c r="AO321" s="117"/>
      <c r="AP321" s="117"/>
      <c r="AQ321" s="117"/>
      <c r="AR321" s="117"/>
      <c r="AS321" s="117"/>
      <c r="AT321" s="117"/>
      <c r="AU321" s="117"/>
    </row>
    <row r="322" spans="27:48">
      <c r="AA322" s="117"/>
      <c r="AB322" s="117"/>
      <c r="AC322" s="117"/>
      <c r="AD322" s="117"/>
      <c r="AE322" s="117"/>
      <c r="AG322" s="141"/>
      <c r="AN322" s="117"/>
      <c r="AO322" s="117"/>
      <c r="AP322" s="117"/>
      <c r="AQ322" s="117"/>
      <c r="AR322" s="117"/>
      <c r="AS322" s="117"/>
      <c r="AT322" s="117"/>
      <c r="AU322" s="117"/>
    </row>
    <row r="323" spans="27:48">
      <c r="AA323" s="117"/>
      <c r="AB323" s="117"/>
      <c r="AC323" s="117"/>
      <c r="AD323" s="117"/>
      <c r="AE323" s="117"/>
      <c r="AG323" s="141"/>
      <c r="AN323" s="117"/>
      <c r="AO323" s="117"/>
      <c r="AP323" s="117"/>
      <c r="AQ323" s="117"/>
      <c r="AR323" s="117"/>
      <c r="AS323" s="117"/>
      <c r="AT323" s="117"/>
      <c r="AU323" s="117"/>
    </row>
    <row r="324" spans="27:48">
      <c r="AA324" s="117"/>
      <c r="AB324" s="117"/>
      <c r="AC324" s="117"/>
      <c r="AD324" s="117"/>
      <c r="AE324" s="117"/>
      <c r="AG324" s="141"/>
      <c r="AN324" s="117"/>
      <c r="AO324" s="117"/>
      <c r="AP324" s="117"/>
      <c r="AQ324" s="117"/>
      <c r="AR324" s="117"/>
      <c r="AS324" s="117"/>
      <c r="AT324" s="117"/>
      <c r="AU324" s="117"/>
    </row>
    <row r="325" spans="27:48">
      <c r="AA325" s="117"/>
      <c r="AB325" s="117"/>
      <c r="AC325" s="117"/>
      <c r="AD325" s="117"/>
      <c r="AE325" s="117"/>
      <c r="AG325" s="141"/>
      <c r="AN325" s="117"/>
      <c r="AO325" s="117"/>
      <c r="AP325" s="117"/>
      <c r="AQ325" s="117"/>
      <c r="AR325" s="117"/>
      <c r="AS325" s="117"/>
      <c r="AT325" s="117"/>
      <c r="AU325" s="117"/>
      <c r="AV325" s="117"/>
    </row>
    <row r="326" spans="27:48">
      <c r="AA326" s="117"/>
      <c r="AB326" s="117"/>
      <c r="AC326" s="117"/>
      <c r="AD326" s="117"/>
      <c r="AE326" s="117"/>
      <c r="AG326" s="141"/>
      <c r="AN326" s="117"/>
      <c r="AO326" s="117"/>
      <c r="AP326" s="117"/>
      <c r="AQ326" s="117"/>
      <c r="AR326" s="117"/>
      <c r="AS326" s="117"/>
      <c r="AT326" s="117"/>
      <c r="AU326" s="117"/>
    </row>
    <row r="327" spans="27:48">
      <c r="AA327" s="117"/>
      <c r="AB327" s="117"/>
      <c r="AC327" s="117"/>
      <c r="AD327" s="117"/>
      <c r="AE327" s="117"/>
      <c r="AG327" s="141"/>
      <c r="AN327" s="117"/>
      <c r="AO327" s="117"/>
      <c r="AP327" s="117"/>
      <c r="AQ327" s="117"/>
      <c r="AR327" s="117"/>
      <c r="AS327" s="117"/>
      <c r="AT327" s="117"/>
      <c r="AU327" s="117"/>
    </row>
    <row r="328" spans="27:48">
      <c r="AA328" s="117"/>
      <c r="AB328" s="117"/>
      <c r="AC328" s="117"/>
      <c r="AD328" s="117"/>
      <c r="AE328" s="117"/>
      <c r="AG328" s="141"/>
      <c r="AN328" s="117"/>
      <c r="AO328" s="117"/>
      <c r="AP328" s="117"/>
      <c r="AQ328" s="117"/>
      <c r="AR328" s="117"/>
      <c r="AS328" s="117"/>
      <c r="AT328" s="117"/>
      <c r="AU328" s="117"/>
    </row>
    <row r="329" spans="27:48">
      <c r="AA329" s="117"/>
      <c r="AB329" s="117"/>
      <c r="AC329" s="117"/>
      <c r="AD329" s="117"/>
      <c r="AE329" s="117"/>
      <c r="AG329" s="141"/>
      <c r="AN329" s="117"/>
      <c r="AO329" s="117"/>
      <c r="AP329" s="117"/>
      <c r="AQ329" s="117"/>
      <c r="AR329" s="117"/>
      <c r="AS329" s="117"/>
      <c r="AT329" s="117"/>
      <c r="AU329" s="117"/>
    </row>
    <row r="330" spans="27:48">
      <c r="AA330" s="117"/>
      <c r="AB330" s="117"/>
      <c r="AC330" s="117"/>
      <c r="AD330" s="117"/>
      <c r="AE330" s="117"/>
      <c r="AG330" s="141"/>
      <c r="AN330" s="117"/>
      <c r="AO330" s="117"/>
      <c r="AP330" s="117"/>
      <c r="AQ330" s="117"/>
      <c r="AR330" s="117"/>
      <c r="AS330" s="117"/>
      <c r="AT330" s="117"/>
      <c r="AU330" s="117"/>
    </row>
    <row r="331" spans="27:48">
      <c r="AA331" s="117"/>
      <c r="AB331" s="117"/>
      <c r="AC331" s="117"/>
      <c r="AD331" s="117"/>
      <c r="AE331" s="117"/>
      <c r="AG331" s="141"/>
      <c r="AN331" s="117"/>
      <c r="AO331" s="117"/>
      <c r="AP331" s="117"/>
      <c r="AQ331" s="117"/>
      <c r="AR331" s="117"/>
      <c r="AS331" s="117"/>
      <c r="AT331" s="117"/>
      <c r="AU331" s="117"/>
    </row>
    <row r="332" spans="27:48">
      <c r="AA332" s="117"/>
      <c r="AB332" s="117"/>
      <c r="AC332" s="117"/>
      <c r="AD332" s="117"/>
      <c r="AE332" s="117"/>
      <c r="AG332" s="141"/>
      <c r="AN332" s="117"/>
      <c r="AO332" s="117"/>
      <c r="AP332" s="117"/>
      <c r="AQ332" s="117"/>
      <c r="AR332" s="117"/>
      <c r="AS332" s="117"/>
      <c r="AT332" s="117"/>
      <c r="AU332" s="117"/>
    </row>
    <row r="333" spans="27:48">
      <c r="AA333" s="117"/>
      <c r="AB333" s="117"/>
      <c r="AC333" s="117"/>
      <c r="AD333" s="117"/>
      <c r="AE333" s="117"/>
      <c r="AG333" s="141"/>
      <c r="AN333" s="117"/>
      <c r="AO333" s="117"/>
      <c r="AP333" s="117"/>
      <c r="AQ333" s="117"/>
      <c r="AR333" s="117"/>
      <c r="AS333" s="117"/>
      <c r="AT333" s="117"/>
      <c r="AU333" s="117"/>
    </row>
    <row r="334" spans="27:48">
      <c r="AA334" s="117"/>
      <c r="AB334" s="117"/>
      <c r="AC334" s="117"/>
      <c r="AD334" s="117"/>
      <c r="AE334" s="117"/>
      <c r="AG334" s="141"/>
      <c r="AN334" s="117"/>
      <c r="AO334" s="117"/>
      <c r="AP334" s="117"/>
      <c r="AQ334" s="117"/>
      <c r="AR334" s="117"/>
      <c r="AS334" s="117"/>
      <c r="AT334" s="117"/>
      <c r="AU334" s="117"/>
    </row>
    <row r="335" spans="27:48">
      <c r="AA335" s="117"/>
      <c r="AB335" s="117"/>
      <c r="AC335" s="117"/>
      <c r="AD335" s="117"/>
      <c r="AE335" s="117"/>
      <c r="AG335" s="141"/>
      <c r="AN335" s="117"/>
      <c r="AO335" s="117"/>
      <c r="AP335" s="117"/>
      <c r="AQ335" s="117"/>
      <c r="AR335" s="117"/>
      <c r="AS335" s="117"/>
      <c r="AT335" s="117"/>
      <c r="AU335" s="117"/>
    </row>
    <row r="336" spans="27:48">
      <c r="AA336" s="117"/>
      <c r="AB336" s="117"/>
      <c r="AC336" s="117"/>
      <c r="AD336" s="117"/>
      <c r="AE336" s="117"/>
      <c r="AG336" s="141"/>
      <c r="AN336" s="117"/>
      <c r="AO336" s="117"/>
      <c r="AP336" s="117"/>
      <c r="AQ336" s="117"/>
      <c r="AR336" s="117"/>
      <c r="AS336" s="117"/>
      <c r="AT336" s="117"/>
      <c r="AU336" s="117"/>
    </row>
    <row r="337" spans="27:48">
      <c r="AA337" s="117"/>
      <c r="AB337" s="117"/>
      <c r="AC337" s="117"/>
      <c r="AD337" s="117"/>
      <c r="AE337" s="117"/>
      <c r="AG337" s="141"/>
      <c r="AN337" s="117"/>
      <c r="AO337" s="117"/>
      <c r="AP337" s="117"/>
      <c r="AQ337" s="117"/>
      <c r="AR337" s="117"/>
      <c r="AS337" s="117"/>
      <c r="AT337" s="117"/>
      <c r="AU337" s="117"/>
    </row>
    <row r="338" spans="27:48">
      <c r="AA338" s="117"/>
      <c r="AB338" s="117"/>
      <c r="AC338" s="117"/>
      <c r="AD338" s="117"/>
      <c r="AE338" s="117"/>
      <c r="AG338" s="141"/>
      <c r="AN338" s="117"/>
      <c r="AO338" s="117"/>
      <c r="AP338" s="117"/>
      <c r="AQ338" s="117"/>
      <c r="AR338" s="117"/>
      <c r="AS338" s="117"/>
      <c r="AT338" s="117"/>
      <c r="AU338" s="117"/>
    </row>
    <row r="339" spans="27:48">
      <c r="AA339" s="117"/>
      <c r="AB339" s="117"/>
      <c r="AC339" s="117"/>
      <c r="AD339" s="117"/>
      <c r="AE339" s="117"/>
      <c r="AG339" s="141"/>
      <c r="AN339" s="117"/>
      <c r="AO339" s="117"/>
      <c r="AP339" s="117"/>
      <c r="AQ339" s="117"/>
      <c r="AR339" s="117"/>
      <c r="AS339" s="117"/>
      <c r="AT339" s="117"/>
      <c r="AU339" s="117"/>
      <c r="AV339" s="117"/>
    </row>
    <row r="340" spans="27:48">
      <c r="AA340" s="117"/>
      <c r="AB340" s="117"/>
      <c r="AC340" s="117"/>
      <c r="AD340" s="117"/>
      <c r="AE340" s="117"/>
      <c r="AG340" s="141"/>
      <c r="AN340" s="117"/>
      <c r="AO340" s="117"/>
      <c r="AP340" s="117"/>
      <c r="AQ340" s="117"/>
      <c r="AR340" s="117"/>
      <c r="AS340" s="117"/>
      <c r="AT340" s="117"/>
      <c r="AU340" s="117"/>
    </row>
    <row r="341" spans="27:48">
      <c r="AA341" s="117"/>
      <c r="AB341" s="117"/>
      <c r="AC341" s="117"/>
      <c r="AD341" s="117"/>
      <c r="AE341" s="117"/>
      <c r="AG341" s="141"/>
      <c r="AN341" s="117"/>
      <c r="AO341" s="117"/>
      <c r="AP341" s="117"/>
      <c r="AQ341" s="117"/>
      <c r="AR341" s="117"/>
      <c r="AS341" s="117"/>
      <c r="AT341" s="117"/>
      <c r="AU341" s="117"/>
    </row>
    <row r="342" spans="27:48">
      <c r="AA342" s="117"/>
      <c r="AB342" s="117"/>
      <c r="AC342" s="117"/>
      <c r="AD342" s="117"/>
      <c r="AE342" s="117"/>
      <c r="AG342" s="141"/>
      <c r="AN342" s="117"/>
      <c r="AO342" s="117"/>
      <c r="AP342" s="117"/>
      <c r="AQ342" s="117"/>
      <c r="AR342" s="117"/>
      <c r="AS342" s="117"/>
      <c r="AT342" s="117"/>
      <c r="AU342" s="117"/>
    </row>
    <row r="343" spans="27:48">
      <c r="AA343" s="117"/>
      <c r="AB343" s="117"/>
      <c r="AC343" s="117"/>
      <c r="AD343" s="117"/>
      <c r="AE343" s="117"/>
      <c r="AG343" s="141"/>
      <c r="AN343" s="117"/>
      <c r="AO343" s="117"/>
      <c r="AP343" s="117"/>
      <c r="AQ343" s="117"/>
      <c r="AR343" s="117"/>
      <c r="AS343" s="117"/>
      <c r="AT343" s="117"/>
      <c r="AU343" s="117"/>
    </row>
    <row r="344" spans="27:48">
      <c r="AA344" s="117"/>
      <c r="AB344" s="117"/>
      <c r="AC344" s="117"/>
      <c r="AD344" s="117"/>
      <c r="AE344" s="117"/>
      <c r="AG344" s="141"/>
      <c r="AN344" s="117"/>
      <c r="AO344" s="117"/>
      <c r="AP344" s="117"/>
      <c r="AQ344" s="117"/>
      <c r="AR344" s="117"/>
      <c r="AS344" s="117"/>
      <c r="AT344" s="117"/>
      <c r="AU344" s="117"/>
    </row>
    <row r="345" spans="27:48">
      <c r="AA345" s="117"/>
      <c r="AB345" s="117"/>
      <c r="AC345" s="117"/>
      <c r="AD345" s="117"/>
      <c r="AE345" s="117"/>
      <c r="AG345" s="141"/>
      <c r="AN345" s="117"/>
      <c r="AO345" s="117"/>
      <c r="AP345" s="117"/>
      <c r="AQ345" s="117"/>
      <c r="AR345" s="117"/>
      <c r="AS345" s="117"/>
      <c r="AT345" s="117"/>
      <c r="AU345" s="117"/>
    </row>
    <row r="346" spans="27:48">
      <c r="AA346" s="117"/>
      <c r="AB346" s="117"/>
      <c r="AC346" s="117"/>
      <c r="AD346" s="117"/>
      <c r="AE346" s="117"/>
      <c r="AG346" s="141"/>
      <c r="AN346" s="117"/>
      <c r="AO346" s="117"/>
      <c r="AP346" s="117"/>
      <c r="AQ346" s="117"/>
      <c r="AR346" s="117"/>
      <c r="AS346" s="117"/>
      <c r="AT346" s="117"/>
      <c r="AU346" s="117"/>
    </row>
    <row r="347" spans="27:48">
      <c r="AA347" s="117"/>
      <c r="AB347" s="117"/>
      <c r="AC347" s="117"/>
      <c r="AD347" s="117"/>
      <c r="AE347" s="117"/>
      <c r="AG347" s="141"/>
      <c r="AN347" s="117"/>
      <c r="AO347" s="117"/>
      <c r="AP347" s="117"/>
      <c r="AQ347" s="117"/>
      <c r="AR347" s="117"/>
      <c r="AS347" s="117"/>
      <c r="AT347" s="117"/>
      <c r="AU347" s="117"/>
    </row>
    <row r="348" spans="27:48">
      <c r="AA348" s="117"/>
      <c r="AB348" s="117"/>
      <c r="AC348" s="117"/>
      <c r="AD348" s="117"/>
      <c r="AE348" s="117"/>
      <c r="AG348" s="141"/>
      <c r="AN348" s="117"/>
      <c r="AO348" s="117"/>
      <c r="AP348" s="117"/>
      <c r="AQ348" s="117"/>
      <c r="AR348" s="117"/>
      <c r="AS348" s="117"/>
      <c r="AT348" s="117"/>
      <c r="AU348" s="117"/>
    </row>
    <row r="349" spans="27:48">
      <c r="AA349" s="117"/>
      <c r="AB349" s="117"/>
      <c r="AC349" s="117"/>
      <c r="AD349" s="117"/>
      <c r="AE349" s="117"/>
      <c r="AG349" s="141"/>
      <c r="AN349" s="117"/>
      <c r="AO349" s="117"/>
      <c r="AP349" s="117"/>
      <c r="AQ349" s="117"/>
      <c r="AR349" s="117"/>
      <c r="AS349" s="117"/>
      <c r="AT349" s="117"/>
      <c r="AU349" s="117"/>
    </row>
    <row r="350" spans="27:48">
      <c r="AA350" s="117"/>
      <c r="AB350" s="117"/>
      <c r="AC350" s="117"/>
      <c r="AD350" s="117"/>
      <c r="AE350" s="117"/>
      <c r="AG350" s="141"/>
      <c r="AN350" s="117"/>
      <c r="AO350" s="117"/>
      <c r="AP350" s="117"/>
      <c r="AQ350" s="117"/>
      <c r="AR350" s="117"/>
      <c r="AS350" s="117"/>
      <c r="AT350" s="117"/>
      <c r="AU350" s="117"/>
    </row>
    <row r="351" spans="27:48">
      <c r="AA351" s="117"/>
      <c r="AB351" s="117"/>
      <c r="AC351" s="117"/>
      <c r="AD351" s="117"/>
      <c r="AE351" s="117"/>
      <c r="AG351" s="141"/>
      <c r="AN351" s="117"/>
      <c r="AO351" s="117"/>
      <c r="AP351" s="117"/>
      <c r="AQ351" s="117"/>
      <c r="AR351" s="117"/>
      <c r="AS351" s="117"/>
      <c r="AT351" s="117"/>
      <c r="AU351" s="117"/>
    </row>
    <row r="352" spans="27:48">
      <c r="AA352" s="117"/>
      <c r="AB352" s="117"/>
      <c r="AC352" s="117"/>
      <c r="AD352" s="117"/>
      <c r="AE352" s="117"/>
      <c r="AG352" s="141"/>
      <c r="AN352" s="117"/>
      <c r="AO352" s="117"/>
      <c r="AP352" s="117"/>
      <c r="AQ352" s="117"/>
      <c r="AR352" s="117"/>
      <c r="AS352" s="117"/>
      <c r="AT352" s="117"/>
      <c r="AU352" s="117"/>
    </row>
    <row r="353" spans="27:48">
      <c r="AA353" s="117"/>
      <c r="AB353" s="117"/>
      <c r="AC353" s="117"/>
      <c r="AD353" s="117"/>
      <c r="AE353" s="117"/>
      <c r="AG353" s="141"/>
      <c r="AN353" s="117"/>
      <c r="AO353" s="117"/>
      <c r="AP353" s="117"/>
      <c r="AQ353" s="117"/>
      <c r="AR353" s="117"/>
      <c r="AS353" s="117"/>
      <c r="AT353" s="117"/>
      <c r="AU353" s="117"/>
    </row>
    <row r="354" spans="27:48">
      <c r="AA354" s="117"/>
      <c r="AB354" s="117"/>
      <c r="AC354" s="117"/>
      <c r="AD354" s="117"/>
      <c r="AE354" s="117"/>
      <c r="AG354" s="141"/>
      <c r="AN354" s="117"/>
      <c r="AO354" s="117"/>
      <c r="AP354" s="117"/>
      <c r="AQ354" s="117"/>
      <c r="AR354" s="117"/>
      <c r="AS354" s="117"/>
      <c r="AT354" s="117"/>
      <c r="AU354" s="117"/>
    </row>
    <row r="355" spans="27:48">
      <c r="AA355" s="117"/>
      <c r="AB355" s="117"/>
      <c r="AC355" s="117"/>
      <c r="AD355" s="117"/>
      <c r="AE355" s="117"/>
      <c r="AG355" s="141"/>
      <c r="AN355" s="117"/>
      <c r="AO355" s="117"/>
      <c r="AP355" s="117"/>
      <c r="AQ355" s="117"/>
      <c r="AR355" s="117"/>
      <c r="AS355" s="117"/>
      <c r="AT355" s="117"/>
      <c r="AU355" s="117"/>
    </row>
    <row r="356" spans="27:48">
      <c r="AA356" s="117"/>
      <c r="AB356" s="117"/>
      <c r="AC356" s="117"/>
      <c r="AD356" s="117"/>
      <c r="AE356" s="117"/>
      <c r="AG356" s="141"/>
      <c r="AN356" s="117"/>
      <c r="AO356" s="117"/>
      <c r="AP356" s="117"/>
      <c r="AQ356" s="117"/>
      <c r="AR356" s="117"/>
      <c r="AS356" s="117"/>
      <c r="AT356" s="117"/>
      <c r="AU356" s="117"/>
    </row>
    <row r="357" spans="27:48">
      <c r="AA357" s="117"/>
      <c r="AB357" s="117"/>
      <c r="AC357" s="117"/>
      <c r="AD357" s="117"/>
      <c r="AE357" s="117"/>
      <c r="AG357" s="141"/>
      <c r="AN357" s="117"/>
      <c r="AO357" s="117"/>
      <c r="AP357" s="117"/>
      <c r="AQ357" s="117"/>
      <c r="AR357" s="117"/>
      <c r="AS357" s="117"/>
      <c r="AT357" s="117"/>
      <c r="AU357" s="117"/>
      <c r="AV357" s="117"/>
    </row>
    <row r="358" spans="27:48">
      <c r="AA358" s="117"/>
      <c r="AB358" s="117"/>
      <c r="AC358" s="117"/>
      <c r="AD358" s="117"/>
      <c r="AE358" s="117"/>
      <c r="AG358" s="141"/>
      <c r="AN358" s="117"/>
      <c r="AO358" s="117"/>
      <c r="AP358" s="117"/>
      <c r="AQ358" s="117"/>
      <c r="AR358" s="117"/>
      <c r="AS358" s="117"/>
      <c r="AT358" s="117"/>
      <c r="AU358" s="117"/>
    </row>
    <row r="359" spans="27:48">
      <c r="AA359" s="117"/>
      <c r="AB359" s="117"/>
      <c r="AC359" s="117"/>
      <c r="AD359" s="117"/>
      <c r="AE359" s="117"/>
      <c r="AG359" s="141"/>
      <c r="AN359" s="117"/>
      <c r="AO359" s="117"/>
      <c r="AP359" s="117"/>
      <c r="AQ359" s="117"/>
      <c r="AR359" s="117"/>
      <c r="AS359" s="117"/>
      <c r="AT359" s="117"/>
      <c r="AU359" s="117"/>
    </row>
    <row r="360" spans="27:48">
      <c r="AA360" s="117"/>
      <c r="AB360" s="117"/>
      <c r="AC360" s="117"/>
      <c r="AD360" s="117"/>
      <c r="AE360" s="117"/>
      <c r="AG360" s="141"/>
      <c r="AN360" s="117"/>
      <c r="AO360" s="117"/>
      <c r="AP360" s="117"/>
      <c r="AQ360" s="117"/>
      <c r="AR360" s="117"/>
      <c r="AS360" s="117"/>
      <c r="AT360" s="117"/>
      <c r="AU360" s="117"/>
    </row>
    <row r="361" spans="27:48">
      <c r="AA361" s="117"/>
      <c r="AB361" s="117"/>
      <c r="AC361" s="117"/>
      <c r="AD361" s="117"/>
      <c r="AE361" s="117"/>
      <c r="AG361" s="141"/>
      <c r="AN361" s="117"/>
      <c r="AO361" s="117"/>
      <c r="AP361" s="117"/>
      <c r="AQ361" s="117"/>
      <c r="AR361" s="117"/>
      <c r="AS361" s="117"/>
      <c r="AT361" s="117"/>
      <c r="AU361" s="117"/>
    </row>
    <row r="362" spans="27:48">
      <c r="AA362" s="117"/>
      <c r="AB362" s="117"/>
      <c r="AC362" s="117"/>
      <c r="AD362" s="117"/>
      <c r="AE362" s="117"/>
      <c r="AG362" s="141"/>
      <c r="AN362" s="117"/>
      <c r="AO362" s="117"/>
      <c r="AP362" s="117"/>
      <c r="AQ362" s="117"/>
      <c r="AR362" s="117"/>
      <c r="AS362" s="117"/>
      <c r="AT362" s="117"/>
      <c r="AU362" s="117"/>
    </row>
    <row r="363" spans="27:48">
      <c r="AA363" s="117"/>
      <c r="AB363" s="117"/>
      <c r="AC363" s="117"/>
      <c r="AD363" s="117"/>
      <c r="AE363" s="117"/>
      <c r="AG363" s="141"/>
      <c r="AN363" s="117"/>
      <c r="AO363" s="117"/>
      <c r="AP363" s="117"/>
      <c r="AQ363" s="117"/>
      <c r="AR363" s="117"/>
      <c r="AS363" s="117"/>
      <c r="AT363" s="117"/>
      <c r="AU363" s="117"/>
    </row>
    <row r="364" spans="27:48">
      <c r="AA364" s="117"/>
      <c r="AB364" s="117"/>
      <c r="AC364" s="117"/>
      <c r="AD364" s="117"/>
      <c r="AE364" s="117"/>
      <c r="AG364" s="141"/>
      <c r="AN364" s="117"/>
      <c r="AO364" s="117"/>
      <c r="AP364" s="117"/>
      <c r="AQ364" s="117"/>
      <c r="AR364" s="117"/>
      <c r="AS364" s="117"/>
      <c r="AT364" s="117"/>
      <c r="AU364" s="117"/>
    </row>
    <row r="365" spans="27:48">
      <c r="AA365" s="117"/>
      <c r="AB365" s="117"/>
      <c r="AC365" s="117"/>
      <c r="AD365" s="117"/>
      <c r="AE365" s="117"/>
      <c r="AG365" s="141"/>
      <c r="AN365" s="117"/>
      <c r="AO365" s="117"/>
      <c r="AP365" s="117"/>
      <c r="AQ365" s="117"/>
      <c r="AR365" s="117"/>
      <c r="AS365" s="117"/>
      <c r="AT365" s="117"/>
      <c r="AU365" s="117"/>
    </row>
    <row r="366" spans="27:48">
      <c r="AA366" s="117"/>
      <c r="AB366" s="117"/>
      <c r="AC366" s="117"/>
      <c r="AD366" s="117"/>
      <c r="AE366" s="117"/>
      <c r="AG366" s="141"/>
      <c r="AN366" s="117"/>
      <c r="AO366" s="117"/>
      <c r="AP366" s="117"/>
      <c r="AQ366" s="117"/>
      <c r="AR366" s="117"/>
      <c r="AS366" s="117"/>
      <c r="AT366" s="117"/>
      <c r="AU366" s="117"/>
    </row>
    <row r="367" spans="27:48">
      <c r="AA367" s="117"/>
      <c r="AB367" s="117"/>
      <c r="AC367" s="117"/>
      <c r="AD367" s="117"/>
      <c r="AE367" s="117"/>
      <c r="AG367" s="141"/>
      <c r="AN367" s="117"/>
      <c r="AO367" s="117"/>
      <c r="AP367" s="117"/>
      <c r="AQ367" s="117"/>
      <c r="AR367" s="117"/>
      <c r="AS367" s="117"/>
      <c r="AT367" s="117"/>
      <c r="AU367" s="117"/>
    </row>
    <row r="368" spans="27:48">
      <c r="AA368" s="117"/>
      <c r="AB368" s="117"/>
      <c r="AC368" s="117"/>
      <c r="AD368" s="117"/>
      <c r="AE368" s="117"/>
      <c r="AG368" s="141"/>
      <c r="AN368" s="117"/>
      <c r="AO368" s="117"/>
      <c r="AP368" s="117"/>
      <c r="AQ368" s="117"/>
      <c r="AR368" s="117"/>
      <c r="AS368" s="117"/>
      <c r="AT368" s="117"/>
      <c r="AU368" s="117"/>
    </row>
    <row r="369" spans="27:64">
      <c r="AA369" s="117"/>
      <c r="AB369" s="117"/>
      <c r="AC369" s="117"/>
      <c r="AD369" s="117"/>
      <c r="AE369" s="117"/>
      <c r="AG369" s="141"/>
      <c r="AN369" s="117"/>
      <c r="AO369" s="117"/>
      <c r="AP369" s="117"/>
      <c r="AQ369" s="117"/>
      <c r="AR369" s="117"/>
      <c r="AS369" s="117"/>
      <c r="AT369" s="117"/>
      <c r="AU369" s="117"/>
    </row>
    <row r="370" spans="27:64">
      <c r="AA370" s="117"/>
      <c r="AB370" s="117"/>
      <c r="AC370" s="117"/>
      <c r="AD370" s="117"/>
      <c r="AE370" s="117"/>
      <c r="AG370" s="141"/>
      <c r="AN370" s="117"/>
      <c r="AO370" s="117"/>
      <c r="AP370" s="117"/>
      <c r="AQ370" s="117"/>
      <c r="AR370" s="117"/>
      <c r="AS370" s="117"/>
      <c r="AT370" s="117"/>
      <c r="AU370" s="117"/>
    </row>
    <row r="371" spans="27:64">
      <c r="AA371" s="117"/>
      <c r="AB371" s="117"/>
      <c r="AC371" s="117"/>
      <c r="AD371" s="117"/>
      <c r="AE371" s="117"/>
      <c r="AG371" s="141"/>
      <c r="AN371" s="117"/>
      <c r="AO371" s="117"/>
      <c r="AP371" s="117"/>
      <c r="AQ371" s="117"/>
      <c r="AR371" s="117"/>
      <c r="AS371" s="117"/>
      <c r="AT371" s="117"/>
      <c r="AU371" s="117"/>
      <c r="AV371" s="117"/>
      <c r="AW371" s="117"/>
      <c r="AX371" s="117"/>
      <c r="AY371" s="117"/>
      <c r="AZ371" s="117"/>
      <c r="BA371" s="117"/>
      <c r="BB371" s="117"/>
      <c r="BC371" s="117"/>
      <c r="BD371" s="117"/>
      <c r="BE371" s="117"/>
      <c r="BF371" s="117"/>
      <c r="BG371" s="117"/>
      <c r="BH371" s="117"/>
      <c r="BI371" s="117"/>
      <c r="BJ371" s="117"/>
      <c r="BK371" s="117"/>
      <c r="BL371" s="117"/>
    </row>
    <row r="372" spans="27:64">
      <c r="AA372" s="117"/>
      <c r="AB372" s="117"/>
      <c r="AC372" s="117"/>
      <c r="AD372" s="117"/>
      <c r="AE372" s="117"/>
      <c r="AG372" s="141"/>
      <c r="AN372" s="117"/>
      <c r="AO372" s="117"/>
      <c r="AP372" s="117"/>
      <c r="AQ372" s="117"/>
      <c r="AR372" s="117"/>
      <c r="AS372" s="117"/>
      <c r="AT372" s="117"/>
      <c r="AU372" s="117"/>
    </row>
    <row r="373" spans="27:64">
      <c r="AA373" s="117"/>
      <c r="AB373" s="117"/>
      <c r="AC373" s="117"/>
      <c r="AD373" s="117"/>
      <c r="AE373" s="117"/>
      <c r="AG373" s="141"/>
      <c r="AN373" s="117"/>
      <c r="AO373" s="117"/>
      <c r="AP373" s="117"/>
      <c r="AQ373" s="117"/>
      <c r="AR373" s="117"/>
      <c r="AS373" s="117"/>
      <c r="AT373" s="117"/>
      <c r="AU373" s="117"/>
    </row>
    <row r="374" spans="27:64">
      <c r="AA374" s="117"/>
      <c r="AB374" s="117"/>
      <c r="AC374" s="117"/>
      <c r="AD374" s="117"/>
      <c r="AE374" s="117"/>
      <c r="AG374" s="141"/>
      <c r="AN374" s="117"/>
      <c r="AO374" s="117"/>
      <c r="AP374" s="117"/>
      <c r="AQ374" s="117"/>
      <c r="AR374" s="117"/>
      <c r="AS374" s="117"/>
      <c r="AT374" s="117"/>
      <c r="AU374" s="117"/>
    </row>
    <row r="375" spans="27:64">
      <c r="AA375" s="117"/>
      <c r="AB375" s="117"/>
      <c r="AC375" s="117"/>
      <c r="AD375" s="117"/>
      <c r="AE375" s="117"/>
      <c r="AG375" s="141"/>
      <c r="AN375" s="117"/>
      <c r="AO375" s="117"/>
      <c r="AP375" s="117"/>
      <c r="AQ375" s="117"/>
      <c r="AR375" s="117"/>
      <c r="AS375" s="117"/>
      <c r="AT375" s="117"/>
      <c r="AU375" s="117"/>
    </row>
    <row r="376" spans="27:64">
      <c r="AA376" s="117"/>
      <c r="AB376" s="117"/>
      <c r="AC376" s="117"/>
      <c r="AD376" s="117"/>
      <c r="AE376" s="117"/>
      <c r="AG376" s="141"/>
      <c r="AN376" s="117"/>
      <c r="AO376" s="117"/>
      <c r="AP376" s="117"/>
      <c r="AQ376" s="117"/>
      <c r="AR376" s="117"/>
      <c r="AS376" s="117"/>
      <c r="AT376" s="117"/>
      <c r="AU376" s="117"/>
    </row>
    <row r="377" spans="27:64">
      <c r="AA377" s="117"/>
      <c r="AB377" s="117"/>
      <c r="AC377" s="117"/>
      <c r="AD377" s="117"/>
      <c r="AE377" s="117"/>
      <c r="AG377" s="141"/>
      <c r="AN377" s="117"/>
      <c r="AO377" s="117"/>
      <c r="AP377" s="117"/>
      <c r="AQ377" s="117"/>
      <c r="AR377" s="117"/>
      <c r="AS377" s="117"/>
      <c r="AT377" s="117"/>
      <c r="AU377" s="117"/>
    </row>
    <row r="378" spans="27:64">
      <c r="AA378" s="117"/>
      <c r="AB378" s="117"/>
      <c r="AC378" s="117"/>
      <c r="AD378" s="117"/>
      <c r="AE378" s="117"/>
      <c r="AG378" s="141"/>
      <c r="AN378" s="117"/>
      <c r="AO378" s="117"/>
      <c r="AP378" s="117"/>
      <c r="AQ378" s="117"/>
      <c r="AR378" s="117"/>
      <c r="AS378" s="117"/>
      <c r="AT378" s="117"/>
      <c r="AU378" s="117"/>
    </row>
    <row r="379" spans="27:64">
      <c r="AA379" s="117"/>
      <c r="AB379" s="117"/>
      <c r="AC379" s="117"/>
      <c r="AD379" s="117"/>
      <c r="AE379" s="117"/>
      <c r="AG379" s="141"/>
      <c r="AN379" s="117"/>
      <c r="AO379" s="117"/>
      <c r="AP379" s="117"/>
      <c r="AQ379" s="117"/>
      <c r="AR379" s="117"/>
      <c r="AS379" s="117"/>
      <c r="AT379" s="117"/>
      <c r="AU379" s="117"/>
    </row>
    <row r="380" spans="27:64">
      <c r="AA380" s="117"/>
      <c r="AB380" s="117"/>
      <c r="AC380" s="117"/>
      <c r="AD380" s="117"/>
      <c r="AE380" s="117"/>
      <c r="AG380" s="141"/>
      <c r="AN380" s="117"/>
      <c r="AO380" s="117"/>
      <c r="AP380" s="117"/>
      <c r="AQ380" s="117"/>
      <c r="AR380" s="117"/>
      <c r="AS380" s="117"/>
      <c r="AT380" s="117"/>
      <c r="AU380" s="117"/>
    </row>
    <row r="381" spans="27:64">
      <c r="AA381" s="117"/>
      <c r="AB381" s="117"/>
      <c r="AC381" s="117"/>
      <c r="AD381" s="117"/>
      <c r="AE381" s="117"/>
      <c r="AG381" s="141"/>
      <c r="AN381" s="117"/>
      <c r="AO381" s="117"/>
      <c r="AP381" s="117"/>
      <c r="AQ381" s="117"/>
      <c r="AR381" s="117"/>
      <c r="AS381" s="117"/>
      <c r="AT381" s="117"/>
      <c r="AU381" s="117"/>
    </row>
    <row r="382" spans="27:64">
      <c r="AA382" s="117"/>
      <c r="AB382" s="117"/>
      <c r="AC382" s="117"/>
      <c r="AD382" s="117"/>
      <c r="AE382" s="117"/>
      <c r="AG382" s="141"/>
      <c r="AN382" s="117"/>
      <c r="AO382" s="117"/>
      <c r="AP382" s="117"/>
      <c r="AQ382" s="117"/>
      <c r="AR382" s="117"/>
      <c r="AS382" s="117"/>
      <c r="AT382" s="117"/>
      <c r="AU382" s="117"/>
    </row>
    <row r="383" spans="27:64">
      <c r="AA383" s="117"/>
      <c r="AB383" s="117"/>
      <c r="AC383" s="117"/>
      <c r="AD383" s="117"/>
      <c r="AE383" s="117"/>
      <c r="AG383" s="141"/>
      <c r="AN383" s="117"/>
      <c r="AO383" s="117"/>
      <c r="AP383" s="117"/>
      <c r="AQ383" s="117"/>
      <c r="AR383" s="117"/>
      <c r="AS383" s="117"/>
      <c r="AT383" s="117"/>
      <c r="AU383" s="117"/>
    </row>
    <row r="384" spans="27:64">
      <c r="AA384" s="117"/>
      <c r="AB384" s="117"/>
      <c r="AC384" s="117"/>
      <c r="AD384" s="117"/>
      <c r="AE384" s="117"/>
      <c r="AG384" s="141"/>
      <c r="AN384" s="117"/>
      <c r="AO384" s="117"/>
      <c r="AP384" s="117"/>
      <c r="AQ384" s="117"/>
      <c r="AR384" s="117"/>
      <c r="AS384" s="117"/>
      <c r="AT384" s="117"/>
      <c r="AU384" s="117"/>
    </row>
    <row r="385" spans="27:64">
      <c r="AA385" s="117"/>
      <c r="AB385" s="117"/>
      <c r="AC385" s="117"/>
      <c r="AD385" s="117"/>
      <c r="AE385" s="117"/>
      <c r="AG385" s="141"/>
      <c r="AN385" s="117"/>
      <c r="AO385" s="117"/>
      <c r="AP385" s="117"/>
      <c r="AQ385" s="117"/>
      <c r="AR385" s="117"/>
      <c r="AS385" s="117"/>
      <c r="AT385" s="117"/>
      <c r="AU385" s="117"/>
    </row>
    <row r="386" spans="27:64">
      <c r="AA386" s="117"/>
      <c r="AB386" s="117"/>
      <c r="AC386" s="117"/>
      <c r="AD386" s="117"/>
      <c r="AE386" s="117"/>
      <c r="AG386" s="141"/>
      <c r="AN386" s="117"/>
      <c r="AO386" s="117"/>
      <c r="AP386" s="117"/>
      <c r="AQ386" s="117"/>
      <c r="AR386" s="117"/>
      <c r="AS386" s="117"/>
      <c r="AT386" s="117"/>
      <c r="AU386" s="117"/>
    </row>
    <row r="387" spans="27:64">
      <c r="AA387" s="117"/>
      <c r="AB387" s="117"/>
      <c r="AC387" s="117"/>
      <c r="AD387" s="117"/>
      <c r="AE387" s="117"/>
      <c r="AG387" s="141"/>
      <c r="AN387" s="117"/>
      <c r="AO387" s="117"/>
      <c r="AP387" s="117"/>
      <c r="AQ387" s="117"/>
      <c r="AR387" s="117"/>
      <c r="AS387" s="117"/>
      <c r="AT387" s="117"/>
      <c r="AU387" s="117"/>
    </row>
    <row r="388" spans="27:64">
      <c r="AA388" s="117"/>
      <c r="AB388" s="117"/>
      <c r="AC388" s="117"/>
      <c r="AD388" s="117"/>
      <c r="AE388" s="117"/>
      <c r="AG388" s="141"/>
      <c r="AN388" s="117"/>
      <c r="AO388" s="117"/>
      <c r="AP388" s="117"/>
      <c r="AQ388" s="117"/>
      <c r="AR388" s="117"/>
      <c r="AS388" s="117"/>
      <c r="AT388" s="117"/>
      <c r="AU388" s="117"/>
    </row>
    <row r="389" spans="27:64">
      <c r="AA389" s="117"/>
      <c r="AB389" s="117"/>
      <c r="AC389" s="117"/>
      <c r="AD389" s="117"/>
      <c r="AE389" s="117"/>
      <c r="AG389" s="141"/>
      <c r="AN389" s="117"/>
      <c r="AO389" s="117"/>
      <c r="AP389" s="117"/>
      <c r="AQ389" s="117"/>
      <c r="AR389" s="117"/>
      <c r="AS389" s="117"/>
      <c r="AT389" s="117"/>
      <c r="AU389" s="117"/>
    </row>
    <row r="390" spans="27:64">
      <c r="AA390" s="117"/>
      <c r="AB390" s="117"/>
      <c r="AC390" s="117"/>
      <c r="AD390" s="117"/>
      <c r="AE390" s="117"/>
      <c r="AG390" s="141"/>
      <c r="AN390" s="117"/>
      <c r="AO390" s="117"/>
      <c r="AP390" s="117"/>
      <c r="AQ390" s="117"/>
      <c r="AR390" s="117"/>
      <c r="AS390" s="117"/>
      <c r="AT390" s="117"/>
      <c r="AU390" s="117"/>
    </row>
    <row r="391" spans="27:64">
      <c r="AA391" s="117"/>
      <c r="AB391" s="117"/>
      <c r="AC391" s="117"/>
      <c r="AD391" s="117"/>
      <c r="AE391" s="117"/>
      <c r="AG391" s="141"/>
      <c r="AN391" s="117"/>
      <c r="AO391" s="117"/>
      <c r="AP391" s="117"/>
      <c r="AQ391" s="117"/>
      <c r="AR391" s="117"/>
      <c r="AS391" s="117"/>
      <c r="AT391" s="117"/>
      <c r="AU391" s="117"/>
    </row>
    <row r="392" spans="27:64">
      <c r="AA392" s="117"/>
      <c r="AB392" s="117"/>
      <c r="AC392" s="117"/>
      <c r="AD392" s="117"/>
      <c r="AE392" s="117"/>
      <c r="AG392" s="141"/>
      <c r="AN392" s="117"/>
      <c r="AO392" s="117"/>
      <c r="AP392" s="117"/>
      <c r="AQ392" s="117"/>
      <c r="AR392" s="117"/>
      <c r="AS392" s="117"/>
      <c r="AT392" s="117"/>
      <c r="AU392" s="117"/>
      <c r="AV392" s="117"/>
      <c r="AW392" s="117"/>
      <c r="AX392" s="117"/>
      <c r="AY392" s="117"/>
      <c r="AZ392" s="117"/>
      <c r="BA392" s="117"/>
      <c r="BB392" s="117"/>
      <c r="BC392" s="117"/>
      <c r="BD392" s="117"/>
      <c r="BE392" s="117"/>
      <c r="BF392" s="117"/>
      <c r="BG392" s="117"/>
      <c r="BH392" s="117"/>
      <c r="BI392" s="117"/>
      <c r="BJ392" s="117"/>
      <c r="BK392" s="117"/>
      <c r="BL392" s="117"/>
    </row>
    <row r="393" spans="27:64">
      <c r="AA393" s="117"/>
      <c r="AB393" s="117"/>
      <c r="AC393" s="117"/>
      <c r="AD393" s="117"/>
      <c r="AE393" s="117"/>
      <c r="AG393" s="141"/>
      <c r="AN393" s="117"/>
      <c r="AO393" s="117"/>
      <c r="AP393" s="117"/>
      <c r="AQ393" s="117"/>
      <c r="AR393" s="117"/>
      <c r="AS393" s="117"/>
      <c r="AT393" s="117"/>
      <c r="AU393" s="117"/>
    </row>
    <row r="394" spans="27:64">
      <c r="AA394" s="117"/>
      <c r="AB394" s="117"/>
      <c r="AC394" s="117"/>
      <c r="AD394" s="117"/>
      <c r="AE394" s="117"/>
      <c r="AG394" s="141"/>
      <c r="AN394" s="117"/>
      <c r="AO394" s="117"/>
      <c r="AP394" s="117"/>
      <c r="AQ394" s="117"/>
      <c r="AR394" s="117"/>
      <c r="AS394" s="117"/>
      <c r="AT394" s="117"/>
      <c r="AU394" s="117"/>
      <c r="AV394" s="117"/>
    </row>
    <row r="395" spans="27:64">
      <c r="AA395" s="117"/>
      <c r="AB395" s="117"/>
      <c r="AC395" s="117"/>
      <c r="AD395" s="117"/>
      <c r="AE395" s="117"/>
      <c r="AG395" s="141"/>
      <c r="AN395" s="117"/>
      <c r="AO395" s="117"/>
      <c r="AP395" s="117"/>
      <c r="AQ395" s="117"/>
      <c r="AR395" s="117"/>
      <c r="AS395" s="117"/>
      <c r="AT395" s="117"/>
      <c r="AU395" s="117"/>
    </row>
    <row r="396" spans="27:64">
      <c r="AA396" s="117"/>
      <c r="AB396" s="117"/>
      <c r="AC396" s="117"/>
      <c r="AD396" s="117"/>
      <c r="AE396" s="117"/>
      <c r="AG396" s="141"/>
      <c r="AN396" s="117"/>
      <c r="AO396" s="117"/>
      <c r="AP396" s="117"/>
      <c r="AQ396" s="117"/>
      <c r="AR396" s="117"/>
      <c r="AS396" s="117"/>
      <c r="AT396" s="117"/>
      <c r="AU396" s="117"/>
    </row>
    <row r="397" spans="27:64">
      <c r="AA397" s="117"/>
      <c r="AB397" s="117"/>
      <c r="AC397" s="117"/>
      <c r="AD397" s="117"/>
      <c r="AE397" s="117"/>
      <c r="AG397" s="141"/>
      <c r="AN397" s="117"/>
      <c r="AO397" s="117"/>
      <c r="AP397" s="117"/>
      <c r="AQ397" s="117"/>
      <c r="AR397" s="117"/>
      <c r="AS397" s="117"/>
      <c r="AT397" s="117"/>
      <c r="AU397" s="117"/>
    </row>
    <row r="398" spans="27:64">
      <c r="AA398" s="117"/>
      <c r="AB398" s="117"/>
      <c r="AC398" s="117"/>
      <c r="AD398" s="117"/>
      <c r="AE398" s="117"/>
      <c r="AG398" s="141"/>
      <c r="AN398" s="117"/>
      <c r="AO398" s="117"/>
      <c r="AP398" s="117"/>
      <c r="AQ398" s="117"/>
      <c r="AR398" s="117"/>
      <c r="AS398" s="117"/>
      <c r="AT398" s="117"/>
      <c r="AU398" s="117"/>
    </row>
    <row r="399" spans="27:64">
      <c r="AA399" s="117"/>
      <c r="AB399" s="117"/>
      <c r="AC399" s="117"/>
      <c r="AD399" s="117"/>
      <c r="AE399" s="117"/>
      <c r="AG399" s="141"/>
      <c r="AN399" s="117"/>
      <c r="AO399" s="117"/>
      <c r="AP399" s="117"/>
      <c r="AQ399" s="117"/>
      <c r="AR399" s="117"/>
      <c r="AS399" s="117"/>
      <c r="AT399" s="117"/>
      <c r="AU399" s="117"/>
    </row>
    <row r="400" spans="27:64">
      <c r="AA400" s="117"/>
      <c r="AB400" s="117"/>
      <c r="AC400" s="117"/>
      <c r="AD400" s="117"/>
      <c r="AE400" s="117"/>
      <c r="AG400" s="141"/>
      <c r="AN400" s="117"/>
      <c r="AO400" s="117"/>
      <c r="AP400" s="117"/>
      <c r="AQ400" s="117"/>
      <c r="AR400" s="117"/>
      <c r="AS400" s="117"/>
      <c r="AT400" s="117"/>
      <c r="AU400" s="117"/>
    </row>
    <row r="401" spans="27:64">
      <c r="AA401" s="117"/>
      <c r="AB401" s="117"/>
      <c r="AC401" s="117"/>
      <c r="AD401" s="117"/>
      <c r="AE401" s="117"/>
      <c r="AG401" s="141"/>
      <c r="AN401" s="117"/>
      <c r="AO401" s="117"/>
      <c r="AP401" s="117"/>
      <c r="AQ401" s="117"/>
      <c r="AR401" s="117"/>
      <c r="AS401" s="117"/>
      <c r="AT401" s="117"/>
      <c r="AU401" s="117"/>
    </row>
    <row r="402" spans="27:64">
      <c r="AA402" s="117"/>
      <c r="AB402" s="117"/>
      <c r="AC402" s="117"/>
      <c r="AD402" s="117"/>
      <c r="AE402" s="117"/>
      <c r="AG402" s="141"/>
      <c r="AN402" s="117"/>
      <c r="AO402" s="117"/>
      <c r="AP402" s="117"/>
      <c r="AQ402" s="117"/>
      <c r="AR402" s="117"/>
      <c r="AS402" s="117"/>
      <c r="AT402" s="117"/>
      <c r="AU402" s="117"/>
    </row>
    <row r="403" spans="27:64">
      <c r="AA403" s="117"/>
      <c r="AB403" s="117"/>
      <c r="AC403" s="117"/>
      <c r="AD403" s="117"/>
      <c r="AE403" s="117"/>
      <c r="AG403" s="141"/>
      <c r="AN403" s="117"/>
      <c r="AO403" s="117"/>
      <c r="AP403" s="117"/>
      <c r="AQ403" s="117"/>
      <c r="AR403" s="117"/>
      <c r="AS403" s="117"/>
      <c r="AT403" s="117"/>
      <c r="AU403" s="117"/>
    </row>
    <row r="404" spans="27:64">
      <c r="AA404" s="117"/>
      <c r="AB404" s="117"/>
      <c r="AC404" s="117"/>
      <c r="AD404" s="117"/>
      <c r="AE404" s="117"/>
      <c r="AG404" s="141"/>
      <c r="AN404" s="117"/>
      <c r="AO404" s="117"/>
      <c r="AP404" s="117"/>
      <c r="AQ404" s="117"/>
      <c r="AR404" s="117"/>
      <c r="AS404" s="117"/>
      <c r="AT404" s="117"/>
      <c r="AU404" s="117"/>
    </row>
    <row r="405" spans="27:64">
      <c r="AA405" s="117"/>
      <c r="AB405" s="117"/>
      <c r="AC405" s="117"/>
      <c r="AD405" s="117"/>
      <c r="AE405" s="117"/>
      <c r="AG405" s="141"/>
      <c r="AN405" s="117"/>
      <c r="AO405" s="117"/>
      <c r="AP405" s="117"/>
      <c r="AQ405" s="117"/>
      <c r="AR405" s="117"/>
      <c r="AS405" s="117"/>
      <c r="AT405" s="117"/>
      <c r="AU405" s="117"/>
    </row>
    <row r="406" spans="27:64">
      <c r="AA406" s="117"/>
      <c r="AB406" s="117"/>
      <c r="AC406" s="117"/>
      <c r="AD406" s="117"/>
      <c r="AE406" s="117"/>
      <c r="AG406" s="141"/>
      <c r="AN406" s="117"/>
      <c r="AO406" s="117"/>
      <c r="AP406" s="117"/>
      <c r="AQ406" s="117"/>
      <c r="AR406" s="117"/>
      <c r="AS406" s="117"/>
      <c r="AT406" s="117"/>
      <c r="AU406" s="117"/>
    </row>
    <row r="407" spans="27:64">
      <c r="AA407" s="117"/>
      <c r="AB407" s="117"/>
      <c r="AC407" s="117"/>
      <c r="AD407" s="117"/>
      <c r="AE407" s="117"/>
      <c r="AG407" s="141"/>
      <c r="AN407" s="117"/>
      <c r="AO407" s="117"/>
      <c r="AP407" s="117"/>
      <c r="AQ407" s="117"/>
      <c r="AR407" s="117"/>
      <c r="AS407" s="117"/>
      <c r="AT407" s="117"/>
      <c r="AU407" s="117"/>
    </row>
    <row r="408" spans="27:64">
      <c r="AA408" s="117"/>
      <c r="AB408" s="117"/>
      <c r="AC408" s="117"/>
      <c r="AD408" s="117"/>
      <c r="AE408" s="117"/>
      <c r="AG408" s="141"/>
      <c r="AN408" s="117"/>
      <c r="AO408" s="117"/>
      <c r="AP408" s="117"/>
      <c r="AQ408" s="117"/>
      <c r="AR408" s="117"/>
      <c r="AS408" s="117"/>
      <c r="AT408" s="117"/>
      <c r="AU408" s="117"/>
    </row>
    <row r="409" spans="27:64">
      <c r="AA409" s="117"/>
      <c r="AB409" s="117"/>
      <c r="AC409" s="117"/>
      <c r="AD409" s="117"/>
      <c r="AE409" s="117"/>
      <c r="AG409" s="141"/>
      <c r="AN409" s="117"/>
      <c r="AO409" s="117"/>
      <c r="AP409" s="117"/>
      <c r="AQ409" s="117"/>
      <c r="AR409" s="117"/>
      <c r="AS409" s="117"/>
      <c r="AT409" s="117"/>
      <c r="AU409" s="117"/>
    </row>
    <row r="410" spans="27:64">
      <c r="AA410" s="117"/>
      <c r="AB410" s="117"/>
      <c r="AC410" s="117"/>
      <c r="AD410" s="117"/>
      <c r="AE410" s="117"/>
      <c r="AG410" s="141"/>
      <c r="AN410" s="117"/>
      <c r="AO410" s="117"/>
      <c r="AP410" s="117"/>
      <c r="AQ410" s="117"/>
      <c r="AR410" s="117"/>
      <c r="AS410" s="117"/>
      <c r="AT410" s="117"/>
      <c r="AU410" s="117"/>
    </row>
    <row r="411" spans="27:64">
      <c r="AA411" s="117"/>
      <c r="AB411" s="117"/>
      <c r="AC411" s="117"/>
      <c r="AD411" s="117"/>
      <c r="AE411" s="117"/>
      <c r="AG411" s="141"/>
      <c r="AN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X411" s="117"/>
      <c r="AY411" s="117"/>
      <c r="AZ411" s="117"/>
      <c r="BA411" s="117"/>
      <c r="BB411" s="117"/>
      <c r="BC411" s="117"/>
      <c r="BD411" s="117"/>
      <c r="BE411" s="117"/>
      <c r="BF411" s="117"/>
      <c r="BG411" s="117"/>
      <c r="BH411" s="117"/>
      <c r="BI411" s="117"/>
      <c r="BJ411" s="117"/>
      <c r="BK411" s="117"/>
      <c r="BL411" s="117"/>
    </row>
    <row r="412" spans="27:64">
      <c r="AA412" s="117"/>
      <c r="AB412" s="117"/>
      <c r="AC412" s="117"/>
      <c r="AD412" s="117"/>
      <c r="AE412" s="117"/>
      <c r="AG412" s="141"/>
      <c r="AN412" s="117"/>
      <c r="AO412" s="117"/>
      <c r="AP412" s="117"/>
      <c r="AQ412" s="117"/>
      <c r="AR412" s="117"/>
      <c r="AS412" s="117"/>
      <c r="AT412" s="117"/>
      <c r="AU412" s="117"/>
      <c r="AV412" s="117"/>
    </row>
    <row r="413" spans="27:64">
      <c r="AA413" s="117"/>
      <c r="AB413" s="117"/>
      <c r="AC413" s="117"/>
      <c r="AD413" s="117"/>
      <c r="AE413" s="117"/>
      <c r="AG413" s="141"/>
      <c r="AN413" s="117"/>
      <c r="AO413" s="117"/>
      <c r="AP413" s="117"/>
      <c r="AQ413" s="117"/>
      <c r="AR413" s="117"/>
      <c r="AS413" s="117"/>
      <c r="AT413" s="117"/>
      <c r="AU413" s="117"/>
      <c r="AV413" s="117"/>
      <c r="AX413" s="117"/>
    </row>
    <row r="414" spans="27:64">
      <c r="AA414" s="117"/>
      <c r="AB414" s="117"/>
      <c r="AC414" s="117"/>
      <c r="AD414" s="117"/>
      <c r="AE414" s="117"/>
      <c r="AG414" s="141"/>
      <c r="AN414" s="117"/>
      <c r="AO414" s="117"/>
      <c r="AP414" s="117"/>
      <c r="AQ414" s="117"/>
      <c r="AR414" s="117"/>
      <c r="AS414" s="117"/>
      <c r="AT414" s="117"/>
      <c r="AU414" s="117"/>
    </row>
    <row r="415" spans="27:64">
      <c r="AA415" s="117"/>
      <c r="AB415" s="117"/>
      <c r="AC415" s="117"/>
      <c r="AD415" s="117"/>
      <c r="AE415" s="117"/>
      <c r="AG415" s="141"/>
      <c r="AN415" s="117"/>
      <c r="AO415" s="117"/>
      <c r="AP415" s="117"/>
      <c r="AQ415" s="117"/>
      <c r="AR415" s="117"/>
      <c r="AS415" s="117"/>
      <c r="AT415" s="117"/>
      <c r="AU415" s="117"/>
    </row>
    <row r="416" spans="27:64">
      <c r="AA416" s="117"/>
      <c r="AB416" s="117"/>
      <c r="AC416" s="117"/>
      <c r="AD416" s="117"/>
      <c r="AE416" s="117"/>
      <c r="AG416" s="141"/>
      <c r="AN416" s="117"/>
      <c r="AO416" s="117"/>
      <c r="AP416" s="117"/>
      <c r="AQ416" s="117"/>
      <c r="AR416" s="117"/>
      <c r="AS416" s="117"/>
      <c r="AT416" s="117"/>
      <c r="AU416" s="117"/>
    </row>
    <row r="417" spans="27:48">
      <c r="AA417" s="117"/>
      <c r="AB417" s="117"/>
      <c r="AC417" s="117"/>
      <c r="AD417" s="117"/>
      <c r="AE417" s="117"/>
      <c r="AG417" s="141"/>
      <c r="AN417" s="117"/>
      <c r="AO417" s="117"/>
      <c r="AP417" s="117"/>
      <c r="AQ417" s="117"/>
      <c r="AR417" s="117"/>
      <c r="AS417" s="117"/>
      <c r="AT417" s="117"/>
      <c r="AU417" s="117"/>
      <c r="AV417" s="117"/>
    </row>
    <row r="418" spans="27:48">
      <c r="AA418" s="117"/>
      <c r="AB418" s="117"/>
      <c r="AC418" s="117"/>
      <c r="AD418" s="117"/>
      <c r="AE418" s="117"/>
      <c r="AG418" s="141"/>
      <c r="AN418" s="117"/>
      <c r="AO418" s="117"/>
      <c r="AP418" s="117"/>
      <c r="AQ418" s="117"/>
      <c r="AR418" s="117"/>
      <c r="AS418" s="117"/>
      <c r="AT418" s="117"/>
      <c r="AU418" s="117"/>
    </row>
    <row r="419" spans="27:48">
      <c r="AA419" s="117"/>
      <c r="AB419" s="117"/>
      <c r="AC419" s="117"/>
      <c r="AD419" s="117"/>
      <c r="AE419" s="117"/>
      <c r="AG419" s="141"/>
      <c r="AN419" s="117"/>
      <c r="AO419" s="117"/>
      <c r="AP419" s="117"/>
      <c r="AQ419" s="117"/>
      <c r="AR419" s="117"/>
      <c r="AS419" s="117"/>
      <c r="AT419" s="117"/>
      <c r="AU419" s="117"/>
    </row>
    <row r="420" spans="27:48">
      <c r="AA420" s="117"/>
      <c r="AB420" s="117"/>
      <c r="AC420" s="117"/>
      <c r="AD420" s="117"/>
      <c r="AE420" s="117"/>
      <c r="AG420" s="141"/>
      <c r="AN420" s="117"/>
      <c r="AO420" s="117"/>
      <c r="AP420" s="117"/>
      <c r="AQ420" s="117"/>
      <c r="AR420" s="117"/>
      <c r="AS420" s="117"/>
      <c r="AT420" s="117"/>
      <c r="AU420" s="117"/>
    </row>
    <row r="421" spans="27:48">
      <c r="AA421" s="117"/>
      <c r="AB421" s="117"/>
      <c r="AC421" s="117"/>
      <c r="AD421" s="117"/>
      <c r="AE421" s="117"/>
      <c r="AG421" s="141"/>
      <c r="AN421" s="117"/>
      <c r="AO421" s="117"/>
      <c r="AP421" s="117"/>
      <c r="AQ421" s="117"/>
      <c r="AR421" s="117"/>
      <c r="AS421" s="117"/>
      <c r="AT421" s="117"/>
      <c r="AU421" s="117"/>
    </row>
    <row r="422" spans="27:48">
      <c r="AA422" s="117"/>
      <c r="AB422" s="117"/>
      <c r="AC422" s="117"/>
      <c r="AD422" s="117"/>
      <c r="AE422" s="117"/>
      <c r="AG422" s="141"/>
      <c r="AN422" s="117"/>
      <c r="AO422" s="117"/>
      <c r="AP422" s="117"/>
      <c r="AQ422" s="117"/>
      <c r="AR422" s="117"/>
      <c r="AS422" s="117"/>
      <c r="AT422" s="117"/>
      <c r="AU422" s="117"/>
    </row>
    <row r="423" spans="27:48">
      <c r="AA423" s="117"/>
      <c r="AB423" s="117"/>
      <c r="AC423" s="117"/>
      <c r="AD423" s="117"/>
      <c r="AE423" s="117"/>
      <c r="AG423" s="141"/>
      <c r="AN423" s="117"/>
      <c r="AO423" s="117"/>
      <c r="AP423" s="117"/>
      <c r="AQ423" s="117"/>
      <c r="AR423" s="117"/>
      <c r="AS423" s="117"/>
      <c r="AT423" s="117"/>
      <c r="AU423" s="117"/>
    </row>
    <row r="424" spans="27:48">
      <c r="AA424" s="117"/>
      <c r="AB424" s="117"/>
      <c r="AC424" s="117"/>
      <c r="AD424" s="117"/>
      <c r="AE424" s="117"/>
      <c r="AG424" s="141"/>
      <c r="AN424" s="117"/>
      <c r="AO424" s="117"/>
      <c r="AP424" s="117"/>
      <c r="AQ424" s="117"/>
      <c r="AR424" s="117"/>
      <c r="AS424" s="117"/>
      <c r="AT424" s="117"/>
      <c r="AU424" s="117"/>
    </row>
    <row r="425" spans="27:48">
      <c r="AA425" s="117"/>
      <c r="AB425" s="117"/>
      <c r="AC425" s="117"/>
      <c r="AD425" s="117"/>
      <c r="AE425" s="117"/>
      <c r="AG425" s="141"/>
      <c r="AN425" s="117"/>
      <c r="AO425" s="117"/>
      <c r="AP425" s="117"/>
      <c r="AQ425" s="117"/>
      <c r="AR425" s="117"/>
      <c r="AS425" s="117"/>
      <c r="AT425" s="117"/>
      <c r="AU425" s="117"/>
    </row>
    <row r="426" spans="27:48">
      <c r="AA426" s="117"/>
      <c r="AB426" s="117"/>
      <c r="AC426" s="117"/>
      <c r="AD426" s="117"/>
      <c r="AE426" s="117"/>
      <c r="AG426" s="141"/>
      <c r="AN426" s="117"/>
      <c r="AO426" s="117"/>
      <c r="AP426" s="117"/>
      <c r="AQ426" s="117"/>
      <c r="AR426" s="117"/>
      <c r="AS426" s="117"/>
      <c r="AT426" s="117"/>
      <c r="AU426" s="117"/>
    </row>
    <row r="427" spans="27:48">
      <c r="AA427" s="117"/>
      <c r="AB427" s="117"/>
      <c r="AC427" s="117"/>
      <c r="AD427" s="117"/>
      <c r="AE427" s="117"/>
      <c r="AG427" s="141"/>
      <c r="AN427" s="117"/>
      <c r="AO427" s="117"/>
      <c r="AP427" s="117"/>
      <c r="AQ427" s="117"/>
      <c r="AR427" s="117"/>
      <c r="AS427" s="117"/>
      <c r="AT427" s="117"/>
      <c r="AU427" s="117"/>
    </row>
    <row r="428" spans="27:48">
      <c r="AA428" s="117"/>
      <c r="AB428" s="117"/>
      <c r="AC428" s="117"/>
      <c r="AD428" s="117"/>
      <c r="AE428" s="117"/>
      <c r="AG428" s="141"/>
      <c r="AN428" s="117"/>
      <c r="AO428" s="117"/>
      <c r="AP428" s="117"/>
      <c r="AQ428" s="117"/>
      <c r="AR428" s="117"/>
      <c r="AS428" s="117"/>
      <c r="AT428" s="117"/>
      <c r="AU428" s="117"/>
    </row>
    <row r="429" spans="27:48">
      <c r="AA429" s="117"/>
      <c r="AB429" s="117"/>
      <c r="AC429" s="117"/>
      <c r="AD429" s="117"/>
      <c r="AE429" s="117"/>
      <c r="AG429" s="141"/>
      <c r="AN429" s="117"/>
      <c r="AO429" s="117"/>
      <c r="AP429" s="117"/>
      <c r="AQ429" s="117"/>
      <c r="AR429" s="117"/>
      <c r="AS429" s="117"/>
      <c r="AT429" s="117"/>
      <c r="AU429" s="117"/>
    </row>
    <row r="430" spans="27:48">
      <c r="AA430" s="117"/>
      <c r="AB430" s="117"/>
      <c r="AC430" s="117"/>
      <c r="AD430" s="117"/>
      <c r="AE430" s="117"/>
      <c r="AG430" s="141"/>
      <c r="AN430" s="117"/>
      <c r="AO430" s="117"/>
      <c r="AP430" s="117"/>
      <c r="AQ430" s="117"/>
      <c r="AR430" s="117"/>
      <c r="AS430" s="117"/>
      <c r="AT430" s="117"/>
      <c r="AU430" s="117"/>
    </row>
    <row r="431" spans="27:48">
      <c r="AA431" s="117"/>
      <c r="AB431" s="117"/>
      <c r="AC431" s="117"/>
      <c r="AD431" s="117"/>
      <c r="AE431" s="117"/>
      <c r="AG431" s="141"/>
      <c r="AN431" s="117"/>
      <c r="AO431" s="117"/>
      <c r="AP431" s="117"/>
      <c r="AQ431" s="117"/>
      <c r="AR431" s="117"/>
      <c r="AS431" s="117"/>
      <c r="AT431" s="117"/>
      <c r="AU431" s="117"/>
    </row>
    <row r="432" spans="27:48">
      <c r="AA432" s="117"/>
      <c r="AB432" s="117"/>
      <c r="AC432" s="117"/>
      <c r="AD432" s="117"/>
      <c r="AE432" s="117"/>
      <c r="AG432" s="141"/>
      <c r="AN432" s="117"/>
      <c r="AO432" s="117"/>
      <c r="AP432" s="117"/>
      <c r="AQ432" s="117"/>
      <c r="AR432" s="117"/>
      <c r="AS432" s="117"/>
      <c r="AT432" s="117"/>
      <c r="AU432" s="117"/>
    </row>
    <row r="433" spans="27:47">
      <c r="AA433" s="117"/>
      <c r="AB433" s="117"/>
      <c r="AC433" s="117"/>
      <c r="AD433" s="117"/>
      <c r="AE433" s="117"/>
      <c r="AG433" s="141"/>
      <c r="AN433" s="117"/>
      <c r="AO433" s="117"/>
      <c r="AP433" s="117"/>
      <c r="AQ433" s="117"/>
      <c r="AR433" s="117"/>
      <c r="AS433" s="117"/>
      <c r="AT433" s="117"/>
      <c r="AU433" s="117"/>
    </row>
    <row r="434" spans="27:47">
      <c r="AA434" s="117"/>
      <c r="AB434" s="117"/>
      <c r="AC434" s="117"/>
      <c r="AD434" s="117"/>
      <c r="AE434" s="117"/>
      <c r="AG434" s="141"/>
      <c r="AN434" s="117"/>
      <c r="AO434" s="117"/>
      <c r="AP434" s="117"/>
      <c r="AQ434" s="117"/>
      <c r="AR434" s="117"/>
      <c r="AS434" s="117"/>
      <c r="AT434" s="117"/>
      <c r="AU434" s="117"/>
    </row>
    <row r="435" spans="27:47">
      <c r="AA435" s="117"/>
      <c r="AB435" s="117"/>
      <c r="AC435" s="117"/>
      <c r="AD435" s="117"/>
      <c r="AE435" s="117"/>
      <c r="AG435" s="141"/>
      <c r="AN435" s="117"/>
      <c r="AO435" s="117"/>
      <c r="AP435" s="117"/>
      <c r="AQ435" s="117"/>
      <c r="AR435" s="117"/>
      <c r="AS435" s="117"/>
      <c r="AT435" s="117"/>
      <c r="AU435" s="117"/>
    </row>
    <row r="436" spans="27:47">
      <c r="AA436" s="117"/>
      <c r="AB436" s="117"/>
      <c r="AC436" s="117"/>
      <c r="AD436" s="117"/>
      <c r="AE436" s="117"/>
      <c r="AG436" s="141"/>
      <c r="AN436" s="117"/>
      <c r="AO436" s="117"/>
      <c r="AP436" s="117"/>
      <c r="AQ436" s="117"/>
      <c r="AR436" s="117"/>
      <c r="AS436" s="117"/>
      <c r="AT436" s="117"/>
      <c r="AU436" s="117"/>
    </row>
    <row r="437" spans="27:47">
      <c r="AA437" s="117"/>
      <c r="AB437" s="117"/>
      <c r="AC437" s="117"/>
      <c r="AD437" s="117"/>
      <c r="AE437" s="117"/>
      <c r="AG437" s="141"/>
      <c r="AN437" s="117"/>
      <c r="AO437" s="117"/>
      <c r="AP437" s="117"/>
      <c r="AQ437" s="117"/>
      <c r="AR437" s="117"/>
      <c r="AS437" s="117"/>
      <c r="AT437" s="117"/>
      <c r="AU437" s="117"/>
    </row>
    <row r="438" spans="27:47">
      <c r="AA438" s="117"/>
      <c r="AB438" s="117"/>
      <c r="AC438" s="117"/>
      <c r="AD438" s="117"/>
      <c r="AE438" s="117"/>
      <c r="AG438" s="141"/>
      <c r="AN438" s="117"/>
      <c r="AO438" s="117"/>
      <c r="AP438" s="117"/>
      <c r="AQ438" s="117"/>
      <c r="AR438" s="117"/>
      <c r="AS438" s="117"/>
      <c r="AT438" s="117"/>
      <c r="AU438" s="117"/>
    </row>
    <row r="439" spans="27:47">
      <c r="AA439" s="117"/>
      <c r="AB439" s="117"/>
      <c r="AC439" s="117"/>
      <c r="AD439" s="117"/>
      <c r="AE439" s="117"/>
      <c r="AG439" s="141"/>
      <c r="AN439" s="117"/>
      <c r="AO439" s="117"/>
      <c r="AP439" s="117"/>
      <c r="AQ439" s="117"/>
      <c r="AR439" s="117"/>
      <c r="AS439" s="117"/>
      <c r="AT439" s="117"/>
      <c r="AU439" s="117"/>
    </row>
    <row r="440" spans="27:47">
      <c r="AA440" s="117"/>
      <c r="AB440" s="117"/>
      <c r="AC440" s="117"/>
      <c r="AD440" s="117"/>
      <c r="AE440" s="117"/>
      <c r="AG440" s="141"/>
      <c r="AN440" s="117"/>
      <c r="AO440" s="117"/>
      <c r="AP440" s="117"/>
      <c r="AQ440" s="117"/>
      <c r="AR440" s="117"/>
      <c r="AS440" s="117"/>
      <c r="AT440" s="117"/>
      <c r="AU440" s="117"/>
    </row>
    <row r="441" spans="27:47">
      <c r="AA441" s="117"/>
      <c r="AB441" s="117"/>
      <c r="AC441" s="117"/>
      <c r="AD441" s="117"/>
      <c r="AE441" s="117"/>
      <c r="AG441" s="141"/>
      <c r="AN441" s="117"/>
      <c r="AO441" s="117"/>
      <c r="AP441" s="117"/>
      <c r="AQ441" s="117"/>
      <c r="AR441" s="117"/>
      <c r="AS441" s="117"/>
      <c r="AT441" s="117"/>
      <c r="AU441" s="117"/>
    </row>
    <row r="442" spans="27:47">
      <c r="AA442" s="117"/>
      <c r="AB442" s="117"/>
      <c r="AC442" s="117"/>
      <c r="AD442" s="117"/>
      <c r="AE442" s="117"/>
      <c r="AG442" s="141"/>
      <c r="AN442" s="117"/>
      <c r="AO442" s="117"/>
      <c r="AP442" s="117"/>
      <c r="AQ442" s="117"/>
      <c r="AR442" s="117"/>
      <c r="AS442" s="117"/>
      <c r="AT442" s="117"/>
      <c r="AU442" s="117"/>
    </row>
    <row r="443" spans="27:47">
      <c r="AA443" s="117"/>
      <c r="AB443" s="117"/>
      <c r="AC443" s="117"/>
      <c r="AD443" s="117"/>
      <c r="AE443" s="117"/>
      <c r="AG443" s="141"/>
      <c r="AN443" s="117"/>
      <c r="AO443" s="117"/>
      <c r="AP443" s="117"/>
      <c r="AQ443" s="117"/>
      <c r="AR443" s="117"/>
      <c r="AS443" s="117"/>
      <c r="AT443" s="117"/>
      <c r="AU443" s="117"/>
    </row>
    <row r="444" spans="27:47">
      <c r="AA444" s="117"/>
      <c r="AB444" s="117"/>
      <c r="AC444" s="117"/>
      <c r="AD444" s="117"/>
      <c r="AE444" s="117"/>
      <c r="AG444" s="141"/>
      <c r="AN444" s="117"/>
      <c r="AO444" s="117"/>
      <c r="AP444" s="117"/>
      <c r="AQ444" s="117"/>
      <c r="AR444" s="117"/>
      <c r="AS444" s="117"/>
      <c r="AT444" s="117"/>
      <c r="AU444" s="117"/>
    </row>
    <row r="445" spans="27:47">
      <c r="AA445" s="117"/>
      <c r="AB445" s="117"/>
      <c r="AC445" s="117"/>
      <c r="AD445" s="117"/>
      <c r="AE445" s="117"/>
      <c r="AG445" s="141"/>
      <c r="AN445" s="117"/>
      <c r="AO445" s="117"/>
      <c r="AP445" s="117"/>
      <c r="AQ445" s="117"/>
      <c r="AR445" s="117"/>
      <c r="AS445" s="117"/>
      <c r="AT445" s="117"/>
      <c r="AU445" s="117"/>
    </row>
    <row r="446" spans="27:47">
      <c r="AA446" s="117"/>
      <c r="AB446" s="117"/>
      <c r="AC446" s="117"/>
      <c r="AD446" s="117"/>
      <c r="AE446" s="117"/>
      <c r="AG446" s="141"/>
      <c r="AN446" s="117"/>
      <c r="AO446" s="117"/>
      <c r="AP446" s="117"/>
      <c r="AQ446" s="117"/>
      <c r="AR446" s="117"/>
      <c r="AS446" s="117"/>
      <c r="AT446" s="117"/>
      <c r="AU446" s="117"/>
    </row>
    <row r="447" spans="27:47">
      <c r="AA447" s="117"/>
      <c r="AB447" s="117"/>
      <c r="AC447" s="117"/>
      <c r="AD447" s="117"/>
      <c r="AE447" s="117"/>
      <c r="AG447" s="141"/>
      <c r="AN447" s="117"/>
      <c r="AO447" s="117"/>
      <c r="AP447" s="117"/>
      <c r="AQ447" s="117"/>
      <c r="AR447" s="117"/>
      <c r="AS447" s="117"/>
      <c r="AT447" s="117"/>
      <c r="AU447" s="117"/>
    </row>
    <row r="448" spans="27:47">
      <c r="AA448" s="117"/>
      <c r="AB448" s="117"/>
      <c r="AC448" s="117"/>
      <c r="AD448" s="117"/>
      <c r="AE448" s="117"/>
      <c r="AG448" s="141"/>
      <c r="AN448" s="117"/>
      <c r="AO448" s="117"/>
      <c r="AP448" s="117"/>
      <c r="AQ448" s="117"/>
      <c r="AR448" s="117"/>
      <c r="AS448" s="117"/>
      <c r="AT448" s="117"/>
      <c r="AU448" s="117"/>
    </row>
    <row r="449" spans="27:47">
      <c r="AA449" s="117"/>
      <c r="AB449" s="117"/>
      <c r="AC449" s="117"/>
      <c r="AD449" s="117"/>
      <c r="AE449" s="117"/>
      <c r="AG449" s="141"/>
      <c r="AN449" s="117"/>
      <c r="AO449" s="117"/>
      <c r="AP449" s="117"/>
      <c r="AQ449" s="117"/>
      <c r="AR449" s="117"/>
      <c r="AS449" s="117"/>
      <c r="AT449" s="117"/>
      <c r="AU449" s="117"/>
    </row>
    <row r="450" spans="27:47">
      <c r="AA450" s="117"/>
      <c r="AB450" s="117"/>
      <c r="AC450" s="117"/>
      <c r="AD450" s="117"/>
      <c r="AE450" s="117"/>
      <c r="AG450" s="141"/>
      <c r="AN450" s="117"/>
      <c r="AO450" s="117"/>
      <c r="AP450" s="117"/>
      <c r="AQ450" s="117"/>
      <c r="AR450" s="117"/>
      <c r="AS450" s="117"/>
      <c r="AT450" s="117"/>
      <c r="AU450" s="117"/>
    </row>
    <row r="451" spans="27:47">
      <c r="AA451" s="117"/>
      <c r="AB451" s="117"/>
      <c r="AC451" s="117"/>
      <c r="AD451" s="117"/>
      <c r="AE451" s="117"/>
      <c r="AG451" s="141"/>
      <c r="AN451" s="117"/>
      <c r="AO451" s="117"/>
      <c r="AP451" s="117"/>
      <c r="AQ451" s="117"/>
      <c r="AR451" s="117"/>
      <c r="AS451" s="117"/>
      <c r="AT451" s="117"/>
      <c r="AU451" s="117"/>
    </row>
    <row r="452" spans="27:47">
      <c r="AA452" s="117"/>
      <c r="AB452" s="117"/>
      <c r="AC452" s="117"/>
      <c r="AD452" s="117"/>
      <c r="AE452" s="117"/>
      <c r="AG452" s="141"/>
      <c r="AN452" s="117"/>
      <c r="AO452" s="117"/>
      <c r="AP452" s="117"/>
      <c r="AQ452" s="117"/>
      <c r="AR452" s="117"/>
      <c r="AS452" s="117"/>
      <c r="AT452" s="117"/>
      <c r="AU452" s="117"/>
    </row>
    <row r="453" spans="27:47">
      <c r="AA453" s="117"/>
      <c r="AB453" s="117"/>
      <c r="AC453" s="117"/>
      <c r="AD453" s="117"/>
      <c r="AE453" s="117"/>
      <c r="AG453" s="141"/>
      <c r="AN453" s="117"/>
      <c r="AO453" s="117"/>
      <c r="AP453" s="117"/>
      <c r="AQ453" s="117"/>
      <c r="AR453" s="117"/>
      <c r="AS453" s="117"/>
      <c r="AT453" s="117"/>
      <c r="AU453" s="117"/>
    </row>
    <row r="454" spans="27:47">
      <c r="AA454" s="117"/>
      <c r="AB454" s="117"/>
      <c r="AC454" s="117"/>
      <c r="AD454" s="117"/>
      <c r="AE454" s="117"/>
      <c r="AG454" s="141"/>
      <c r="AN454" s="117"/>
      <c r="AO454" s="117"/>
      <c r="AP454" s="117"/>
      <c r="AQ454" s="117"/>
      <c r="AR454" s="117"/>
      <c r="AS454" s="117"/>
      <c r="AT454" s="117"/>
      <c r="AU454" s="117"/>
    </row>
    <row r="455" spans="27:47">
      <c r="AA455" s="117"/>
      <c r="AB455" s="117"/>
      <c r="AC455" s="117"/>
      <c r="AD455" s="117"/>
      <c r="AE455" s="117"/>
      <c r="AG455" s="141"/>
      <c r="AN455" s="117"/>
      <c r="AO455" s="117"/>
      <c r="AP455" s="117"/>
      <c r="AQ455" s="117"/>
      <c r="AR455" s="117"/>
      <c r="AS455" s="117"/>
      <c r="AT455" s="117"/>
      <c r="AU455" s="117"/>
    </row>
    <row r="456" spans="27:47">
      <c r="AA456" s="117"/>
      <c r="AB456" s="117"/>
      <c r="AC456" s="117"/>
      <c r="AD456" s="117"/>
      <c r="AE456" s="117"/>
      <c r="AG456" s="141"/>
      <c r="AN456" s="117"/>
      <c r="AO456" s="117"/>
      <c r="AP456" s="117"/>
      <c r="AQ456" s="117"/>
      <c r="AR456" s="117"/>
      <c r="AS456" s="117"/>
      <c r="AT456" s="117"/>
      <c r="AU456" s="117"/>
    </row>
    <row r="457" spans="27:47">
      <c r="AA457" s="117"/>
      <c r="AB457" s="117"/>
      <c r="AC457" s="117"/>
      <c r="AD457" s="117"/>
      <c r="AE457" s="117"/>
      <c r="AG457" s="141"/>
      <c r="AN457" s="117"/>
      <c r="AO457" s="117"/>
      <c r="AP457" s="117"/>
      <c r="AQ457" s="117"/>
      <c r="AR457" s="117"/>
      <c r="AS457" s="117"/>
      <c r="AT457" s="117"/>
      <c r="AU457" s="117"/>
    </row>
    <row r="458" spans="27:47">
      <c r="AA458" s="117"/>
      <c r="AB458" s="117"/>
      <c r="AC458" s="117"/>
      <c r="AD458" s="117"/>
      <c r="AE458" s="117"/>
      <c r="AG458" s="141"/>
      <c r="AN458" s="117"/>
      <c r="AO458" s="117"/>
      <c r="AP458" s="117"/>
      <c r="AQ458" s="117"/>
      <c r="AR458" s="117"/>
      <c r="AS458" s="117"/>
      <c r="AT458" s="117"/>
      <c r="AU458" s="117"/>
    </row>
    <row r="459" spans="27:47">
      <c r="AA459" s="117"/>
      <c r="AB459" s="117"/>
      <c r="AC459" s="117"/>
      <c r="AD459" s="117"/>
      <c r="AE459" s="117"/>
      <c r="AG459" s="141"/>
      <c r="AN459" s="117"/>
      <c r="AO459" s="117"/>
      <c r="AP459" s="117"/>
      <c r="AQ459" s="117"/>
      <c r="AR459" s="117"/>
      <c r="AS459" s="117"/>
      <c r="AT459" s="117"/>
      <c r="AU459" s="117"/>
    </row>
    <row r="460" spans="27:47">
      <c r="AA460" s="117"/>
      <c r="AB460" s="117"/>
      <c r="AC460" s="117"/>
      <c r="AD460" s="117"/>
      <c r="AE460" s="117"/>
      <c r="AG460" s="141"/>
      <c r="AN460" s="117"/>
      <c r="AO460" s="117"/>
      <c r="AP460" s="117"/>
      <c r="AQ460" s="117"/>
      <c r="AR460" s="117"/>
      <c r="AS460" s="117"/>
      <c r="AT460" s="117"/>
      <c r="AU460" s="117"/>
    </row>
    <row r="461" spans="27:47">
      <c r="AA461" s="117"/>
      <c r="AB461" s="117"/>
      <c r="AC461" s="117"/>
      <c r="AD461" s="117"/>
      <c r="AE461" s="117"/>
      <c r="AG461" s="141"/>
      <c r="AN461" s="117"/>
      <c r="AO461" s="117"/>
      <c r="AP461" s="117"/>
      <c r="AQ461" s="117"/>
      <c r="AR461" s="117"/>
      <c r="AS461" s="117"/>
      <c r="AT461" s="117"/>
      <c r="AU461" s="117"/>
    </row>
    <row r="462" spans="27:47">
      <c r="AA462" s="117"/>
      <c r="AB462" s="117"/>
      <c r="AC462" s="117"/>
      <c r="AD462" s="117"/>
      <c r="AE462" s="117"/>
      <c r="AG462" s="141"/>
      <c r="AN462" s="117"/>
      <c r="AO462" s="117"/>
      <c r="AP462" s="117"/>
      <c r="AQ462" s="117"/>
      <c r="AR462" s="117"/>
      <c r="AS462" s="117"/>
      <c r="AT462" s="117"/>
      <c r="AU462" s="117"/>
    </row>
    <row r="463" spans="27:47">
      <c r="AA463" s="117"/>
      <c r="AB463" s="117"/>
      <c r="AC463" s="117"/>
      <c r="AD463" s="117"/>
      <c r="AE463" s="117"/>
      <c r="AG463" s="141"/>
      <c r="AN463" s="117"/>
      <c r="AO463" s="117"/>
      <c r="AP463" s="117"/>
      <c r="AQ463" s="117"/>
      <c r="AR463" s="117"/>
      <c r="AS463" s="117"/>
      <c r="AT463" s="117"/>
      <c r="AU463" s="117"/>
    </row>
    <row r="464" spans="27:47">
      <c r="AA464" s="117"/>
      <c r="AB464" s="117"/>
      <c r="AC464" s="117"/>
      <c r="AD464" s="117"/>
      <c r="AE464" s="117"/>
      <c r="AG464" s="141"/>
      <c r="AN464" s="117"/>
      <c r="AO464" s="117"/>
      <c r="AP464" s="117"/>
      <c r="AQ464" s="117"/>
      <c r="AR464" s="117"/>
      <c r="AS464" s="117"/>
      <c r="AT464" s="117"/>
      <c r="AU464" s="117"/>
    </row>
    <row r="465" spans="27:50">
      <c r="AA465" s="117"/>
      <c r="AB465" s="117"/>
      <c r="AC465" s="117"/>
      <c r="AD465" s="117"/>
      <c r="AE465" s="117"/>
      <c r="AG465" s="141"/>
      <c r="AN465" s="117"/>
      <c r="AO465" s="117"/>
      <c r="AP465" s="117"/>
      <c r="AQ465" s="117"/>
      <c r="AR465" s="117"/>
      <c r="AS465" s="117"/>
      <c r="AT465" s="117"/>
      <c r="AU465" s="117"/>
    </row>
    <row r="466" spans="27:50">
      <c r="AA466" s="117"/>
      <c r="AB466" s="117"/>
      <c r="AC466" s="117"/>
      <c r="AD466" s="117"/>
      <c r="AE466" s="117"/>
      <c r="AG466" s="141"/>
      <c r="AN466" s="117"/>
      <c r="AO466" s="117"/>
      <c r="AP466" s="117"/>
      <c r="AQ466" s="117"/>
      <c r="AR466" s="117"/>
      <c r="AS466" s="117"/>
      <c r="AT466" s="117"/>
      <c r="AU466" s="117"/>
    </row>
    <row r="467" spans="27:50">
      <c r="AA467" s="117"/>
      <c r="AB467" s="117"/>
      <c r="AC467" s="117"/>
      <c r="AD467" s="117"/>
      <c r="AE467" s="117"/>
      <c r="AG467" s="141"/>
      <c r="AN467" s="117"/>
      <c r="AO467" s="117"/>
      <c r="AP467" s="117"/>
      <c r="AQ467" s="117"/>
      <c r="AR467" s="117"/>
      <c r="AS467" s="117"/>
      <c r="AT467" s="117"/>
      <c r="AU467" s="117"/>
    </row>
    <row r="468" spans="27:50">
      <c r="AA468" s="117"/>
      <c r="AB468" s="117"/>
      <c r="AC468" s="117"/>
      <c r="AD468" s="117"/>
      <c r="AE468" s="117"/>
      <c r="AG468" s="141"/>
      <c r="AN468" s="117"/>
      <c r="AO468" s="117"/>
      <c r="AP468" s="117"/>
      <c r="AQ468" s="117"/>
      <c r="AR468" s="117"/>
      <c r="AS468" s="117"/>
      <c r="AT468" s="117"/>
      <c r="AU468" s="117"/>
    </row>
    <row r="469" spans="27:50">
      <c r="AA469" s="117"/>
      <c r="AB469" s="117"/>
      <c r="AC469" s="117"/>
      <c r="AD469" s="117"/>
      <c r="AE469" s="117"/>
      <c r="AG469" s="141"/>
      <c r="AN469" s="117"/>
      <c r="AO469" s="117"/>
      <c r="AP469" s="117"/>
      <c r="AQ469" s="117"/>
      <c r="AR469" s="117"/>
      <c r="AS469" s="117"/>
      <c r="AT469" s="117"/>
      <c r="AU469" s="117"/>
    </row>
    <row r="470" spans="27:50">
      <c r="AA470" s="117"/>
      <c r="AB470" s="117"/>
      <c r="AC470" s="117"/>
      <c r="AD470" s="117"/>
      <c r="AE470" s="117"/>
      <c r="AG470" s="141"/>
      <c r="AN470" s="117"/>
      <c r="AO470" s="117"/>
      <c r="AP470" s="117"/>
      <c r="AQ470" s="117"/>
      <c r="AR470" s="117"/>
      <c r="AS470" s="117"/>
      <c r="AT470" s="117"/>
      <c r="AU470" s="117"/>
    </row>
    <row r="471" spans="27:50">
      <c r="AA471" s="117"/>
      <c r="AB471" s="117"/>
      <c r="AC471" s="117"/>
      <c r="AD471" s="117"/>
      <c r="AE471" s="117"/>
      <c r="AG471" s="141"/>
      <c r="AN471" s="117"/>
      <c r="AO471" s="117"/>
      <c r="AP471" s="117"/>
      <c r="AQ471" s="117"/>
      <c r="AR471" s="117"/>
      <c r="AS471" s="117"/>
      <c r="AT471" s="117"/>
      <c r="AU471" s="117"/>
    </row>
    <row r="472" spans="27:50">
      <c r="AA472" s="117"/>
      <c r="AB472" s="117"/>
      <c r="AC472" s="117"/>
      <c r="AD472" s="117"/>
      <c r="AE472" s="117"/>
      <c r="AG472" s="141"/>
      <c r="AN472" s="117"/>
      <c r="AO472" s="117"/>
      <c r="AP472" s="117"/>
      <c r="AQ472" s="117"/>
      <c r="AR472" s="117"/>
      <c r="AS472" s="117"/>
      <c r="AT472" s="117"/>
      <c r="AU472" s="117"/>
    </row>
    <row r="473" spans="27:50">
      <c r="AA473" s="117"/>
      <c r="AB473" s="117"/>
      <c r="AC473" s="117"/>
      <c r="AD473" s="117"/>
      <c r="AE473" s="117"/>
      <c r="AG473" s="141"/>
      <c r="AN473" s="117"/>
      <c r="AO473" s="117"/>
      <c r="AP473" s="117"/>
      <c r="AQ473" s="117"/>
      <c r="AR473" s="117"/>
      <c r="AS473" s="117"/>
      <c r="AT473" s="117"/>
      <c r="AU473" s="117"/>
    </row>
    <row r="474" spans="27:50">
      <c r="AA474" s="117"/>
      <c r="AB474" s="117"/>
      <c r="AC474" s="117"/>
      <c r="AD474" s="117"/>
      <c r="AE474" s="117"/>
      <c r="AG474" s="141"/>
      <c r="AN474" s="117"/>
      <c r="AO474" s="117"/>
      <c r="AP474" s="117"/>
      <c r="AQ474" s="117"/>
      <c r="AR474" s="117"/>
      <c r="AS474" s="117"/>
      <c r="AT474" s="117"/>
      <c r="AU474" s="117"/>
    </row>
    <row r="475" spans="27:50">
      <c r="AA475" s="117"/>
      <c r="AB475" s="117"/>
      <c r="AC475" s="117"/>
      <c r="AD475" s="117"/>
      <c r="AE475" s="117"/>
      <c r="AG475" s="141"/>
      <c r="AN475" s="117"/>
      <c r="AO475" s="117"/>
      <c r="AP475" s="117"/>
      <c r="AQ475" s="117"/>
      <c r="AR475" s="117"/>
      <c r="AS475" s="117"/>
      <c r="AT475" s="117"/>
      <c r="AU475" s="117"/>
      <c r="AV475" s="117"/>
      <c r="AX475" s="117"/>
    </row>
    <row r="476" spans="27:50">
      <c r="AA476" s="117"/>
      <c r="AB476" s="117"/>
      <c r="AC476" s="117"/>
      <c r="AD476" s="117"/>
      <c r="AE476" s="117"/>
      <c r="AG476" s="141"/>
      <c r="AN476" s="117"/>
      <c r="AO476" s="117"/>
      <c r="AP476" s="117"/>
      <c r="AQ476" s="117"/>
      <c r="AR476" s="117"/>
      <c r="AS476" s="117"/>
      <c r="AT476" s="117"/>
      <c r="AU476" s="117"/>
    </row>
    <row r="477" spans="27:50">
      <c r="AA477" s="117"/>
      <c r="AB477" s="117"/>
      <c r="AC477" s="117"/>
      <c r="AD477" s="117"/>
      <c r="AE477" s="117"/>
      <c r="AG477" s="141"/>
      <c r="AN477" s="117"/>
      <c r="AO477" s="117"/>
      <c r="AP477" s="117"/>
      <c r="AQ477" s="117"/>
      <c r="AR477" s="117"/>
      <c r="AS477" s="117"/>
      <c r="AT477" s="117"/>
      <c r="AU477" s="117"/>
    </row>
    <row r="478" spans="27:50">
      <c r="AA478" s="117"/>
      <c r="AB478" s="117"/>
      <c r="AC478" s="117"/>
      <c r="AD478" s="117"/>
      <c r="AE478" s="117"/>
      <c r="AG478" s="141"/>
      <c r="AN478" s="117"/>
      <c r="AO478" s="117"/>
      <c r="AP478" s="117"/>
      <c r="AQ478" s="117"/>
      <c r="AR478" s="117"/>
      <c r="AS478" s="117"/>
      <c r="AT478" s="117"/>
      <c r="AU478" s="117"/>
    </row>
    <row r="479" spans="27:50">
      <c r="AA479" s="117"/>
      <c r="AB479" s="117"/>
      <c r="AC479" s="117"/>
      <c r="AD479" s="117"/>
      <c r="AE479" s="117"/>
      <c r="AG479" s="141"/>
      <c r="AN479" s="117"/>
      <c r="AO479" s="117"/>
      <c r="AP479" s="117"/>
      <c r="AQ479" s="117"/>
      <c r="AR479" s="117"/>
      <c r="AS479" s="117"/>
      <c r="AT479" s="117"/>
      <c r="AU479" s="117"/>
    </row>
    <row r="480" spans="27:50">
      <c r="AA480" s="117"/>
      <c r="AB480" s="117"/>
      <c r="AC480" s="117"/>
      <c r="AD480" s="117"/>
      <c r="AE480" s="117"/>
      <c r="AG480" s="141"/>
      <c r="AN480" s="117"/>
      <c r="AO480" s="117"/>
      <c r="AP480" s="117"/>
      <c r="AQ480" s="117"/>
      <c r="AR480" s="117"/>
      <c r="AS480" s="117"/>
      <c r="AT480" s="117"/>
      <c r="AU480" s="117"/>
    </row>
    <row r="481" spans="27:64">
      <c r="AA481" s="117"/>
      <c r="AB481" s="117"/>
      <c r="AC481" s="117"/>
      <c r="AD481" s="117"/>
      <c r="AE481" s="117"/>
      <c r="AG481" s="141"/>
      <c r="AN481" s="117"/>
      <c r="AO481" s="117"/>
      <c r="AP481" s="117"/>
      <c r="AQ481" s="117"/>
      <c r="AR481" s="117"/>
      <c r="AS481" s="117"/>
      <c r="AT481" s="117"/>
      <c r="AU481" s="117"/>
    </row>
    <row r="482" spans="27:64">
      <c r="AA482" s="117"/>
      <c r="AB482" s="117"/>
      <c r="AC482" s="117"/>
      <c r="AD482" s="117"/>
      <c r="AE482" s="117"/>
      <c r="AG482" s="141"/>
      <c r="AN482" s="117"/>
      <c r="AO482" s="117"/>
      <c r="AP482" s="117"/>
      <c r="AQ482" s="117"/>
      <c r="AR482" s="117"/>
      <c r="AS482" s="117"/>
      <c r="AT482" s="117"/>
      <c r="AU482" s="117"/>
    </row>
    <row r="483" spans="27:64">
      <c r="AA483" s="117"/>
      <c r="AB483" s="117"/>
      <c r="AC483" s="117"/>
      <c r="AD483" s="117"/>
      <c r="AE483" s="117"/>
      <c r="AG483" s="141"/>
      <c r="AN483" s="117"/>
      <c r="AO483" s="117"/>
      <c r="AP483" s="117"/>
      <c r="AQ483" s="117"/>
      <c r="AR483" s="117"/>
      <c r="AS483" s="117"/>
      <c r="AT483" s="117"/>
      <c r="AU483" s="117"/>
    </row>
    <row r="484" spans="27:64">
      <c r="AA484" s="117"/>
      <c r="AB484" s="117"/>
      <c r="AC484" s="117"/>
      <c r="AD484" s="117"/>
      <c r="AE484" s="117"/>
      <c r="AG484" s="141"/>
      <c r="AN484" s="117"/>
      <c r="AO484" s="117"/>
      <c r="AP484" s="117"/>
      <c r="AQ484" s="117"/>
      <c r="AR484" s="117"/>
      <c r="AS484" s="117"/>
      <c r="AT484" s="117"/>
      <c r="AU484" s="117"/>
    </row>
    <row r="485" spans="27:64">
      <c r="AA485" s="117"/>
      <c r="AB485" s="117"/>
      <c r="AC485" s="117"/>
      <c r="AD485" s="117"/>
      <c r="AE485" s="117"/>
      <c r="AG485" s="141"/>
      <c r="AN485" s="117"/>
      <c r="AO485" s="117"/>
      <c r="AP485" s="117"/>
      <c r="AQ485" s="117"/>
      <c r="AR485" s="117"/>
      <c r="AS485" s="117"/>
      <c r="AT485" s="117"/>
      <c r="AU485" s="117"/>
    </row>
    <row r="486" spans="27:64">
      <c r="AA486" s="117"/>
      <c r="AB486" s="117"/>
      <c r="AC486" s="117"/>
      <c r="AD486" s="117"/>
      <c r="AE486" s="117"/>
      <c r="AG486" s="141"/>
      <c r="AN486" s="117"/>
      <c r="AO486" s="117"/>
      <c r="AP486" s="117"/>
      <c r="AQ486" s="117"/>
      <c r="AR486" s="117"/>
      <c r="AS486" s="117"/>
      <c r="AT486" s="117"/>
      <c r="AU486" s="117"/>
    </row>
    <row r="487" spans="27:64">
      <c r="AA487" s="117"/>
      <c r="AB487" s="117"/>
      <c r="AC487" s="117"/>
      <c r="AD487" s="117"/>
      <c r="AE487" s="117"/>
      <c r="AG487" s="141"/>
      <c r="AN487" s="117"/>
      <c r="AO487" s="117"/>
      <c r="AP487" s="117"/>
      <c r="AQ487" s="117"/>
      <c r="AR487" s="117"/>
      <c r="AS487" s="117"/>
      <c r="AT487" s="117"/>
      <c r="AU487" s="117"/>
    </row>
    <row r="488" spans="27:64">
      <c r="AA488" s="117"/>
      <c r="AB488" s="117"/>
      <c r="AC488" s="117"/>
      <c r="AD488" s="117"/>
      <c r="AE488" s="117"/>
      <c r="AG488" s="141"/>
      <c r="AN488" s="117"/>
      <c r="AO488" s="117"/>
      <c r="AP488" s="117"/>
      <c r="AQ488" s="117"/>
      <c r="AR488" s="117"/>
      <c r="AS488" s="117"/>
      <c r="AT488" s="117"/>
      <c r="AU488" s="117"/>
      <c r="AV488" s="117"/>
      <c r="AW488" s="117"/>
      <c r="AX488" s="117"/>
      <c r="AY488" s="117"/>
      <c r="AZ488" s="117"/>
      <c r="BA488" s="117"/>
      <c r="BB488" s="117"/>
      <c r="BC488" s="117"/>
      <c r="BD488" s="117"/>
      <c r="BE488" s="117"/>
      <c r="BF488" s="117"/>
      <c r="BG488" s="117"/>
      <c r="BH488" s="117"/>
      <c r="BI488" s="117"/>
      <c r="BJ488" s="117"/>
      <c r="BK488" s="117"/>
      <c r="BL488" s="117"/>
    </row>
    <row r="489" spans="27:64">
      <c r="AA489" s="117"/>
      <c r="AB489" s="117"/>
      <c r="AC489" s="117"/>
      <c r="AD489" s="117"/>
      <c r="AE489" s="117"/>
      <c r="AG489" s="141"/>
      <c r="AN489" s="117"/>
      <c r="AO489" s="117"/>
      <c r="AP489" s="117"/>
      <c r="AQ489" s="117"/>
      <c r="AR489" s="117"/>
      <c r="AS489" s="117"/>
      <c r="AT489" s="117"/>
      <c r="AU489" s="117"/>
    </row>
    <row r="490" spans="27:64">
      <c r="AA490" s="117"/>
      <c r="AB490" s="117"/>
      <c r="AC490" s="117"/>
      <c r="AD490" s="117"/>
      <c r="AE490" s="117"/>
      <c r="AG490" s="141"/>
      <c r="AN490" s="117"/>
      <c r="AO490" s="117"/>
      <c r="AP490" s="117"/>
      <c r="AQ490" s="117"/>
      <c r="AR490" s="117"/>
      <c r="AS490" s="117"/>
      <c r="AT490" s="117"/>
      <c r="AU490" s="117"/>
    </row>
    <row r="491" spans="27:64">
      <c r="AA491" s="117"/>
      <c r="AB491" s="117"/>
      <c r="AC491" s="117"/>
      <c r="AD491" s="117"/>
      <c r="AE491" s="117"/>
      <c r="AG491" s="141"/>
      <c r="AN491" s="117"/>
      <c r="AO491" s="117"/>
      <c r="AP491" s="117"/>
      <c r="AQ491" s="117"/>
      <c r="AR491" s="117"/>
      <c r="AS491" s="117"/>
      <c r="AT491" s="117"/>
      <c r="AU491" s="117"/>
    </row>
    <row r="492" spans="27:64">
      <c r="AA492" s="117"/>
      <c r="AB492" s="117"/>
      <c r="AC492" s="117"/>
      <c r="AD492" s="117"/>
      <c r="AE492" s="117"/>
      <c r="AG492" s="141"/>
      <c r="AN492" s="117"/>
      <c r="AO492" s="117"/>
      <c r="AP492" s="117"/>
      <c r="AQ492" s="117"/>
      <c r="AR492" s="117"/>
      <c r="AS492" s="117"/>
      <c r="AT492" s="117"/>
      <c r="AU492" s="117"/>
    </row>
    <row r="493" spans="27:64">
      <c r="AA493" s="117"/>
      <c r="AB493" s="117"/>
      <c r="AC493" s="117"/>
      <c r="AD493" s="117"/>
      <c r="AE493" s="117"/>
      <c r="AG493" s="141"/>
      <c r="AN493" s="117"/>
      <c r="AO493" s="117"/>
      <c r="AP493" s="117"/>
      <c r="AQ493" s="117"/>
      <c r="AR493" s="117"/>
      <c r="AS493" s="117"/>
      <c r="AT493" s="117"/>
      <c r="AU493" s="117"/>
    </row>
    <row r="494" spans="27:64">
      <c r="AA494" s="117"/>
      <c r="AB494" s="117"/>
      <c r="AC494" s="117"/>
      <c r="AD494" s="117"/>
      <c r="AE494" s="117"/>
      <c r="AG494" s="141"/>
      <c r="AN494" s="117"/>
      <c r="AO494" s="117"/>
      <c r="AP494" s="117"/>
      <c r="AQ494" s="117"/>
      <c r="AR494" s="117"/>
      <c r="AS494" s="117"/>
      <c r="AT494" s="117"/>
      <c r="AU494" s="117"/>
    </row>
    <row r="495" spans="27:64">
      <c r="AA495" s="117"/>
      <c r="AB495" s="117"/>
      <c r="AC495" s="117"/>
      <c r="AD495" s="117"/>
      <c r="AE495" s="117"/>
      <c r="AG495" s="141"/>
      <c r="AN495" s="117"/>
      <c r="AO495" s="117"/>
      <c r="AP495" s="117"/>
      <c r="AQ495" s="117"/>
      <c r="AR495" s="117"/>
      <c r="AS495" s="117"/>
      <c r="AT495" s="117"/>
      <c r="AU495" s="117"/>
    </row>
    <row r="496" spans="27:64">
      <c r="AA496" s="117"/>
      <c r="AB496" s="117"/>
      <c r="AC496" s="117"/>
      <c r="AD496" s="117"/>
      <c r="AE496" s="117"/>
      <c r="AG496" s="141"/>
      <c r="AN496" s="117"/>
      <c r="AO496" s="117"/>
      <c r="AP496" s="117"/>
      <c r="AQ496" s="117"/>
      <c r="AR496" s="117"/>
      <c r="AS496" s="117"/>
      <c r="AT496" s="117"/>
      <c r="AU496" s="117"/>
    </row>
    <row r="497" spans="27:47">
      <c r="AA497" s="117"/>
      <c r="AB497" s="117"/>
      <c r="AC497" s="117"/>
      <c r="AD497" s="117"/>
      <c r="AE497" s="117"/>
      <c r="AG497" s="141"/>
      <c r="AN497" s="117"/>
      <c r="AO497" s="117"/>
      <c r="AP497" s="117"/>
      <c r="AQ497" s="117"/>
      <c r="AR497" s="117"/>
      <c r="AS497" s="117"/>
      <c r="AT497" s="117"/>
      <c r="AU497" s="117"/>
    </row>
    <row r="498" spans="27:47">
      <c r="AA498" s="117"/>
      <c r="AB498" s="117"/>
      <c r="AC498" s="117"/>
      <c r="AD498" s="117"/>
      <c r="AE498" s="117"/>
      <c r="AG498" s="141"/>
      <c r="AN498" s="117"/>
      <c r="AO498" s="117"/>
      <c r="AP498" s="117"/>
      <c r="AQ498" s="117"/>
      <c r="AR498" s="117"/>
      <c r="AS498" s="117"/>
      <c r="AT498" s="117"/>
      <c r="AU498" s="117"/>
    </row>
    <row r="499" spans="27:47">
      <c r="AA499" s="117"/>
      <c r="AB499" s="117"/>
      <c r="AC499" s="117"/>
      <c r="AD499" s="117"/>
      <c r="AE499" s="117"/>
      <c r="AG499" s="141"/>
      <c r="AN499" s="117"/>
      <c r="AO499" s="117"/>
      <c r="AP499" s="117"/>
      <c r="AQ499" s="117"/>
      <c r="AR499" s="117"/>
      <c r="AS499" s="117"/>
      <c r="AT499" s="117"/>
      <c r="AU499" s="117"/>
    </row>
    <row r="500" spans="27:47">
      <c r="AA500" s="117"/>
      <c r="AB500" s="117"/>
      <c r="AC500" s="117"/>
      <c r="AD500" s="117"/>
      <c r="AE500" s="117"/>
      <c r="AG500" s="141"/>
      <c r="AN500" s="117"/>
      <c r="AO500" s="117"/>
      <c r="AP500" s="117"/>
      <c r="AQ500" s="117"/>
      <c r="AR500" s="117"/>
      <c r="AS500" s="117"/>
      <c r="AT500" s="117"/>
      <c r="AU500" s="117"/>
    </row>
    <row r="501" spans="27:47">
      <c r="AA501" s="117"/>
      <c r="AB501" s="117"/>
      <c r="AC501" s="117"/>
      <c r="AD501" s="117"/>
      <c r="AE501" s="117"/>
      <c r="AG501" s="141"/>
      <c r="AN501" s="117"/>
      <c r="AO501" s="117"/>
      <c r="AP501" s="117"/>
      <c r="AQ501" s="117"/>
      <c r="AR501" s="117"/>
      <c r="AS501" s="117"/>
      <c r="AT501" s="117"/>
      <c r="AU501" s="117"/>
    </row>
    <row r="502" spans="27:47">
      <c r="AA502" s="117"/>
      <c r="AB502" s="117"/>
      <c r="AC502" s="117"/>
      <c r="AD502" s="117"/>
      <c r="AE502" s="117"/>
      <c r="AG502" s="141"/>
      <c r="AN502" s="117"/>
      <c r="AO502" s="117"/>
      <c r="AP502" s="117"/>
      <c r="AQ502" s="117"/>
      <c r="AR502" s="117"/>
      <c r="AS502" s="117"/>
      <c r="AT502" s="117"/>
      <c r="AU502" s="117"/>
    </row>
    <row r="503" spans="27:47">
      <c r="AA503" s="117"/>
      <c r="AB503" s="117"/>
      <c r="AC503" s="117"/>
      <c r="AD503" s="117"/>
      <c r="AE503" s="117"/>
      <c r="AG503" s="141"/>
      <c r="AN503" s="117"/>
      <c r="AO503" s="117"/>
      <c r="AP503" s="117"/>
      <c r="AQ503" s="117"/>
      <c r="AR503" s="117"/>
      <c r="AS503" s="117"/>
      <c r="AT503" s="117"/>
      <c r="AU503" s="117"/>
    </row>
    <row r="504" spans="27:47">
      <c r="AA504" s="117"/>
      <c r="AB504" s="117"/>
      <c r="AC504" s="117"/>
      <c r="AD504" s="117"/>
      <c r="AE504" s="117"/>
      <c r="AG504" s="141"/>
      <c r="AN504" s="117"/>
      <c r="AO504" s="117"/>
      <c r="AP504" s="117"/>
      <c r="AQ504" s="117"/>
      <c r="AR504" s="117"/>
      <c r="AS504" s="117"/>
      <c r="AT504" s="117"/>
      <c r="AU504" s="117"/>
    </row>
    <row r="505" spans="27:47">
      <c r="AA505" s="117"/>
      <c r="AB505" s="117"/>
      <c r="AC505" s="117"/>
      <c r="AD505" s="117"/>
      <c r="AE505" s="117"/>
      <c r="AG505" s="141"/>
      <c r="AN505" s="117"/>
      <c r="AO505" s="117"/>
      <c r="AP505" s="117"/>
      <c r="AQ505" s="117"/>
      <c r="AR505" s="117"/>
      <c r="AS505" s="117"/>
      <c r="AT505" s="117"/>
      <c r="AU505" s="117"/>
    </row>
    <row r="506" spans="27:47">
      <c r="AA506" s="117"/>
      <c r="AB506" s="117"/>
      <c r="AC506" s="117"/>
      <c r="AD506" s="117"/>
      <c r="AE506" s="117"/>
      <c r="AG506" s="141"/>
      <c r="AN506" s="117"/>
      <c r="AO506" s="117"/>
      <c r="AP506" s="117"/>
      <c r="AQ506" s="117"/>
      <c r="AR506" s="117"/>
      <c r="AS506" s="117"/>
      <c r="AT506" s="117"/>
      <c r="AU506" s="117"/>
    </row>
    <row r="507" spans="27:47">
      <c r="AA507" s="117"/>
      <c r="AB507" s="117"/>
      <c r="AC507" s="117"/>
      <c r="AD507" s="117"/>
      <c r="AE507" s="117"/>
      <c r="AG507" s="141"/>
      <c r="AN507" s="117"/>
      <c r="AO507" s="117"/>
      <c r="AP507" s="117"/>
      <c r="AQ507" s="117"/>
      <c r="AR507" s="117"/>
      <c r="AS507" s="117"/>
      <c r="AT507" s="117"/>
      <c r="AU507" s="117"/>
    </row>
    <row r="508" spans="27:47">
      <c r="AA508" s="117"/>
      <c r="AB508" s="117"/>
      <c r="AC508" s="117"/>
      <c r="AD508" s="117"/>
      <c r="AE508" s="117"/>
      <c r="AG508" s="141"/>
      <c r="AN508" s="117"/>
      <c r="AO508" s="117"/>
      <c r="AP508" s="117"/>
      <c r="AQ508" s="117"/>
      <c r="AR508" s="117"/>
      <c r="AS508" s="117"/>
      <c r="AT508" s="117"/>
      <c r="AU508" s="117"/>
    </row>
    <row r="509" spans="27:47">
      <c r="AA509" s="117"/>
      <c r="AB509" s="117"/>
      <c r="AC509" s="117"/>
      <c r="AD509" s="117"/>
      <c r="AE509" s="117"/>
      <c r="AG509" s="141"/>
      <c r="AN509" s="117"/>
      <c r="AO509" s="117"/>
      <c r="AP509" s="117"/>
      <c r="AQ509" s="117"/>
      <c r="AR509" s="117"/>
      <c r="AS509" s="117"/>
      <c r="AT509" s="117"/>
      <c r="AU509" s="117"/>
    </row>
    <row r="510" spans="27:47">
      <c r="AA510" s="117"/>
      <c r="AB510" s="117"/>
      <c r="AC510" s="117"/>
      <c r="AD510" s="117"/>
      <c r="AE510" s="117"/>
      <c r="AG510" s="141"/>
      <c r="AN510" s="117"/>
      <c r="AO510" s="117"/>
      <c r="AP510" s="117"/>
      <c r="AQ510" s="117"/>
      <c r="AR510" s="117"/>
      <c r="AS510" s="117"/>
      <c r="AT510" s="117"/>
      <c r="AU510" s="117"/>
    </row>
    <row r="511" spans="27:47">
      <c r="AA511" s="117"/>
      <c r="AB511" s="117"/>
      <c r="AC511" s="117"/>
      <c r="AD511" s="117"/>
      <c r="AE511" s="117"/>
      <c r="AG511" s="141"/>
      <c r="AN511" s="117"/>
      <c r="AO511" s="117"/>
      <c r="AP511" s="117"/>
      <c r="AQ511" s="117"/>
      <c r="AR511" s="117"/>
      <c r="AS511" s="117"/>
      <c r="AT511" s="117"/>
      <c r="AU511" s="117"/>
    </row>
    <row r="512" spans="27:47">
      <c r="AA512" s="117"/>
      <c r="AB512" s="117"/>
      <c r="AC512" s="117"/>
      <c r="AD512" s="117"/>
      <c r="AE512" s="117"/>
      <c r="AG512" s="141"/>
      <c r="AN512" s="117"/>
      <c r="AO512" s="117"/>
      <c r="AP512" s="117"/>
      <c r="AQ512" s="117"/>
      <c r="AR512" s="117"/>
      <c r="AS512" s="117"/>
      <c r="AT512" s="117"/>
      <c r="AU512" s="117"/>
    </row>
    <row r="513" spans="27:64">
      <c r="AA513" s="117"/>
      <c r="AB513" s="117"/>
      <c r="AC513" s="117"/>
      <c r="AD513" s="117"/>
      <c r="AE513" s="117"/>
      <c r="AG513" s="141"/>
      <c r="AN513" s="117"/>
      <c r="AO513" s="117"/>
      <c r="AP513" s="117"/>
      <c r="AQ513" s="117"/>
      <c r="AR513" s="117"/>
      <c r="AS513" s="117"/>
      <c r="AT513" s="117"/>
      <c r="AU513" s="117"/>
    </row>
    <row r="514" spans="27:64">
      <c r="AA514" s="117"/>
      <c r="AB514" s="117"/>
      <c r="AC514" s="117"/>
      <c r="AD514" s="117"/>
      <c r="AE514" s="117"/>
      <c r="AG514" s="141"/>
      <c r="AN514" s="117"/>
      <c r="AO514" s="117"/>
      <c r="AP514" s="117"/>
      <c r="AQ514" s="117"/>
      <c r="AR514" s="117"/>
      <c r="AS514" s="117"/>
      <c r="AT514" s="117"/>
      <c r="AU514" s="117"/>
    </row>
    <row r="515" spans="27:64">
      <c r="AA515" s="117"/>
      <c r="AB515" s="117"/>
      <c r="AC515" s="117"/>
      <c r="AD515" s="117"/>
      <c r="AE515" s="117"/>
      <c r="AG515" s="141"/>
      <c r="AN515" s="117"/>
      <c r="AO515" s="117"/>
      <c r="AP515" s="117"/>
      <c r="AQ515" s="117"/>
      <c r="AR515" s="117"/>
      <c r="AS515" s="117"/>
      <c r="AT515" s="117"/>
      <c r="AU515" s="117"/>
    </row>
    <row r="516" spans="27:64">
      <c r="AA516" s="117"/>
      <c r="AB516" s="117"/>
      <c r="AC516" s="117"/>
      <c r="AD516" s="117"/>
      <c r="AE516" s="117"/>
      <c r="AG516" s="141"/>
      <c r="AN516" s="117"/>
      <c r="AO516" s="117"/>
      <c r="AP516" s="117"/>
      <c r="AQ516" s="117"/>
      <c r="AR516" s="117"/>
      <c r="AS516" s="117"/>
      <c r="AT516" s="117"/>
      <c r="AU516" s="117"/>
    </row>
    <row r="517" spans="27:64">
      <c r="AA517" s="117"/>
      <c r="AB517" s="117"/>
      <c r="AC517" s="117"/>
      <c r="AD517" s="117"/>
      <c r="AE517" s="117"/>
      <c r="AG517" s="141"/>
      <c r="AN517" s="117"/>
      <c r="AO517" s="117"/>
      <c r="AP517" s="117"/>
      <c r="AQ517" s="117"/>
      <c r="AR517" s="117"/>
      <c r="AS517" s="117"/>
      <c r="AT517" s="117"/>
      <c r="AU517" s="117"/>
    </row>
    <row r="518" spans="27:64">
      <c r="AA518" s="117"/>
      <c r="AB518" s="117"/>
      <c r="AC518" s="117"/>
      <c r="AD518" s="117"/>
      <c r="AE518" s="117"/>
      <c r="AG518" s="141"/>
      <c r="AN518" s="117"/>
      <c r="AO518" s="117"/>
      <c r="AP518" s="117"/>
      <c r="AQ518" s="117"/>
      <c r="AR518" s="117"/>
      <c r="AS518" s="117"/>
      <c r="AT518" s="117"/>
      <c r="AU518" s="117"/>
      <c r="AV518" s="117"/>
    </row>
    <row r="519" spans="27:64">
      <c r="AA519" s="117"/>
      <c r="AB519" s="117"/>
      <c r="AC519" s="117"/>
      <c r="AD519" s="117"/>
      <c r="AE519" s="117"/>
      <c r="AG519" s="141"/>
      <c r="AN519" s="117"/>
      <c r="AO519" s="117"/>
      <c r="AP519" s="117"/>
      <c r="AQ519" s="117"/>
      <c r="AR519" s="117"/>
      <c r="AS519" s="117"/>
      <c r="AT519" s="117"/>
      <c r="AU519" s="117"/>
    </row>
    <row r="520" spans="27:64">
      <c r="AA520" s="117"/>
      <c r="AB520" s="117"/>
      <c r="AC520" s="117"/>
      <c r="AD520" s="117"/>
      <c r="AE520" s="117"/>
      <c r="AG520" s="141"/>
      <c r="AN520" s="117"/>
      <c r="AO520" s="117"/>
      <c r="AP520" s="117"/>
      <c r="AQ520" s="117"/>
      <c r="AR520" s="117"/>
      <c r="AS520" s="117"/>
      <c r="AT520" s="117"/>
      <c r="AU520" s="117"/>
    </row>
    <row r="521" spans="27:64">
      <c r="AA521" s="117"/>
      <c r="AB521" s="117"/>
      <c r="AC521" s="117"/>
      <c r="AD521" s="117"/>
      <c r="AE521" s="117"/>
      <c r="AG521" s="141"/>
      <c r="AN521" s="117"/>
      <c r="AO521" s="117"/>
      <c r="AP521" s="117"/>
      <c r="AQ521" s="117"/>
      <c r="AR521" s="117"/>
      <c r="AS521" s="117"/>
      <c r="AT521" s="117"/>
      <c r="AU521" s="117"/>
      <c r="AV521" s="117"/>
    </row>
    <row r="522" spans="27:64">
      <c r="AA522" s="117"/>
      <c r="AB522" s="117"/>
      <c r="AC522" s="117"/>
      <c r="AD522" s="117"/>
      <c r="AE522" s="117"/>
      <c r="AG522" s="141"/>
      <c r="AN522" s="117"/>
      <c r="AO522" s="117"/>
      <c r="AP522" s="117"/>
      <c r="AQ522" s="117"/>
      <c r="AR522" s="117"/>
      <c r="AS522" s="117"/>
      <c r="AT522" s="117"/>
      <c r="AU522" s="117"/>
      <c r="AV522" s="117"/>
      <c r="AW522" s="117"/>
      <c r="AX522" s="117"/>
      <c r="AY522" s="117"/>
      <c r="AZ522" s="117"/>
      <c r="BA522" s="117"/>
      <c r="BB522" s="117"/>
      <c r="BC522" s="117"/>
      <c r="BD522" s="117"/>
      <c r="BE522" s="117"/>
      <c r="BF522" s="117"/>
      <c r="BG522" s="117"/>
      <c r="BH522" s="117"/>
      <c r="BI522" s="117"/>
      <c r="BJ522" s="117"/>
      <c r="BK522" s="117"/>
      <c r="BL522" s="117"/>
    </row>
    <row r="523" spans="27:64">
      <c r="AA523" s="117"/>
      <c r="AB523" s="117"/>
      <c r="AC523" s="117"/>
      <c r="AD523" s="117"/>
      <c r="AE523" s="117"/>
      <c r="AG523" s="141"/>
      <c r="AN523" s="117"/>
      <c r="AO523" s="117"/>
      <c r="AP523" s="117"/>
      <c r="AQ523" s="117"/>
      <c r="AR523" s="117"/>
      <c r="AS523" s="117"/>
      <c r="AT523" s="117"/>
      <c r="AU523" s="117"/>
    </row>
    <row r="524" spans="27:64">
      <c r="AA524" s="117"/>
      <c r="AB524" s="117"/>
      <c r="AC524" s="117"/>
      <c r="AD524" s="117"/>
      <c r="AE524" s="117"/>
      <c r="AG524" s="141"/>
      <c r="AN524" s="117"/>
      <c r="AO524" s="117"/>
      <c r="AP524" s="117"/>
      <c r="AQ524" s="117"/>
      <c r="AR524" s="117"/>
      <c r="AS524" s="117"/>
      <c r="AT524" s="117"/>
      <c r="AU524" s="117"/>
    </row>
    <row r="525" spans="27:64">
      <c r="AA525" s="117"/>
      <c r="AB525" s="117"/>
      <c r="AC525" s="117"/>
      <c r="AD525" s="117"/>
      <c r="AE525" s="117"/>
      <c r="AG525" s="141"/>
      <c r="AN525" s="117"/>
      <c r="AO525" s="117"/>
      <c r="AP525" s="117"/>
      <c r="AQ525" s="117"/>
      <c r="AR525" s="117"/>
      <c r="AS525" s="117"/>
      <c r="AT525" s="117"/>
      <c r="AU525" s="117"/>
    </row>
    <row r="526" spans="27:64">
      <c r="AA526" s="117"/>
      <c r="AB526" s="117"/>
      <c r="AC526" s="117"/>
      <c r="AD526" s="117"/>
      <c r="AE526" s="117"/>
      <c r="AG526" s="141"/>
      <c r="AN526" s="117"/>
      <c r="AO526" s="117"/>
      <c r="AP526" s="117"/>
      <c r="AQ526" s="117"/>
      <c r="AR526" s="117"/>
      <c r="AS526" s="117"/>
      <c r="AT526" s="117"/>
      <c r="AU526" s="117"/>
    </row>
    <row r="527" spans="27:64">
      <c r="AA527" s="117"/>
      <c r="AB527" s="117"/>
      <c r="AC527" s="117"/>
      <c r="AD527" s="117"/>
      <c r="AE527" s="117"/>
      <c r="AG527" s="141"/>
      <c r="AN527" s="117"/>
      <c r="AO527" s="117"/>
      <c r="AP527" s="117"/>
      <c r="AQ527" s="117"/>
      <c r="AR527" s="117"/>
      <c r="AS527" s="117"/>
      <c r="AT527" s="117"/>
      <c r="AU527" s="117"/>
    </row>
    <row r="528" spans="27:64">
      <c r="AA528" s="117"/>
      <c r="AB528" s="117"/>
      <c r="AC528" s="117"/>
      <c r="AD528" s="117"/>
      <c r="AE528" s="117"/>
      <c r="AG528" s="141"/>
      <c r="AN528" s="117"/>
      <c r="AO528" s="117"/>
      <c r="AP528" s="117"/>
      <c r="AQ528" s="117"/>
      <c r="AR528" s="117"/>
      <c r="AS528" s="117"/>
      <c r="AT528" s="117"/>
      <c r="AU528" s="117"/>
    </row>
    <row r="529" spans="27:64">
      <c r="AA529" s="117"/>
      <c r="AB529" s="117"/>
      <c r="AC529" s="117"/>
      <c r="AD529" s="117"/>
      <c r="AE529" s="117"/>
      <c r="AG529" s="141"/>
      <c r="AN529" s="117"/>
      <c r="AO529" s="117"/>
      <c r="AP529" s="117"/>
      <c r="AQ529" s="117"/>
      <c r="AR529" s="117"/>
      <c r="AS529" s="117"/>
      <c r="AT529" s="117"/>
      <c r="AU529" s="117"/>
    </row>
    <row r="530" spans="27:64">
      <c r="AA530" s="117"/>
      <c r="AB530" s="117"/>
      <c r="AC530" s="117"/>
      <c r="AD530" s="117"/>
      <c r="AE530" s="117"/>
      <c r="AG530" s="141"/>
      <c r="AN530" s="117"/>
      <c r="AO530" s="117"/>
      <c r="AP530" s="117"/>
      <c r="AQ530" s="117"/>
      <c r="AR530" s="117"/>
      <c r="AS530" s="117"/>
      <c r="AT530" s="117"/>
      <c r="AU530" s="117"/>
    </row>
    <row r="531" spans="27:64">
      <c r="AA531" s="117"/>
      <c r="AB531" s="117"/>
      <c r="AC531" s="117"/>
      <c r="AD531" s="117"/>
      <c r="AE531" s="117"/>
      <c r="AG531" s="141"/>
      <c r="AN531" s="117"/>
      <c r="AO531" s="117"/>
      <c r="AP531" s="117"/>
      <c r="AQ531" s="117"/>
      <c r="AR531" s="117"/>
      <c r="AS531" s="117"/>
      <c r="AT531" s="117"/>
      <c r="AU531" s="117"/>
      <c r="AV531" s="117"/>
      <c r="AX531" s="117"/>
    </row>
    <row r="532" spans="27:64">
      <c r="AA532" s="117"/>
      <c r="AB532" s="117"/>
      <c r="AC532" s="117"/>
      <c r="AD532" s="117"/>
      <c r="AE532" s="117"/>
      <c r="AG532" s="141"/>
      <c r="AN532" s="117"/>
      <c r="AO532" s="117"/>
      <c r="AP532" s="117"/>
      <c r="AQ532" s="117"/>
      <c r="AR532" s="117"/>
      <c r="AS532" s="117"/>
      <c r="AT532" s="117"/>
      <c r="AU532" s="117"/>
    </row>
    <row r="533" spans="27:64">
      <c r="AA533" s="117"/>
      <c r="AB533" s="117"/>
      <c r="AC533" s="117"/>
      <c r="AD533" s="117"/>
      <c r="AE533" s="117"/>
      <c r="AG533" s="141"/>
      <c r="AN533" s="117"/>
      <c r="AO533" s="117"/>
      <c r="AP533" s="117"/>
      <c r="AQ533" s="117"/>
      <c r="AR533" s="117"/>
      <c r="AS533" s="117"/>
      <c r="AT533" s="117"/>
      <c r="AU533" s="117"/>
    </row>
    <row r="534" spans="27:64">
      <c r="AA534" s="117"/>
      <c r="AB534" s="117"/>
      <c r="AC534" s="117"/>
      <c r="AD534" s="117"/>
      <c r="AE534" s="117"/>
      <c r="AG534" s="141"/>
      <c r="AN534" s="117"/>
      <c r="AO534" s="117"/>
      <c r="AP534" s="117"/>
      <c r="AQ534" s="117"/>
      <c r="AR534" s="117"/>
      <c r="AS534" s="117"/>
      <c r="AT534" s="117"/>
      <c r="AU534" s="117"/>
    </row>
    <row r="535" spans="27:64">
      <c r="AA535" s="117"/>
      <c r="AB535" s="117"/>
      <c r="AC535" s="117"/>
      <c r="AD535" s="117"/>
      <c r="AE535" s="117"/>
      <c r="AG535" s="141"/>
      <c r="AN535" s="117"/>
      <c r="AO535" s="117"/>
      <c r="AP535" s="117"/>
      <c r="AQ535" s="117"/>
      <c r="AR535" s="117"/>
      <c r="AS535" s="117"/>
      <c r="AT535" s="117"/>
      <c r="AU535" s="117"/>
    </row>
    <row r="536" spans="27:64">
      <c r="AA536" s="117"/>
      <c r="AB536" s="117"/>
      <c r="AC536" s="117"/>
      <c r="AD536" s="117"/>
      <c r="AE536" s="117"/>
      <c r="AG536" s="141"/>
      <c r="AN536" s="117"/>
      <c r="AO536" s="117"/>
      <c r="AP536" s="117"/>
      <c r="AQ536" s="117"/>
      <c r="AR536" s="117"/>
      <c r="AS536" s="117"/>
      <c r="AT536" s="117"/>
      <c r="AU536" s="117"/>
    </row>
    <row r="537" spans="27:64">
      <c r="AA537" s="117"/>
      <c r="AB537" s="117"/>
      <c r="AC537" s="117"/>
      <c r="AD537" s="117"/>
      <c r="AE537" s="117"/>
      <c r="AG537" s="141"/>
      <c r="AN537" s="117"/>
      <c r="AO537" s="117"/>
      <c r="AP537" s="117"/>
      <c r="AQ537" s="117"/>
      <c r="AR537" s="117"/>
      <c r="AS537" s="117"/>
      <c r="AT537" s="117"/>
      <c r="AU537" s="117"/>
      <c r="AV537" s="117"/>
      <c r="AW537" s="117"/>
      <c r="AX537" s="117"/>
      <c r="AY537" s="117"/>
      <c r="AZ537" s="117"/>
      <c r="BA537" s="117"/>
      <c r="BB537" s="117"/>
      <c r="BC537" s="117"/>
      <c r="BD537" s="117"/>
      <c r="BE537" s="117"/>
      <c r="BF537" s="117"/>
      <c r="BG537" s="117"/>
      <c r="BH537" s="117"/>
      <c r="BI537" s="117"/>
      <c r="BJ537" s="117"/>
      <c r="BK537" s="117"/>
      <c r="BL537" s="117"/>
    </row>
    <row r="538" spans="27:64">
      <c r="AA538" s="117"/>
      <c r="AB538" s="117"/>
      <c r="AC538" s="117"/>
      <c r="AD538" s="117"/>
      <c r="AE538" s="117"/>
      <c r="AG538" s="141"/>
      <c r="AN538" s="117"/>
      <c r="AO538" s="117"/>
      <c r="AP538" s="117"/>
      <c r="AQ538" s="117"/>
      <c r="AR538" s="117"/>
      <c r="AS538" s="117"/>
      <c r="AT538" s="117"/>
      <c r="AU538" s="117"/>
    </row>
    <row r="539" spans="27:64">
      <c r="AA539" s="117"/>
      <c r="AB539" s="117"/>
      <c r="AC539" s="117"/>
      <c r="AD539" s="117"/>
      <c r="AE539" s="117"/>
      <c r="AG539" s="141"/>
      <c r="AN539" s="117"/>
      <c r="AO539" s="117"/>
      <c r="AP539" s="117"/>
      <c r="AQ539" s="117"/>
      <c r="AR539" s="117"/>
      <c r="AS539" s="117"/>
      <c r="AT539" s="117"/>
      <c r="AU539" s="117"/>
    </row>
    <row r="540" spans="27:64">
      <c r="AA540" s="117"/>
      <c r="AB540" s="117"/>
      <c r="AC540" s="117"/>
      <c r="AD540" s="117"/>
      <c r="AE540" s="117"/>
      <c r="AG540" s="141"/>
      <c r="AN540" s="117"/>
      <c r="AO540" s="117"/>
      <c r="AP540" s="117"/>
      <c r="AQ540" s="117"/>
      <c r="AR540" s="117"/>
      <c r="AS540" s="117"/>
      <c r="AT540" s="117"/>
      <c r="AU540" s="117"/>
    </row>
    <row r="541" spans="27:64">
      <c r="AA541" s="117"/>
      <c r="AB541" s="117"/>
      <c r="AC541" s="117"/>
      <c r="AD541" s="117"/>
      <c r="AE541" s="117"/>
      <c r="AG541" s="141"/>
      <c r="AN541" s="117"/>
      <c r="AO541" s="117"/>
      <c r="AP541" s="117"/>
      <c r="AQ541" s="117"/>
      <c r="AR541" s="117"/>
      <c r="AS541" s="117"/>
      <c r="AT541" s="117"/>
      <c r="AU541" s="117"/>
    </row>
    <row r="542" spans="27:64">
      <c r="AA542" s="117"/>
      <c r="AB542" s="117"/>
      <c r="AC542" s="117"/>
      <c r="AD542" s="117"/>
      <c r="AE542" s="117"/>
      <c r="AG542" s="141"/>
      <c r="AN542" s="117"/>
      <c r="AO542" s="117"/>
      <c r="AP542" s="117"/>
      <c r="AQ542" s="117"/>
      <c r="AR542" s="117"/>
      <c r="AS542" s="117"/>
      <c r="AT542" s="117"/>
      <c r="AU542" s="117"/>
    </row>
    <row r="543" spans="27:64">
      <c r="AA543" s="117"/>
      <c r="AB543" s="117"/>
      <c r="AC543" s="117"/>
      <c r="AD543" s="117"/>
      <c r="AE543" s="117"/>
      <c r="AG543" s="141"/>
      <c r="AN543" s="117"/>
      <c r="AO543" s="117"/>
      <c r="AP543" s="117"/>
      <c r="AQ543" s="117"/>
      <c r="AR543" s="117"/>
      <c r="AS543" s="117"/>
      <c r="AT543" s="117"/>
      <c r="AU543" s="117"/>
    </row>
    <row r="544" spans="27:64">
      <c r="AA544" s="117"/>
      <c r="AB544" s="117"/>
      <c r="AC544" s="117"/>
      <c r="AD544" s="117"/>
      <c r="AE544" s="117"/>
      <c r="AG544" s="141"/>
      <c r="AN544" s="117"/>
      <c r="AO544" s="117"/>
      <c r="AP544" s="117"/>
      <c r="AQ544" s="117"/>
      <c r="AR544" s="117"/>
      <c r="AS544" s="117"/>
      <c r="AT544" s="117"/>
      <c r="AU544" s="117"/>
    </row>
    <row r="545" spans="27:47">
      <c r="AA545" s="117"/>
      <c r="AB545" s="117"/>
      <c r="AC545" s="117"/>
      <c r="AD545" s="117"/>
      <c r="AE545" s="117"/>
      <c r="AG545" s="141"/>
      <c r="AN545" s="117"/>
      <c r="AO545" s="117"/>
      <c r="AP545" s="117"/>
      <c r="AQ545" s="117"/>
      <c r="AR545" s="117"/>
      <c r="AS545" s="117"/>
      <c r="AT545" s="117"/>
      <c r="AU545" s="117"/>
    </row>
    <row r="546" spans="27:47">
      <c r="AA546" s="117"/>
      <c r="AB546" s="117"/>
      <c r="AC546" s="117"/>
      <c r="AD546" s="117"/>
      <c r="AE546" s="117"/>
      <c r="AG546" s="141"/>
      <c r="AN546" s="117"/>
      <c r="AO546" s="117"/>
      <c r="AP546" s="117"/>
      <c r="AQ546" s="117"/>
      <c r="AR546" s="117"/>
      <c r="AS546" s="117"/>
      <c r="AT546" s="117"/>
      <c r="AU546" s="117"/>
    </row>
    <row r="547" spans="27:47">
      <c r="AA547" s="117"/>
      <c r="AB547" s="117"/>
      <c r="AC547" s="117"/>
      <c r="AD547" s="117"/>
      <c r="AE547" s="117"/>
      <c r="AG547" s="141"/>
      <c r="AN547" s="117"/>
      <c r="AO547" s="117"/>
      <c r="AP547" s="117"/>
      <c r="AQ547" s="117"/>
      <c r="AR547" s="117"/>
      <c r="AS547" s="117"/>
      <c r="AT547" s="117"/>
      <c r="AU547" s="117"/>
    </row>
    <row r="548" spans="27:47">
      <c r="AA548" s="117"/>
      <c r="AB548" s="117"/>
      <c r="AC548" s="117"/>
      <c r="AD548" s="117"/>
      <c r="AE548" s="117"/>
      <c r="AG548" s="141"/>
      <c r="AN548" s="117"/>
      <c r="AO548" s="117"/>
      <c r="AP548" s="117"/>
      <c r="AQ548" s="117"/>
      <c r="AR548" s="117"/>
      <c r="AS548" s="117"/>
      <c r="AT548" s="117"/>
      <c r="AU548" s="117"/>
    </row>
    <row r="549" spans="27:47">
      <c r="AA549" s="117"/>
      <c r="AB549" s="117"/>
      <c r="AC549" s="117"/>
      <c r="AD549" s="117"/>
      <c r="AE549" s="117"/>
      <c r="AG549" s="141"/>
      <c r="AN549" s="117"/>
      <c r="AO549" s="117"/>
      <c r="AP549" s="117"/>
      <c r="AQ549" s="117"/>
      <c r="AR549" s="117"/>
      <c r="AS549" s="117"/>
      <c r="AT549" s="117"/>
      <c r="AU549" s="117"/>
    </row>
    <row r="550" spans="27:47">
      <c r="AA550" s="117"/>
      <c r="AB550" s="117"/>
      <c r="AC550" s="117"/>
      <c r="AD550" s="117"/>
      <c r="AE550" s="117"/>
      <c r="AG550" s="141"/>
      <c r="AN550" s="117"/>
      <c r="AO550" s="117"/>
      <c r="AP550" s="117"/>
      <c r="AQ550" s="117"/>
      <c r="AR550" s="117"/>
      <c r="AS550" s="117"/>
      <c r="AT550" s="117"/>
      <c r="AU550" s="117"/>
    </row>
    <row r="551" spans="27:47">
      <c r="AA551" s="117"/>
      <c r="AB551" s="117"/>
      <c r="AC551" s="117"/>
      <c r="AD551" s="117"/>
      <c r="AE551" s="117"/>
      <c r="AG551" s="141"/>
      <c r="AN551" s="117"/>
      <c r="AO551" s="117"/>
      <c r="AP551" s="117"/>
      <c r="AQ551" s="117"/>
      <c r="AR551" s="117"/>
      <c r="AS551" s="117"/>
      <c r="AT551" s="117"/>
      <c r="AU551" s="117"/>
    </row>
    <row r="552" spans="27:47">
      <c r="AA552" s="117"/>
      <c r="AB552" s="117"/>
      <c r="AC552" s="117"/>
      <c r="AD552" s="117"/>
      <c r="AE552" s="117"/>
      <c r="AG552" s="141"/>
      <c r="AN552" s="117"/>
      <c r="AO552" s="117"/>
      <c r="AP552" s="117"/>
      <c r="AQ552" s="117"/>
      <c r="AR552" s="117"/>
      <c r="AS552" s="117"/>
      <c r="AT552" s="117"/>
      <c r="AU552" s="117"/>
    </row>
    <row r="553" spans="27:47">
      <c r="AA553" s="117"/>
      <c r="AB553" s="117"/>
      <c r="AC553" s="117"/>
      <c r="AD553" s="117"/>
      <c r="AE553" s="117"/>
      <c r="AG553" s="141"/>
      <c r="AN553" s="117"/>
      <c r="AO553" s="117"/>
      <c r="AP553" s="117"/>
      <c r="AQ553" s="117"/>
      <c r="AR553" s="117"/>
      <c r="AS553" s="117"/>
      <c r="AT553" s="117"/>
      <c r="AU553" s="117"/>
    </row>
    <row r="554" spans="27:47">
      <c r="AA554" s="117"/>
      <c r="AB554" s="117"/>
      <c r="AC554" s="117"/>
      <c r="AD554" s="117"/>
      <c r="AE554" s="117"/>
      <c r="AG554" s="141"/>
      <c r="AN554" s="117"/>
      <c r="AO554" s="117"/>
      <c r="AP554" s="117"/>
      <c r="AQ554" s="117"/>
      <c r="AR554" s="117"/>
      <c r="AS554" s="117"/>
      <c r="AT554" s="117"/>
      <c r="AU554" s="117"/>
    </row>
    <row r="555" spans="27:47">
      <c r="AA555" s="117"/>
      <c r="AB555" s="117"/>
      <c r="AC555" s="117"/>
      <c r="AD555" s="117"/>
      <c r="AE555" s="117"/>
      <c r="AG555" s="141"/>
      <c r="AN555" s="117"/>
      <c r="AO555" s="117"/>
      <c r="AP555" s="117"/>
      <c r="AQ555" s="117"/>
      <c r="AR555" s="117"/>
      <c r="AS555" s="117"/>
      <c r="AT555" s="117"/>
      <c r="AU555" s="117"/>
    </row>
    <row r="556" spans="27:47">
      <c r="AA556" s="117"/>
      <c r="AB556" s="117"/>
      <c r="AC556" s="117"/>
      <c r="AD556" s="117"/>
      <c r="AE556" s="117"/>
      <c r="AG556" s="141"/>
      <c r="AN556" s="117"/>
      <c r="AO556" s="117"/>
      <c r="AP556" s="117"/>
      <c r="AQ556" s="117"/>
      <c r="AR556" s="117"/>
      <c r="AS556" s="117"/>
      <c r="AT556" s="117"/>
      <c r="AU556" s="117"/>
    </row>
    <row r="557" spans="27:47">
      <c r="AA557" s="117"/>
      <c r="AB557" s="117"/>
      <c r="AC557" s="117"/>
      <c r="AD557" s="117"/>
      <c r="AE557" s="117"/>
      <c r="AG557" s="141"/>
      <c r="AN557" s="117"/>
      <c r="AO557" s="117"/>
      <c r="AP557" s="117"/>
      <c r="AQ557" s="117"/>
      <c r="AR557" s="117"/>
      <c r="AS557" s="117"/>
      <c r="AT557" s="117"/>
      <c r="AU557" s="117"/>
    </row>
    <row r="558" spans="27:47">
      <c r="AA558" s="117"/>
      <c r="AB558" s="117"/>
      <c r="AC558" s="117"/>
      <c r="AD558" s="117"/>
      <c r="AE558" s="117"/>
      <c r="AG558" s="141"/>
      <c r="AN558" s="117"/>
      <c r="AO558" s="117"/>
      <c r="AP558" s="117"/>
      <c r="AQ558" s="117"/>
      <c r="AR558" s="117"/>
      <c r="AS558" s="117"/>
      <c r="AT558" s="117"/>
      <c r="AU558" s="117"/>
    </row>
    <row r="559" spans="27:47">
      <c r="AA559" s="117"/>
      <c r="AB559" s="117"/>
      <c r="AC559" s="117"/>
      <c r="AD559" s="117"/>
      <c r="AE559" s="117"/>
      <c r="AG559" s="141"/>
      <c r="AN559" s="117"/>
      <c r="AO559" s="117"/>
      <c r="AP559" s="117"/>
      <c r="AQ559" s="117"/>
      <c r="AR559" s="117"/>
      <c r="AS559" s="117"/>
      <c r="AT559" s="117"/>
      <c r="AU559" s="117"/>
    </row>
    <row r="560" spans="27:47">
      <c r="AA560" s="117"/>
      <c r="AB560" s="117"/>
      <c r="AC560" s="117"/>
      <c r="AD560" s="117"/>
      <c r="AE560" s="117"/>
      <c r="AG560" s="141"/>
      <c r="AN560" s="117"/>
      <c r="AO560" s="117"/>
      <c r="AP560" s="117"/>
      <c r="AQ560" s="117"/>
      <c r="AR560" s="117"/>
      <c r="AS560" s="117"/>
      <c r="AT560" s="117"/>
      <c r="AU560" s="117"/>
    </row>
    <row r="561" spans="27:48">
      <c r="AA561" s="117"/>
      <c r="AB561" s="117"/>
      <c r="AC561" s="117"/>
      <c r="AD561" s="117"/>
      <c r="AE561" s="117"/>
      <c r="AG561" s="141"/>
      <c r="AN561" s="117"/>
      <c r="AO561" s="117"/>
      <c r="AP561" s="117"/>
      <c r="AQ561" s="117"/>
      <c r="AR561" s="117"/>
      <c r="AS561" s="117"/>
      <c r="AT561" s="117"/>
      <c r="AU561" s="117"/>
    </row>
    <row r="562" spans="27:48">
      <c r="AA562" s="117"/>
      <c r="AB562" s="117"/>
      <c r="AC562" s="117"/>
      <c r="AD562" s="117"/>
      <c r="AE562" s="117"/>
      <c r="AG562" s="141"/>
      <c r="AN562" s="117"/>
      <c r="AO562" s="117"/>
      <c r="AP562" s="117"/>
      <c r="AQ562" s="117"/>
      <c r="AR562" s="117"/>
      <c r="AS562" s="117"/>
      <c r="AT562" s="117"/>
      <c r="AU562" s="117"/>
      <c r="AV562" s="117"/>
    </row>
    <row r="563" spans="27:48">
      <c r="AA563" s="117"/>
      <c r="AB563" s="117"/>
      <c r="AC563" s="117"/>
      <c r="AD563" s="117"/>
      <c r="AE563" s="117"/>
      <c r="AG563" s="141"/>
      <c r="AN563" s="117"/>
      <c r="AO563" s="117"/>
      <c r="AP563" s="117"/>
      <c r="AQ563" s="117"/>
      <c r="AR563" s="117"/>
      <c r="AS563" s="117"/>
      <c r="AT563" s="117"/>
      <c r="AU563" s="117"/>
    </row>
    <row r="564" spans="27:48">
      <c r="AA564" s="117"/>
      <c r="AB564" s="117"/>
      <c r="AC564" s="117"/>
      <c r="AD564" s="117"/>
      <c r="AE564" s="117"/>
      <c r="AG564" s="141"/>
      <c r="AN564" s="117"/>
      <c r="AO564" s="117"/>
      <c r="AP564" s="117"/>
      <c r="AQ564" s="117"/>
      <c r="AR564" s="117"/>
      <c r="AS564" s="117"/>
      <c r="AT564" s="117"/>
      <c r="AU564" s="117"/>
    </row>
    <row r="565" spans="27:48">
      <c r="AA565" s="117"/>
      <c r="AB565" s="117"/>
      <c r="AC565" s="117"/>
      <c r="AD565" s="117"/>
      <c r="AE565" s="117"/>
      <c r="AG565" s="141"/>
      <c r="AN565" s="117"/>
      <c r="AO565" s="117"/>
      <c r="AP565" s="117"/>
      <c r="AQ565" s="117"/>
      <c r="AR565" s="117"/>
      <c r="AS565" s="117"/>
      <c r="AT565" s="117"/>
      <c r="AU565" s="117"/>
    </row>
    <row r="566" spans="27:48">
      <c r="AA566" s="117"/>
      <c r="AB566" s="117"/>
      <c r="AC566" s="117"/>
      <c r="AD566" s="117"/>
      <c r="AE566" s="117"/>
      <c r="AG566" s="141"/>
      <c r="AN566" s="117"/>
      <c r="AO566" s="117"/>
      <c r="AP566" s="117"/>
      <c r="AQ566" s="117"/>
      <c r="AR566" s="117"/>
      <c r="AS566" s="117"/>
      <c r="AT566" s="117"/>
      <c r="AU566" s="117"/>
    </row>
    <row r="567" spans="27:48">
      <c r="AA567" s="117"/>
      <c r="AB567" s="117"/>
      <c r="AC567" s="117"/>
      <c r="AD567" s="117"/>
      <c r="AE567" s="117"/>
      <c r="AG567" s="141"/>
      <c r="AN567" s="117"/>
      <c r="AO567" s="117"/>
      <c r="AP567" s="117"/>
      <c r="AQ567" s="117"/>
      <c r="AR567" s="117"/>
      <c r="AS567" s="117"/>
      <c r="AT567" s="117"/>
      <c r="AU567" s="117"/>
    </row>
    <row r="568" spans="27:48">
      <c r="AA568" s="117"/>
      <c r="AB568" s="117"/>
      <c r="AC568" s="117"/>
      <c r="AD568" s="117"/>
      <c r="AE568" s="117"/>
      <c r="AG568" s="141"/>
      <c r="AN568" s="117"/>
      <c r="AO568" s="117"/>
      <c r="AP568" s="117"/>
      <c r="AQ568" s="117"/>
      <c r="AR568" s="117"/>
      <c r="AS568" s="117"/>
      <c r="AT568" s="117"/>
      <c r="AU568" s="117"/>
    </row>
    <row r="569" spans="27:48">
      <c r="AA569" s="117"/>
      <c r="AB569" s="117"/>
      <c r="AC569" s="117"/>
      <c r="AD569" s="117"/>
      <c r="AE569" s="117"/>
      <c r="AG569" s="141"/>
      <c r="AN569" s="117"/>
      <c r="AO569" s="117"/>
      <c r="AP569" s="117"/>
      <c r="AQ569" s="117"/>
      <c r="AR569" s="117"/>
      <c r="AS569" s="117"/>
      <c r="AT569" s="117"/>
      <c r="AU569" s="117"/>
    </row>
    <row r="570" spans="27:48">
      <c r="AA570" s="117"/>
      <c r="AB570" s="117"/>
      <c r="AC570" s="117"/>
      <c r="AD570" s="117"/>
      <c r="AE570" s="117"/>
      <c r="AG570" s="141"/>
      <c r="AN570" s="117"/>
      <c r="AO570" s="117"/>
      <c r="AP570" s="117"/>
      <c r="AQ570" s="117"/>
      <c r="AR570" s="117"/>
      <c r="AS570" s="117"/>
      <c r="AT570" s="117"/>
      <c r="AU570" s="117"/>
    </row>
    <row r="571" spans="27:48">
      <c r="AA571" s="117"/>
      <c r="AB571" s="117"/>
      <c r="AC571" s="117"/>
      <c r="AD571" s="117"/>
      <c r="AE571" s="117"/>
      <c r="AG571" s="141"/>
      <c r="AN571" s="117"/>
      <c r="AO571" s="117"/>
      <c r="AP571" s="117"/>
      <c r="AQ571" s="117"/>
      <c r="AR571" s="117"/>
      <c r="AS571" s="117"/>
      <c r="AT571" s="117"/>
      <c r="AU571" s="117"/>
    </row>
    <row r="572" spans="27:48">
      <c r="AA572" s="117"/>
      <c r="AB572" s="117"/>
      <c r="AC572" s="117"/>
      <c r="AD572" s="117"/>
      <c r="AE572" s="117"/>
      <c r="AG572" s="141"/>
      <c r="AN572" s="117"/>
      <c r="AO572" s="117"/>
      <c r="AP572" s="117"/>
      <c r="AQ572" s="117"/>
      <c r="AR572" s="117"/>
      <c r="AS572" s="117"/>
      <c r="AT572" s="117"/>
      <c r="AU572" s="117"/>
    </row>
    <row r="573" spans="27:48">
      <c r="AA573" s="117"/>
      <c r="AB573" s="117"/>
      <c r="AC573" s="117"/>
      <c r="AD573" s="117"/>
      <c r="AE573" s="117"/>
      <c r="AG573" s="141"/>
      <c r="AN573" s="117"/>
      <c r="AO573" s="117"/>
      <c r="AP573" s="117"/>
      <c r="AQ573" s="117"/>
      <c r="AR573" s="117"/>
      <c r="AS573" s="117"/>
      <c r="AT573" s="117"/>
      <c r="AU573" s="117"/>
    </row>
    <row r="574" spans="27:48">
      <c r="AA574" s="117"/>
      <c r="AB574" s="117"/>
      <c r="AC574" s="117"/>
      <c r="AD574" s="117"/>
      <c r="AE574" s="117"/>
      <c r="AG574" s="141"/>
      <c r="AN574" s="117"/>
      <c r="AO574" s="117"/>
      <c r="AP574" s="117"/>
      <c r="AQ574" s="117"/>
      <c r="AR574" s="117"/>
      <c r="AS574" s="117"/>
      <c r="AT574" s="117"/>
      <c r="AU574" s="117"/>
    </row>
    <row r="575" spans="27:48">
      <c r="AA575" s="117"/>
      <c r="AB575" s="117"/>
      <c r="AC575" s="117"/>
      <c r="AD575" s="117"/>
      <c r="AE575" s="117"/>
      <c r="AG575" s="141"/>
      <c r="AN575" s="117"/>
      <c r="AO575" s="117"/>
      <c r="AP575" s="117"/>
      <c r="AQ575" s="117"/>
      <c r="AR575" s="117"/>
      <c r="AS575" s="117"/>
      <c r="AT575" s="117"/>
      <c r="AU575" s="117"/>
    </row>
    <row r="576" spans="27:48">
      <c r="AA576" s="117"/>
      <c r="AB576" s="117"/>
      <c r="AC576" s="117"/>
      <c r="AD576" s="117"/>
      <c r="AE576" s="117"/>
      <c r="AG576" s="141"/>
      <c r="AN576" s="117"/>
      <c r="AO576" s="117"/>
      <c r="AP576" s="117"/>
      <c r="AQ576" s="117"/>
      <c r="AR576" s="117"/>
      <c r="AS576" s="117"/>
      <c r="AT576" s="117"/>
      <c r="AU576" s="117"/>
    </row>
    <row r="577" spans="27:48">
      <c r="AA577" s="117"/>
      <c r="AB577" s="117"/>
      <c r="AC577" s="117"/>
      <c r="AD577" s="117"/>
      <c r="AE577" s="117"/>
      <c r="AG577" s="141"/>
      <c r="AN577" s="117"/>
      <c r="AO577" s="117"/>
      <c r="AP577" s="117"/>
      <c r="AQ577" s="117"/>
      <c r="AR577" s="117"/>
      <c r="AS577" s="117"/>
      <c r="AT577" s="117"/>
      <c r="AU577" s="117"/>
    </row>
    <row r="578" spans="27:48">
      <c r="AA578" s="117"/>
      <c r="AB578" s="117"/>
      <c r="AC578" s="117"/>
      <c r="AD578" s="117"/>
      <c r="AE578" s="117"/>
      <c r="AG578" s="141"/>
      <c r="AN578" s="117"/>
      <c r="AO578" s="117"/>
      <c r="AP578" s="117"/>
      <c r="AQ578" s="117"/>
      <c r="AR578" s="117"/>
      <c r="AS578" s="117"/>
      <c r="AT578" s="117"/>
      <c r="AU578" s="117"/>
    </row>
    <row r="579" spans="27:48">
      <c r="AA579" s="117"/>
      <c r="AB579" s="117"/>
      <c r="AC579" s="117"/>
      <c r="AD579" s="117"/>
      <c r="AE579" s="117"/>
      <c r="AG579" s="141"/>
      <c r="AN579" s="117"/>
      <c r="AO579" s="117"/>
      <c r="AP579" s="117"/>
      <c r="AQ579" s="117"/>
      <c r="AR579" s="117"/>
      <c r="AS579" s="117"/>
      <c r="AT579" s="117"/>
      <c r="AU579" s="117"/>
    </row>
    <row r="580" spans="27:48">
      <c r="AA580" s="117"/>
      <c r="AB580" s="117"/>
      <c r="AC580" s="117"/>
      <c r="AD580" s="117"/>
      <c r="AE580" s="117"/>
      <c r="AG580" s="141"/>
      <c r="AN580" s="117"/>
      <c r="AO580" s="117"/>
      <c r="AP580" s="117"/>
      <c r="AQ580" s="117"/>
      <c r="AR580" s="117"/>
      <c r="AS580" s="117"/>
      <c r="AT580" s="117"/>
      <c r="AU580" s="117"/>
    </row>
    <row r="581" spans="27:48">
      <c r="AA581" s="117"/>
      <c r="AB581" s="117"/>
      <c r="AC581" s="117"/>
      <c r="AD581" s="117"/>
      <c r="AE581" s="117"/>
      <c r="AG581" s="141"/>
      <c r="AN581" s="117"/>
      <c r="AO581" s="117"/>
      <c r="AP581" s="117"/>
      <c r="AQ581" s="117"/>
      <c r="AR581" s="117"/>
      <c r="AS581" s="117"/>
      <c r="AT581" s="117"/>
      <c r="AU581" s="117"/>
    </row>
    <row r="582" spans="27:48">
      <c r="AA582" s="117"/>
      <c r="AB582" s="117"/>
      <c r="AC582" s="117"/>
      <c r="AD582" s="117"/>
      <c r="AE582" s="117"/>
      <c r="AG582" s="141"/>
      <c r="AN582" s="117"/>
      <c r="AO582" s="117"/>
      <c r="AP582" s="117"/>
      <c r="AQ582" s="117"/>
      <c r="AR582" s="117"/>
      <c r="AS582" s="117"/>
      <c r="AT582" s="117"/>
      <c r="AU582" s="117"/>
      <c r="AV582" s="117"/>
    </row>
    <row r="583" spans="27:48">
      <c r="AA583" s="117"/>
      <c r="AB583" s="117"/>
      <c r="AC583" s="117"/>
      <c r="AD583" s="117"/>
      <c r="AE583" s="117"/>
      <c r="AG583" s="141"/>
      <c r="AN583" s="117"/>
      <c r="AO583" s="117"/>
      <c r="AP583" s="117"/>
      <c r="AQ583" s="117"/>
      <c r="AR583" s="117"/>
      <c r="AS583" s="117"/>
      <c r="AT583" s="117"/>
      <c r="AU583" s="117"/>
    </row>
    <row r="584" spans="27:48">
      <c r="AA584" s="117"/>
      <c r="AB584" s="117"/>
      <c r="AC584" s="117"/>
      <c r="AD584" s="117"/>
      <c r="AE584" s="117"/>
      <c r="AG584" s="141"/>
      <c r="AN584" s="117"/>
      <c r="AO584" s="117"/>
      <c r="AP584" s="117"/>
      <c r="AQ584" s="117"/>
      <c r="AR584" s="117"/>
      <c r="AS584" s="117"/>
      <c r="AT584" s="117"/>
      <c r="AU584" s="117"/>
    </row>
    <row r="585" spans="27:48">
      <c r="AA585" s="117"/>
      <c r="AB585" s="117"/>
      <c r="AC585" s="117"/>
      <c r="AD585" s="117"/>
      <c r="AE585" s="117"/>
      <c r="AG585" s="141"/>
      <c r="AN585" s="117"/>
      <c r="AO585" s="117"/>
      <c r="AP585" s="117"/>
      <c r="AQ585" s="117"/>
      <c r="AR585" s="117"/>
      <c r="AS585" s="117"/>
      <c r="AT585" s="117"/>
      <c r="AU585" s="117"/>
    </row>
    <row r="586" spans="27:48">
      <c r="AA586" s="117"/>
      <c r="AB586" s="117"/>
      <c r="AC586" s="117"/>
      <c r="AD586" s="117"/>
      <c r="AE586" s="117"/>
      <c r="AG586" s="141"/>
      <c r="AN586" s="117"/>
      <c r="AO586" s="117"/>
      <c r="AP586" s="117"/>
      <c r="AQ586" s="117"/>
      <c r="AR586" s="117"/>
      <c r="AS586" s="117"/>
      <c r="AT586" s="117"/>
      <c r="AU586" s="117"/>
    </row>
    <row r="587" spans="27:48">
      <c r="AA587" s="117"/>
      <c r="AB587" s="117"/>
      <c r="AC587" s="117"/>
      <c r="AD587" s="117"/>
      <c r="AE587" s="117"/>
      <c r="AG587" s="141"/>
      <c r="AN587" s="117"/>
      <c r="AO587" s="117"/>
      <c r="AP587" s="117"/>
      <c r="AQ587" s="117"/>
      <c r="AR587" s="117"/>
      <c r="AS587" s="117"/>
      <c r="AT587" s="117"/>
      <c r="AU587" s="117"/>
    </row>
    <row r="588" spans="27:48">
      <c r="AA588" s="117"/>
      <c r="AB588" s="117"/>
      <c r="AC588" s="117"/>
      <c r="AD588" s="117"/>
      <c r="AE588" s="117"/>
      <c r="AG588" s="141"/>
      <c r="AN588" s="117"/>
      <c r="AO588" s="117"/>
      <c r="AP588" s="117"/>
      <c r="AQ588" s="117"/>
      <c r="AR588" s="117"/>
      <c r="AS588" s="117"/>
      <c r="AT588" s="117"/>
      <c r="AU588" s="117"/>
    </row>
    <row r="589" spans="27:48">
      <c r="AA589" s="117"/>
      <c r="AB589" s="117"/>
      <c r="AC589" s="117"/>
      <c r="AD589" s="117"/>
      <c r="AE589" s="117"/>
      <c r="AG589" s="141"/>
      <c r="AN589" s="117"/>
      <c r="AO589" s="117"/>
      <c r="AP589" s="117"/>
      <c r="AQ589" s="117"/>
      <c r="AR589" s="117"/>
      <c r="AS589" s="117"/>
      <c r="AT589" s="117"/>
      <c r="AU589" s="117"/>
    </row>
    <row r="590" spans="27:48">
      <c r="AA590" s="117"/>
      <c r="AB590" s="117"/>
      <c r="AC590" s="117"/>
      <c r="AD590" s="117"/>
      <c r="AE590" s="117"/>
      <c r="AG590" s="141"/>
      <c r="AN590" s="117"/>
      <c r="AO590" s="117"/>
      <c r="AP590" s="117"/>
      <c r="AQ590" s="117"/>
      <c r="AR590" s="117"/>
      <c r="AS590" s="117"/>
      <c r="AT590" s="117"/>
      <c r="AU590" s="117"/>
    </row>
    <row r="591" spans="27:48">
      <c r="AA591" s="117"/>
      <c r="AB591" s="117"/>
      <c r="AC591" s="117"/>
      <c r="AD591" s="117"/>
      <c r="AE591" s="117"/>
      <c r="AG591" s="141"/>
      <c r="AN591" s="117"/>
      <c r="AO591" s="117"/>
      <c r="AP591" s="117"/>
      <c r="AQ591" s="117"/>
      <c r="AR591" s="117"/>
      <c r="AS591" s="117"/>
      <c r="AT591" s="117"/>
      <c r="AU591" s="117"/>
    </row>
    <row r="592" spans="27:48">
      <c r="AA592" s="117"/>
      <c r="AB592" s="117"/>
      <c r="AC592" s="117"/>
      <c r="AD592" s="117"/>
      <c r="AE592" s="117"/>
      <c r="AG592" s="141"/>
      <c r="AN592" s="117"/>
      <c r="AO592" s="117"/>
      <c r="AP592" s="117"/>
      <c r="AQ592" s="117"/>
      <c r="AR592" s="117"/>
      <c r="AS592" s="117"/>
      <c r="AT592" s="117"/>
      <c r="AU592" s="117"/>
    </row>
    <row r="593" spans="27:64">
      <c r="AA593" s="117"/>
      <c r="AB593" s="117"/>
      <c r="AC593" s="117"/>
      <c r="AD593" s="117"/>
      <c r="AE593" s="117"/>
      <c r="AG593" s="141"/>
      <c r="AN593" s="117"/>
      <c r="AO593" s="117"/>
      <c r="AP593" s="117"/>
      <c r="AQ593" s="117"/>
      <c r="AR593" s="117"/>
      <c r="AS593" s="117"/>
      <c r="AT593" s="117"/>
      <c r="AU593" s="117"/>
    </row>
    <row r="594" spans="27:64">
      <c r="AA594" s="117"/>
      <c r="AB594" s="117"/>
      <c r="AC594" s="117"/>
      <c r="AD594" s="117"/>
      <c r="AE594" s="117"/>
      <c r="AG594" s="141"/>
      <c r="AN594" s="117"/>
      <c r="AO594" s="117"/>
      <c r="AP594" s="117"/>
      <c r="AQ594" s="117"/>
      <c r="AR594" s="117"/>
      <c r="AS594" s="117"/>
      <c r="AT594" s="117"/>
      <c r="AU594" s="117"/>
      <c r="AV594" s="117"/>
    </row>
    <row r="595" spans="27:64">
      <c r="AA595" s="117"/>
      <c r="AB595" s="117"/>
      <c r="AC595" s="117"/>
      <c r="AD595" s="117"/>
      <c r="AE595" s="117"/>
      <c r="AG595" s="141"/>
      <c r="AN595" s="117"/>
      <c r="AO595" s="117"/>
      <c r="AP595" s="117"/>
      <c r="AQ595" s="117"/>
      <c r="AR595" s="117"/>
      <c r="AS595" s="117"/>
      <c r="AT595" s="117"/>
      <c r="AU595" s="117"/>
      <c r="AV595" s="117"/>
    </row>
    <row r="596" spans="27:64">
      <c r="AA596" s="117"/>
      <c r="AB596" s="117"/>
      <c r="AC596" s="117"/>
      <c r="AD596" s="117"/>
      <c r="AE596" s="117"/>
      <c r="AG596" s="141"/>
      <c r="AN596" s="117"/>
      <c r="AO596" s="117"/>
      <c r="AP596" s="117"/>
      <c r="AQ596" s="117"/>
      <c r="AR596" s="117"/>
      <c r="AS596" s="117"/>
      <c r="AT596" s="117"/>
      <c r="AU596" s="117"/>
      <c r="AV596" s="117"/>
      <c r="AX596" s="117"/>
    </row>
    <row r="597" spans="27:64">
      <c r="AA597" s="117"/>
      <c r="AB597" s="117"/>
      <c r="AC597" s="117"/>
      <c r="AD597" s="117"/>
      <c r="AE597" s="117"/>
      <c r="AG597" s="141"/>
      <c r="AN597" s="117"/>
      <c r="AO597" s="117"/>
      <c r="AP597" s="117"/>
      <c r="AQ597" s="117"/>
      <c r="AR597" s="117"/>
      <c r="AS597" s="117"/>
      <c r="AT597" s="117"/>
      <c r="AU597" s="117"/>
      <c r="AV597" s="117"/>
    </row>
    <row r="598" spans="27:64">
      <c r="AA598" s="117"/>
      <c r="AB598" s="117"/>
      <c r="AC598" s="117"/>
      <c r="AD598" s="117"/>
      <c r="AE598" s="117"/>
      <c r="AG598" s="141"/>
      <c r="AN598" s="117"/>
      <c r="AO598" s="117"/>
      <c r="AP598" s="117"/>
      <c r="AQ598" s="117"/>
      <c r="AR598" s="117"/>
      <c r="AS598" s="117"/>
      <c r="AT598" s="117"/>
      <c r="AU598" s="117"/>
    </row>
    <row r="599" spans="27:64">
      <c r="AA599" s="117"/>
      <c r="AB599" s="117"/>
      <c r="AC599" s="117"/>
      <c r="AD599" s="117"/>
      <c r="AE599" s="117"/>
      <c r="AG599" s="141"/>
      <c r="AN599" s="117"/>
      <c r="AO599" s="117"/>
      <c r="AP599" s="117"/>
      <c r="AQ599" s="117"/>
      <c r="AR599" s="117"/>
      <c r="AS599" s="117"/>
      <c r="AT599" s="117"/>
      <c r="AU599" s="117"/>
    </row>
    <row r="600" spans="27:64">
      <c r="AA600" s="117"/>
      <c r="AB600" s="117"/>
      <c r="AC600" s="117"/>
      <c r="AD600" s="117"/>
      <c r="AE600" s="117"/>
      <c r="AG600" s="141"/>
      <c r="AN600" s="117"/>
      <c r="AO600" s="117"/>
      <c r="AP600" s="117"/>
      <c r="AQ600" s="117"/>
      <c r="AR600" s="117"/>
      <c r="AS600" s="117"/>
      <c r="AT600" s="117"/>
      <c r="AU600" s="117"/>
    </row>
    <row r="601" spans="27:64">
      <c r="AA601" s="117"/>
      <c r="AB601" s="117"/>
      <c r="AC601" s="117"/>
      <c r="AD601" s="117"/>
      <c r="AE601" s="117"/>
      <c r="AG601" s="141"/>
      <c r="AN601" s="117"/>
      <c r="AO601" s="117"/>
      <c r="AP601" s="117"/>
      <c r="AQ601" s="117"/>
      <c r="AR601" s="117"/>
      <c r="AS601" s="117"/>
      <c r="AT601" s="117"/>
      <c r="AU601" s="117"/>
    </row>
    <row r="602" spans="27:64">
      <c r="AA602" s="117"/>
      <c r="AB602" s="117"/>
      <c r="AC602" s="117"/>
      <c r="AD602" s="117"/>
      <c r="AE602" s="117"/>
      <c r="AG602" s="141"/>
      <c r="AN602" s="117"/>
      <c r="AO602" s="117"/>
      <c r="AP602" s="117"/>
      <c r="AQ602" s="117"/>
      <c r="AR602" s="117"/>
      <c r="AS602" s="117"/>
      <c r="AT602" s="117"/>
      <c r="AU602" s="117"/>
    </row>
    <row r="603" spans="27:64">
      <c r="AA603" s="117"/>
      <c r="AB603" s="117"/>
      <c r="AC603" s="117"/>
      <c r="AD603" s="117"/>
      <c r="AE603" s="117"/>
      <c r="AG603" s="141"/>
      <c r="AN603" s="117"/>
      <c r="AO603" s="117"/>
      <c r="AP603" s="117"/>
      <c r="AQ603" s="117"/>
      <c r="AR603" s="117"/>
      <c r="AS603" s="117"/>
      <c r="AT603" s="117"/>
      <c r="AU603" s="117"/>
    </row>
    <row r="604" spans="27:64">
      <c r="AA604" s="117"/>
      <c r="AB604" s="117"/>
      <c r="AC604" s="117"/>
      <c r="AD604" s="117"/>
      <c r="AE604" s="117"/>
      <c r="AG604" s="141"/>
      <c r="AN604" s="117"/>
      <c r="AO604" s="117"/>
      <c r="AP604" s="117"/>
      <c r="AQ604" s="117"/>
      <c r="AR604" s="117"/>
      <c r="AS604" s="117"/>
      <c r="AT604" s="117"/>
      <c r="AU604" s="117"/>
    </row>
    <row r="605" spans="27:64">
      <c r="AA605" s="117"/>
      <c r="AB605" s="117"/>
      <c r="AC605" s="117"/>
      <c r="AD605" s="117"/>
      <c r="AE605" s="117"/>
      <c r="AG605" s="141"/>
      <c r="AN605" s="117"/>
      <c r="AO605" s="117"/>
      <c r="AP605" s="117"/>
      <c r="AQ605" s="117"/>
      <c r="AR605" s="117"/>
      <c r="AS605" s="117"/>
      <c r="AT605" s="117"/>
      <c r="AU605" s="117"/>
    </row>
    <row r="606" spans="27:64">
      <c r="AA606" s="117"/>
      <c r="AB606" s="117"/>
      <c r="AC606" s="117"/>
      <c r="AD606" s="117"/>
      <c r="AE606" s="117"/>
      <c r="AG606" s="141"/>
      <c r="AN606" s="117"/>
      <c r="AO606" s="117"/>
      <c r="AP606" s="117"/>
      <c r="AQ606" s="117"/>
      <c r="AR606" s="117"/>
      <c r="AS606" s="117"/>
      <c r="AT606" s="117"/>
      <c r="AU606" s="117"/>
    </row>
    <row r="607" spans="27:64">
      <c r="AA607" s="117"/>
      <c r="AB607" s="117"/>
      <c r="AC607" s="117"/>
      <c r="AD607" s="117"/>
      <c r="AE607" s="117"/>
      <c r="AG607" s="141"/>
      <c r="AN607" s="117"/>
      <c r="AO607" s="117"/>
      <c r="AP607" s="117"/>
      <c r="AQ607" s="117"/>
      <c r="AR607" s="117"/>
      <c r="AS607" s="117"/>
      <c r="AT607" s="117"/>
      <c r="AU607" s="117"/>
    </row>
    <row r="608" spans="27:64">
      <c r="AA608" s="117"/>
      <c r="AB608" s="117"/>
      <c r="AC608" s="117"/>
      <c r="AD608" s="117"/>
      <c r="AE608" s="117"/>
      <c r="AG608" s="141"/>
      <c r="AN608" s="117"/>
      <c r="AO608" s="117"/>
      <c r="AP608" s="117"/>
      <c r="AQ608" s="117"/>
      <c r="AR608" s="117"/>
      <c r="AS608" s="117"/>
      <c r="AT608" s="117"/>
      <c r="AU608" s="117"/>
      <c r="AV608" s="117"/>
      <c r="AW608" s="117"/>
      <c r="AX608" s="117"/>
      <c r="AY608" s="117"/>
      <c r="AZ608" s="117"/>
      <c r="BA608" s="117"/>
      <c r="BB608" s="117"/>
      <c r="BC608" s="117"/>
      <c r="BD608" s="117"/>
      <c r="BE608" s="117"/>
      <c r="BF608" s="117"/>
      <c r="BG608" s="117"/>
      <c r="BH608" s="117"/>
      <c r="BI608" s="117"/>
      <c r="BJ608" s="117"/>
      <c r="BK608" s="117"/>
      <c r="BL608" s="117"/>
    </row>
    <row r="609" spans="27:64">
      <c r="AA609" s="117"/>
      <c r="AB609" s="117"/>
      <c r="AC609" s="117"/>
      <c r="AD609" s="117"/>
      <c r="AE609" s="117"/>
      <c r="AG609" s="141"/>
      <c r="AN609" s="117"/>
      <c r="AO609" s="117"/>
      <c r="AP609" s="117"/>
      <c r="AQ609" s="117"/>
      <c r="AR609" s="117"/>
      <c r="AS609" s="117"/>
      <c r="AT609" s="117"/>
      <c r="AU609" s="117"/>
    </row>
    <row r="610" spans="27:64">
      <c r="AA610" s="117"/>
      <c r="AB610" s="117"/>
      <c r="AC610" s="117"/>
      <c r="AD610" s="117"/>
      <c r="AE610" s="117"/>
      <c r="AG610" s="141"/>
      <c r="AN610" s="117"/>
      <c r="AO610" s="117"/>
      <c r="AP610" s="117"/>
      <c r="AQ610" s="117"/>
      <c r="AR610" s="117"/>
      <c r="AS610" s="117"/>
      <c r="AT610" s="117"/>
      <c r="AU610" s="117"/>
    </row>
    <row r="611" spans="27:64">
      <c r="AA611" s="117"/>
      <c r="AB611" s="117"/>
      <c r="AC611" s="117"/>
      <c r="AD611" s="117"/>
      <c r="AE611" s="117"/>
      <c r="AG611" s="141"/>
      <c r="AN611" s="117"/>
      <c r="AO611" s="117"/>
      <c r="AP611" s="117"/>
      <c r="AQ611" s="117"/>
      <c r="AR611" s="117"/>
      <c r="AS611" s="117"/>
      <c r="AT611" s="117"/>
      <c r="AU611" s="117"/>
    </row>
    <row r="612" spans="27:64">
      <c r="AA612" s="117"/>
      <c r="AB612" s="117"/>
      <c r="AC612" s="117"/>
      <c r="AD612" s="117"/>
      <c r="AE612" s="117"/>
      <c r="AG612" s="141"/>
      <c r="AN612" s="117"/>
      <c r="AO612" s="117"/>
      <c r="AP612" s="117"/>
      <c r="AQ612" s="117"/>
      <c r="AR612" s="117"/>
      <c r="AS612" s="117"/>
      <c r="AT612" s="117"/>
      <c r="AU612" s="117"/>
    </row>
    <row r="613" spans="27:64">
      <c r="AA613" s="117"/>
      <c r="AB613" s="117"/>
      <c r="AC613" s="117"/>
      <c r="AD613" s="117"/>
      <c r="AE613" s="117"/>
      <c r="AG613" s="141"/>
      <c r="AN613" s="117"/>
      <c r="AO613" s="117"/>
      <c r="AP613" s="117"/>
      <c r="AQ613" s="117"/>
      <c r="AR613" s="117"/>
      <c r="AS613" s="117"/>
      <c r="AT613" s="117"/>
      <c r="AU613" s="117"/>
    </row>
    <row r="614" spans="27:64">
      <c r="AA614" s="117"/>
      <c r="AB614" s="117"/>
      <c r="AC614" s="117"/>
      <c r="AD614" s="117"/>
      <c r="AE614" s="117"/>
      <c r="AG614" s="141"/>
      <c r="AN614" s="117"/>
      <c r="AO614" s="117"/>
      <c r="AP614" s="117"/>
      <c r="AQ614" s="117"/>
      <c r="AR614" s="117"/>
      <c r="AS614" s="117"/>
      <c r="AT614" s="117"/>
      <c r="AU614" s="117"/>
    </row>
    <row r="615" spans="27:64">
      <c r="AA615" s="117"/>
      <c r="AB615" s="117"/>
      <c r="AC615" s="117"/>
      <c r="AD615" s="117"/>
      <c r="AE615" s="117"/>
      <c r="AG615" s="141"/>
      <c r="AN615" s="117"/>
      <c r="AO615" s="117"/>
      <c r="AP615" s="117"/>
      <c r="AQ615" s="117"/>
      <c r="AR615" s="117"/>
      <c r="AS615" s="117"/>
      <c r="AT615" s="117"/>
      <c r="AU615" s="117"/>
    </row>
    <row r="616" spans="27:64">
      <c r="AA616" s="117"/>
      <c r="AB616" s="117"/>
      <c r="AC616" s="117"/>
      <c r="AD616" s="117"/>
      <c r="AE616" s="117"/>
      <c r="AG616" s="141"/>
      <c r="AN616" s="117"/>
      <c r="AO616" s="117"/>
      <c r="AP616" s="117"/>
      <c r="AQ616" s="117"/>
      <c r="AR616" s="117"/>
      <c r="AS616" s="117"/>
      <c r="AT616" s="117"/>
      <c r="AU616" s="117"/>
    </row>
    <row r="617" spans="27:64">
      <c r="AA617" s="117"/>
      <c r="AB617" s="117"/>
      <c r="AC617" s="117"/>
      <c r="AD617" s="117"/>
      <c r="AE617" s="117"/>
      <c r="AG617" s="141"/>
      <c r="AN617" s="117"/>
      <c r="AO617" s="117"/>
      <c r="AP617" s="117"/>
      <c r="AQ617" s="117"/>
      <c r="AR617" s="117"/>
      <c r="AS617" s="117"/>
      <c r="AT617" s="117"/>
      <c r="AU617" s="117"/>
      <c r="AV617" s="117"/>
    </row>
    <row r="618" spans="27:64">
      <c r="AA618" s="117"/>
      <c r="AB618" s="117"/>
      <c r="AC618" s="117"/>
      <c r="AD618" s="117"/>
      <c r="AE618" s="117"/>
      <c r="AG618" s="141"/>
      <c r="AN618" s="117"/>
      <c r="AO618" s="117"/>
      <c r="AP618" s="117"/>
      <c r="AQ618" s="117"/>
      <c r="AR618" s="117"/>
      <c r="AS618" s="117"/>
      <c r="AT618" s="117"/>
      <c r="AU618" s="117"/>
    </row>
    <row r="619" spans="27:64">
      <c r="AA619" s="117"/>
      <c r="AB619" s="117"/>
      <c r="AC619" s="117"/>
      <c r="AD619" s="117"/>
      <c r="AE619" s="117"/>
      <c r="AG619" s="141"/>
      <c r="AN619" s="117"/>
      <c r="AO619" s="117"/>
      <c r="AP619" s="117"/>
      <c r="AQ619" s="117"/>
      <c r="AR619" s="117"/>
      <c r="AS619" s="117"/>
      <c r="AT619" s="117"/>
      <c r="AU619" s="117"/>
    </row>
    <row r="620" spans="27:64">
      <c r="AA620" s="117"/>
      <c r="AB620" s="117"/>
      <c r="AC620" s="117"/>
      <c r="AD620" s="117"/>
      <c r="AE620" s="117"/>
      <c r="AG620" s="141"/>
      <c r="AN620" s="117"/>
      <c r="AO620" s="117"/>
      <c r="AP620" s="117"/>
      <c r="AQ620" s="117"/>
      <c r="AR620" s="117"/>
      <c r="AS620" s="117"/>
      <c r="AT620" s="117"/>
      <c r="AU620" s="117"/>
    </row>
    <row r="621" spans="27:64">
      <c r="AA621" s="117"/>
      <c r="AB621" s="117"/>
      <c r="AC621" s="117"/>
      <c r="AD621" s="117"/>
      <c r="AE621" s="117"/>
      <c r="AG621" s="141"/>
      <c r="AN621" s="117"/>
      <c r="AO621" s="117"/>
      <c r="AP621" s="117"/>
      <c r="AQ621" s="117"/>
      <c r="AR621" s="117"/>
      <c r="AS621" s="117"/>
      <c r="AT621" s="117"/>
      <c r="AU621" s="117"/>
      <c r="AV621" s="117"/>
      <c r="AW621" s="117"/>
      <c r="AX621" s="117"/>
      <c r="AY621" s="117"/>
      <c r="AZ621" s="117"/>
      <c r="BA621" s="117"/>
      <c r="BB621" s="117"/>
      <c r="BC621" s="117"/>
      <c r="BD621" s="117"/>
      <c r="BE621" s="117"/>
      <c r="BF621" s="117"/>
      <c r="BG621" s="117"/>
      <c r="BH621" s="117"/>
      <c r="BI621" s="117"/>
      <c r="BJ621" s="117"/>
      <c r="BK621" s="117"/>
      <c r="BL621" s="117"/>
    </row>
    <row r="622" spans="27:64">
      <c r="AA622" s="117"/>
      <c r="AB622" s="117"/>
      <c r="AC622" s="117"/>
      <c r="AD622" s="117"/>
      <c r="AE622" s="117"/>
      <c r="AG622" s="141"/>
      <c r="AN622" s="117"/>
      <c r="AO622" s="117"/>
      <c r="AP622" s="117"/>
      <c r="AQ622" s="117"/>
      <c r="AR622" s="117"/>
      <c r="AS622" s="117"/>
      <c r="AT622" s="117"/>
      <c r="AU622" s="117"/>
    </row>
    <row r="623" spans="27:64">
      <c r="AA623" s="117"/>
      <c r="AB623" s="117"/>
      <c r="AC623" s="117"/>
      <c r="AD623" s="117"/>
      <c r="AE623" s="117"/>
      <c r="AG623" s="141"/>
      <c r="AN623" s="117"/>
      <c r="AO623" s="117"/>
      <c r="AP623" s="117"/>
      <c r="AQ623" s="117"/>
      <c r="AR623" s="117"/>
      <c r="AS623" s="117"/>
      <c r="AT623" s="117"/>
      <c r="AU623" s="117"/>
    </row>
    <row r="624" spans="27:64">
      <c r="AA624" s="117"/>
      <c r="AB624" s="117"/>
      <c r="AC624" s="117"/>
      <c r="AD624" s="117"/>
      <c r="AE624" s="117"/>
      <c r="AG624" s="141"/>
      <c r="AN624" s="117"/>
      <c r="AO624" s="117"/>
      <c r="AP624" s="117"/>
      <c r="AQ624" s="117"/>
      <c r="AR624" s="117"/>
      <c r="AS624" s="117"/>
      <c r="AT624" s="117"/>
      <c r="AU624" s="117"/>
    </row>
    <row r="625" spans="27:64">
      <c r="AA625" s="117"/>
      <c r="AB625" s="117"/>
      <c r="AC625" s="117"/>
      <c r="AD625" s="117"/>
      <c r="AE625" s="117"/>
      <c r="AG625" s="141"/>
      <c r="AN625" s="117"/>
      <c r="AO625" s="117"/>
      <c r="AP625" s="117"/>
      <c r="AQ625" s="117"/>
      <c r="AR625" s="117"/>
      <c r="AS625" s="117"/>
      <c r="AT625" s="117"/>
      <c r="AU625" s="117"/>
    </row>
    <row r="626" spans="27:64">
      <c r="AA626" s="117"/>
      <c r="AB626" s="117"/>
      <c r="AC626" s="117"/>
      <c r="AD626" s="117"/>
      <c r="AE626" s="117"/>
      <c r="AG626" s="141"/>
      <c r="AN626" s="117"/>
      <c r="AO626" s="117"/>
      <c r="AP626" s="117"/>
      <c r="AQ626" s="117"/>
      <c r="AR626" s="117"/>
      <c r="AS626" s="117"/>
      <c r="AT626" s="117"/>
      <c r="AU626" s="117"/>
    </row>
    <row r="627" spans="27:64">
      <c r="AA627" s="117"/>
      <c r="AB627" s="117"/>
      <c r="AC627" s="117"/>
      <c r="AD627" s="117"/>
      <c r="AE627" s="117"/>
      <c r="AG627" s="141"/>
      <c r="AN627" s="117"/>
      <c r="AO627" s="117"/>
      <c r="AP627" s="117"/>
      <c r="AQ627" s="117"/>
      <c r="AR627" s="117"/>
      <c r="AS627" s="117"/>
      <c r="AT627" s="117"/>
      <c r="AU627" s="117"/>
    </row>
    <row r="628" spans="27:64">
      <c r="AA628" s="117"/>
      <c r="AB628" s="117"/>
      <c r="AC628" s="117"/>
      <c r="AD628" s="117"/>
      <c r="AE628" s="117"/>
      <c r="AG628" s="141"/>
      <c r="AN628" s="117"/>
      <c r="AO628" s="117"/>
      <c r="AP628" s="117"/>
      <c r="AQ628" s="117"/>
      <c r="AR628" s="117"/>
      <c r="AS628" s="117"/>
      <c r="AT628" s="117"/>
      <c r="AU628" s="117"/>
    </row>
    <row r="629" spans="27:64">
      <c r="AA629" s="117"/>
      <c r="AB629" s="117"/>
      <c r="AC629" s="117"/>
      <c r="AD629" s="117"/>
      <c r="AE629" s="117"/>
      <c r="AG629" s="141"/>
      <c r="AN629" s="117"/>
      <c r="AO629" s="117"/>
      <c r="AP629" s="117"/>
      <c r="AQ629" s="117"/>
      <c r="AR629" s="117"/>
      <c r="AS629" s="117"/>
      <c r="AT629" s="117"/>
      <c r="AU629" s="117"/>
      <c r="AV629" s="117"/>
      <c r="AW629" s="117"/>
      <c r="AX629" s="117"/>
      <c r="AY629" s="117"/>
      <c r="AZ629" s="117"/>
      <c r="BA629" s="117"/>
      <c r="BB629" s="117"/>
      <c r="BC629" s="117"/>
      <c r="BD629" s="117"/>
      <c r="BE629" s="117"/>
      <c r="BF629" s="117"/>
      <c r="BG629" s="117"/>
      <c r="BH629" s="117"/>
      <c r="BI629" s="117"/>
      <c r="BJ629" s="117"/>
      <c r="BK629" s="117"/>
      <c r="BL629" s="117"/>
    </row>
    <row r="630" spans="27:64">
      <c r="AA630" s="117"/>
      <c r="AB630" s="117"/>
      <c r="AC630" s="117"/>
      <c r="AD630" s="117"/>
      <c r="AE630" s="117"/>
      <c r="AG630" s="141"/>
      <c r="AN630" s="117"/>
      <c r="AO630" s="117"/>
      <c r="AP630" s="117"/>
      <c r="AQ630" s="117"/>
      <c r="AR630" s="117"/>
      <c r="AS630" s="117"/>
      <c r="AT630" s="117"/>
      <c r="AU630" s="117"/>
    </row>
    <row r="631" spans="27:64">
      <c r="AA631" s="117"/>
      <c r="AB631" s="117"/>
      <c r="AC631" s="117"/>
      <c r="AD631" s="117"/>
      <c r="AE631" s="117"/>
      <c r="AG631" s="141"/>
      <c r="AN631" s="117"/>
      <c r="AO631" s="117"/>
      <c r="AP631" s="117"/>
      <c r="AQ631" s="117"/>
      <c r="AR631" s="117"/>
      <c r="AS631" s="117"/>
      <c r="AT631" s="117"/>
      <c r="AU631" s="117"/>
    </row>
    <row r="632" spans="27:64">
      <c r="AA632" s="117"/>
      <c r="AB632" s="117"/>
      <c r="AC632" s="117"/>
      <c r="AD632" s="117"/>
      <c r="AE632" s="117"/>
      <c r="AG632" s="141"/>
      <c r="AN632" s="117"/>
      <c r="AO632" s="117"/>
      <c r="AP632" s="117"/>
      <c r="AQ632" s="117"/>
      <c r="AR632" s="117"/>
      <c r="AS632" s="117"/>
      <c r="AT632" s="117"/>
      <c r="AU632" s="117"/>
    </row>
    <row r="633" spans="27:64">
      <c r="AA633" s="117"/>
      <c r="AB633" s="117"/>
      <c r="AC633" s="117"/>
      <c r="AD633" s="117"/>
      <c r="AE633" s="117"/>
      <c r="AG633" s="141"/>
      <c r="AN633" s="117"/>
      <c r="AO633" s="117"/>
      <c r="AP633" s="117"/>
      <c r="AQ633" s="117"/>
      <c r="AR633" s="117"/>
      <c r="AS633" s="117"/>
      <c r="AT633" s="117"/>
      <c r="AU633" s="117"/>
    </row>
    <row r="634" spans="27:64">
      <c r="AA634" s="117"/>
      <c r="AB634" s="117"/>
      <c r="AC634" s="117"/>
      <c r="AD634" s="117"/>
      <c r="AE634" s="117"/>
      <c r="AG634" s="141"/>
      <c r="AN634" s="117"/>
      <c r="AO634" s="117"/>
      <c r="AP634" s="117"/>
      <c r="AQ634" s="117"/>
      <c r="AR634" s="117"/>
      <c r="AS634" s="117"/>
      <c r="AT634" s="117"/>
      <c r="AU634" s="117"/>
    </row>
    <row r="635" spans="27:64">
      <c r="AA635" s="117"/>
      <c r="AB635" s="117"/>
      <c r="AC635" s="117"/>
      <c r="AD635" s="117"/>
      <c r="AE635" s="117"/>
      <c r="AG635" s="141"/>
      <c r="AN635" s="117"/>
      <c r="AO635" s="117"/>
      <c r="AP635" s="117"/>
      <c r="AQ635" s="117"/>
      <c r="AR635" s="117"/>
      <c r="AS635" s="117"/>
      <c r="AT635" s="117"/>
      <c r="AU635" s="117"/>
    </row>
    <row r="636" spans="27:64">
      <c r="AA636" s="117"/>
      <c r="AB636" s="117"/>
      <c r="AC636" s="117"/>
      <c r="AD636" s="117"/>
      <c r="AE636" s="117"/>
      <c r="AG636" s="141"/>
      <c r="AN636" s="117"/>
      <c r="AO636" s="117"/>
      <c r="AP636" s="117"/>
      <c r="AQ636" s="117"/>
      <c r="AR636" s="117"/>
      <c r="AS636" s="117"/>
      <c r="AT636" s="117"/>
      <c r="AU636" s="117"/>
    </row>
    <row r="637" spans="27:64">
      <c r="AA637" s="117"/>
      <c r="AB637" s="117"/>
      <c r="AC637" s="117"/>
      <c r="AD637" s="117"/>
      <c r="AE637" s="117"/>
      <c r="AG637" s="141"/>
      <c r="AN637" s="117"/>
      <c r="AO637" s="117"/>
      <c r="AP637" s="117"/>
      <c r="AQ637" s="117"/>
      <c r="AR637" s="117"/>
      <c r="AS637" s="117"/>
      <c r="AT637" s="117"/>
      <c r="AU637" s="117"/>
    </row>
    <row r="638" spans="27:64">
      <c r="AA638" s="117"/>
      <c r="AB638" s="117"/>
      <c r="AC638" s="117"/>
      <c r="AD638" s="117"/>
      <c r="AE638" s="117"/>
      <c r="AG638" s="141"/>
      <c r="AN638" s="117"/>
      <c r="AO638" s="117"/>
      <c r="AP638" s="117"/>
      <c r="AQ638" s="117"/>
      <c r="AR638" s="117"/>
      <c r="AS638" s="117"/>
      <c r="AT638" s="117"/>
      <c r="AU638" s="117"/>
    </row>
    <row r="639" spans="27:64">
      <c r="AA639" s="117"/>
      <c r="AB639" s="117"/>
      <c r="AC639" s="117"/>
      <c r="AD639" s="117"/>
      <c r="AE639" s="117"/>
      <c r="AG639" s="141"/>
      <c r="AN639" s="117"/>
      <c r="AO639" s="117"/>
      <c r="AP639" s="117"/>
      <c r="AQ639" s="117"/>
      <c r="AR639" s="117"/>
      <c r="AS639" s="117"/>
      <c r="AT639" s="117"/>
      <c r="AU639" s="117"/>
    </row>
    <row r="640" spans="27:64">
      <c r="AA640" s="117"/>
      <c r="AB640" s="117"/>
      <c r="AC640" s="117"/>
      <c r="AD640" s="117"/>
      <c r="AE640" s="117"/>
      <c r="AG640" s="141"/>
      <c r="AN640" s="117"/>
      <c r="AO640" s="117"/>
      <c r="AP640" s="117"/>
      <c r="AQ640" s="117"/>
      <c r="AR640" s="117"/>
      <c r="AS640" s="117"/>
      <c r="AT640" s="117"/>
      <c r="AU640" s="117"/>
    </row>
    <row r="641" spans="27:48">
      <c r="AA641" s="117"/>
      <c r="AB641" s="117"/>
      <c r="AC641" s="117"/>
      <c r="AD641" s="117"/>
      <c r="AE641" s="117"/>
      <c r="AG641" s="141"/>
      <c r="AN641" s="117"/>
      <c r="AO641" s="117"/>
      <c r="AP641" s="117"/>
      <c r="AQ641" s="117"/>
      <c r="AR641" s="117"/>
      <c r="AS641" s="117"/>
      <c r="AT641" s="117"/>
      <c r="AU641" s="117"/>
    </row>
    <row r="642" spans="27:48">
      <c r="AA642" s="117"/>
      <c r="AB642" s="117"/>
      <c r="AC642" s="117"/>
      <c r="AD642" s="117"/>
      <c r="AE642" s="117"/>
      <c r="AG642" s="141"/>
      <c r="AN642" s="117"/>
      <c r="AO642" s="117"/>
      <c r="AP642" s="117"/>
      <c r="AQ642" s="117"/>
      <c r="AR642" s="117"/>
      <c r="AS642" s="117"/>
      <c r="AT642" s="117"/>
      <c r="AU642" s="117"/>
    </row>
    <row r="643" spans="27:48">
      <c r="AA643" s="117"/>
      <c r="AB643" s="117"/>
      <c r="AC643" s="117"/>
      <c r="AD643" s="117"/>
      <c r="AE643" s="117"/>
      <c r="AG643" s="141"/>
      <c r="AN643" s="117"/>
      <c r="AO643" s="117"/>
      <c r="AP643" s="117"/>
      <c r="AQ643" s="117"/>
      <c r="AR643" s="117"/>
      <c r="AS643" s="117"/>
      <c r="AT643" s="117"/>
      <c r="AU643" s="117"/>
      <c r="AV643" s="117"/>
    </row>
    <row r="644" spans="27:48">
      <c r="AA644" s="117"/>
      <c r="AB644" s="117"/>
      <c r="AC644" s="117"/>
      <c r="AD644" s="117"/>
      <c r="AE644" s="117"/>
      <c r="AG644" s="141"/>
      <c r="AN644" s="117"/>
      <c r="AO644" s="117"/>
      <c r="AP644" s="117"/>
      <c r="AQ644" s="117"/>
      <c r="AR644" s="117"/>
      <c r="AS644" s="117"/>
      <c r="AT644" s="117"/>
      <c r="AU644" s="117"/>
    </row>
    <row r="645" spans="27:48">
      <c r="AA645" s="117"/>
      <c r="AB645" s="117"/>
      <c r="AC645" s="117"/>
      <c r="AD645" s="117"/>
      <c r="AE645" s="117"/>
      <c r="AG645" s="141"/>
      <c r="AN645" s="117"/>
      <c r="AO645" s="117"/>
      <c r="AP645" s="117"/>
      <c r="AQ645" s="117"/>
      <c r="AR645" s="117"/>
      <c r="AS645" s="117"/>
      <c r="AT645" s="117"/>
      <c r="AU645" s="117"/>
    </row>
    <row r="646" spans="27:48">
      <c r="AA646" s="117"/>
      <c r="AB646" s="117"/>
      <c r="AC646" s="117"/>
      <c r="AD646" s="117"/>
      <c r="AE646" s="117"/>
      <c r="AG646" s="141"/>
      <c r="AN646" s="117"/>
      <c r="AO646" s="117"/>
      <c r="AP646" s="117"/>
      <c r="AQ646" s="117"/>
      <c r="AR646" s="117"/>
      <c r="AS646" s="117"/>
      <c r="AT646" s="117"/>
      <c r="AU646" s="117"/>
    </row>
    <row r="647" spans="27:48">
      <c r="AA647" s="117"/>
      <c r="AB647" s="117"/>
      <c r="AC647" s="117"/>
      <c r="AD647" s="117"/>
      <c r="AE647" s="117"/>
      <c r="AG647" s="141"/>
      <c r="AN647" s="117"/>
      <c r="AO647" s="117"/>
      <c r="AP647" s="117"/>
      <c r="AQ647" s="117"/>
      <c r="AR647" s="117"/>
      <c r="AS647" s="117"/>
      <c r="AT647" s="117"/>
      <c r="AU647" s="117"/>
    </row>
    <row r="648" spans="27:48">
      <c r="AA648" s="117"/>
      <c r="AB648" s="117"/>
      <c r="AC648" s="117"/>
      <c r="AD648" s="117"/>
      <c r="AE648" s="117"/>
      <c r="AG648" s="141"/>
      <c r="AN648" s="117"/>
      <c r="AO648" s="117"/>
      <c r="AP648" s="117"/>
      <c r="AQ648" s="117"/>
      <c r="AR648" s="117"/>
      <c r="AS648" s="117"/>
      <c r="AT648" s="117"/>
      <c r="AU648" s="117"/>
    </row>
    <row r="649" spans="27:48">
      <c r="AA649" s="117"/>
      <c r="AB649" s="117"/>
      <c r="AC649" s="117"/>
      <c r="AD649" s="117"/>
      <c r="AE649" s="117"/>
      <c r="AG649" s="141"/>
      <c r="AN649" s="117"/>
      <c r="AO649" s="117"/>
      <c r="AP649" s="117"/>
      <c r="AQ649" s="117"/>
      <c r="AR649" s="117"/>
      <c r="AS649" s="117"/>
      <c r="AT649" s="117"/>
      <c r="AU649" s="117"/>
    </row>
    <row r="650" spans="27:48">
      <c r="AA650" s="117"/>
      <c r="AB650" s="117"/>
      <c r="AC650" s="117"/>
      <c r="AD650" s="117"/>
      <c r="AE650" s="117"/>
      <c r="AG650" s="141"/>
      <c r="AN650" s="117"/>
      <c r="AO650" s="117"/>
      <c r="AP650" s="117"/>
      <c r="AQ650" s="117"/>
      <c r="AR650" s="117"/>
      <c r="AS650" s="117"/>
      <c r="AT650" s="117"/>
      <c r="AU650" s="117"/>
    </row>
    <row r="651" spans="27:48">
      <c r="AA651" s="117"/>
      <c r="AB651" s="117"/>
      <c r="AC651" s="117"/>
      <c r="AD651" s="117"/>
      <c r="AE651" s="117"/>
      <c r="AG651" s="141"/>
      <c r="AN651" s="117"/>
      <c r="AO651" s="117"/>
      <c r="AP651" s="117"/>
      <c r="AQ651" s="117"/>
      <c r="AR651" s="117"/>
      <c r="AS651" s="117"/>
      <c r="AT651" s="117"/>
      <c r="AU651" s="117"/>
    </row>
    <row r="652" spans="27:48">
      <c r="AA652" s="117"/>
      <c r="AB652" s="117"/>
      <c r="AC652" s="117"/>
      <c r="AD652" s="117"/>
      <c r="AE652" s="117"/>
      <c r="AG652" s="141"/>
      <c r="AN652" s="117"/>
      <c r="AO652" s="117"/>
      <c r="AP652" s="117"/>
      <c r="AQ652" s="117"/>
      <c r="AR652" s="117"/>
      <c r="AS652" s="117"/>
      <c r="AT652" s="117"/>
      <c r="AU652" s="117"/>
    </row>
    <row r="653" spans="27:48">
      <c r="AA653" s="117"/>
      <c r="AB653" s="117"/>
      <c r="AC653" s="117"/>
      <c r="AD653" s="117"/>
      <c r="AE653" s="117"/>
      <c r="AG653" s="141"/>
      <c r="AN653" s="117"/>
      <c r="AO653" s="117"/>
      <c r="AP653" s="117"/>
      <c r="AQ653" s="117"/>
      <c r="AR653" s="117"/>
      <c r="AS653" s="117"/>
      <c r="AT653" s="117"/>
      <c r="AU653" s="117"/>
    </row>
    <row r="654" spans="27:48">
      <c r="AA654" s="117"/>
      <c r="AB654" s="117"/>
      <c r="AC654" s="117"/>
      <c r="AD654" s="117"/>
      <c r="AE654" s="117"/>
      <c r="AG654" s="141"/>
      <c r="AN654" s="117"/>
      <c r="AO654" s="117"/>
      <c r="AP654" s="117"/>
      <c r="AQ654" s="117"/>
      <c r="AR654" s="117"/>
      <c r="AS654" s="117"/>
      <c r="AT654" s="117"/>
      <c r="AU654" s="117"/>
    </row>
    <row r="655" spans="27:48">
      <c r="AA655" s="117"/>
      <c r="AB655" s="117"/>
      <c r="AC655" s="117"/>
      <c r="AD655" s="117"/>
      <c r="AE655" s="117"/>
      <c r="AG655" s="141"/>
      <c r="AN655" s="117"/>
      <c r="AO655" s="117"/>
      <c r="AP655" s="117"/>
      <c r="AQ655" s="117"/>
      <c r="AR655" s="117"/>
      <c r="AS655" s="117"/>
      <c r="AT655" s="117"/>
      <c r="AU655" s="117"/>
    </row>
    <row r="656" spans="27:48">
      <c r="AA656" s="117"/>
      <c r="AB656" s="117"/>
      <c r="AC656" s="117"/>
      <c r="AD656" s="117"/>
      <c r="AE656" s="117"/>
      <c r="AG656" s="141"/>
      <c r="AN656" s="117"/>
      <c r="AO656" s="117"/>
      <c r="AP656" s="117"/>
      <c r="AQ656" s="117"/>
      <c r="AR656" s="117"/>
      <c r="AS656" s="117"/>
      <c r="AT656" s="117"/>
      <c r="AU656" s="117"/>
    </row>
    <row r="657" spans="27:64">
      <c r="AA657" s="117"/>
      <c r="AB657" s="117"/>
      <c r="AC657" s="117"/>
      <c r="AD657" s="117"/>
      <c r="AE657" s="117"/>
      <c r="AG657" s="141"/>
      <c r="AN657" s="117"/>
      <c r="AO657" s="117"/>
      <c r="AP657" s="117"/>
      <c r="AQ657" s="117"/>
      <c r="AR657" s="117"/>
      <c r="AS657" s="117"/>
      <c r="AT657" s="117"/>
      <c r="AU657" s="117"/>
    </row>
    <row r="658" spans="27:64">
      <c r="AA658" s="117"/>
      <c r="AB658" s="117"/>
      <c r="AC658" s="117"/>
      <c r="AD658" s="117"/>
      <c r="AE658" s="117"/>
      <c r="AG658" s="141"/>
      <c r="AN658" s="117"/>
      <c r="AO658" s="117"/>
      <c r="AP658" s="117"/>
      <c r="AQ658" s="117"/>
      <c r="AR658" s="117"/>
      <c r="AS658" s="117"/>
      <c r="AT658" s="117"/>
      <c r="AU658" s="117"/>
    </row>
    <row r="659" spans="27:64">
      <c r="AA659" s="117"/>
      <c r="AB659" s="117"/>
      <c r="AC659" s="117"/>
      <c r="AD659" s="117"/>
      <c r="AE659" s="117"/>
      <c r="AG659" s="141"/>
      <c r="AN659" s="117"/>
      <c r="AO659" s="117"/>
      <c r="AP659" s="117"/>
      <c r="AQ659" s="117"/>
      <c r="AR659" s="117"/>
      <c r="AS659" s="117"/>
      <c r="AT659" s="117"/>
      <c r="AU659" s="117"/>
    </row>
    <row r="660" spans="27:64">
      <c r="AA660" s="117"/>
      <c r="AB660" s="117"/>
      <c r="AC660" s="117"/>
      <c r="AD660" s="117"/>
      <c r="AE660" s="117"/>
      <c r="AG660" s="141"/>
      <c r="AN660" s="117"/>
      <c r="AO660" s="117"/>
      <c r="AP660" s="117"/>
      <c r="AQ660" s="117"/>
      <c r="AR660" s="117"/>
      <c r="AS660" s="117"/>
      <c r="AT660" s="117"/>
      <c r="AU660" s="117"/>
    </row>
    <row r="661" spans="27:64">
      <c r="AA661" s="117"/>
      <c r="AB661" s="117"/>
      <c r="AC661" s="117"/>
      <c r="AD661" s="117"/>
      <c r="AE661" s="117"/>
      <c r="AG661" s="141"/>
      <c r="AN661" s="117"/>
      <c r="AO661" s="117"/>
      <c r="AP661" s="117"/>
      <c r="AQ661" s="117"/>
      <c r="AR661" s="117"/>
      <c r="AS661" s="117"/>
      <c r="AT661" s="117"/>
      <c r="AU661" s="117"/>
    </row>
    <row r="662" spans="27:64">
      <c r="AA662" s="117"/>
      <c r="AB662" s="117"/>
      <c r="AC662" s="117"/>
      <c r="AD662" s="117"/>
      <c r="AE662" s="117"/>
      <c r="AG662" s="141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  <c r="BD662" s="117"/>
      <c r="BE662" s="117"/>
      <c r="BF662" s="117"/>
      <c r="BG662" s="117"/>
      <c r="BH662" s="117"/>
      <c r="BI662" s="117"/>
      <c r="BJ662" s="117"/>
      <c r="BK662" s="117"/>
      <c r="BL662" s="117"/>
    </row>
    <row r="663" spans="27:64">
      <c r="AA663" s="117"/>
      <c r="AB663" s="117"/>
      <c r="AC663" s="117"/>
      <c r="AD663" s="117"/>
      <c r="AE663" s="117"/>
      <c r="AG663" s="141"/>
      <c r="AN663" s="117"/>
      <c r="AO663" s="117"/>
      <c r="AP663" s="117"/>
      <c r="AQ663" s="117"/>
      <c r="AR663" s="117"/>
      <c r="AS663" s="117"/>
      <c r="AT663" s="117"/>
      <c r="AU663" s="117"/>
    </row>
    <row r="664" spans="27:64">
      <c r="AA664" s="117"/>
      <c r="AB664" s="117"/>
      <c r="AC664" s="117"/>
      <c r="AD664" s="117"/>
      <c r="AE664" s="117"/>
      <c r="AG664" s="141"/>
      <c r="AN664" s="117"/>
      <c r="AO664" s="117"/>
      <c r="AP664" s="117"/>
      <c r="AQ664" s="117"/>
      <c r="AR664" s="117"/>
      <c r="AS664" s="117"/>
      <c r="AT664" s="117"/>
      <c r="AU664" s="117"/>
    </row>
    <row r="665" spans="27:64">
      <c r="AA665" s="117"/>
      <c r="AB665" s="117"/>
      <c r="AC665" s="117"/>
      <c r="AD665" s="117"/>
      <c r="AE665" s="117"/>
      <c r="AG665" s="141"/>
      <c r="AN665" s="117"/>
      <c r="AO665" s="117"/>
      <c r="AP665" s="117"/>
      <c r="AQ665" s="117"/>
      <c r="AR665" s="117"/>
      <c r="AS665" s="117"/>
      <c r="AT665" s="117"/>
      <c r="AU665" s="117"/>
    </row>
    <row r="666" spans="27:64">
      <c r="AA666" s="117"/>
      <c r="AB666" s="117"/>
      <c r="AC666" s="117"/>
      <c r="AD666" s="117"/>
      <c r="AE666" s="117"/>
      <c r="AG666" s="141"/>
      <c r="AN666" s="117"/>
      <c r="AO666" s="117"/>
      <c r="AP666" s="117"/>
      <c r="AQ666" s="117"/>
      <c r="AR666" s="117"/>
      <c r="AS666" s="117"/>
      <c r="AT666" s="117"/>
      <c r="AU666" s="117"/>
    </row>
    <row r="667" spans="27:64">
      <c r="AA667" s="117"/>
      <c r="AB667" s="117"/>
      <c r="AC667" s="117"/>
      <c r="AD667" s="117"/>
      <c r="AE667" s="117"/>
      <c r="AG667" s="141"/>
      <c r="AN667" s="117"/>
      <c r="AO667" s="117"/>
      <c r="AP667" s="117"/>
      <c r="AQ667" s="117"/>
      <c r="AR667" s="117"/>
      <c r="AS667" s="117"/>
      <c r="AT667" s="117"/>
      <c r="AU667" s="117"/>
      <c r="AV667" s="117"/>
      <c r="AW667" s="117"/>
      <c r="AX667" s="117"/>
      <c r="AY667" s="117"/>
      <c r="AZ667" s="117"/>
      <c r="BA667" s="117"/>
      <c r="BB667" s="117"/>
      <c r="BC667" s="117"/>
      <c r="BD667" s="117"/>
      <c r="BE667" s="117"/>
      <c r="BF667" s="117"/>
      <c r="BG667" s="117"/>
      <c r="BH667" s="117"/>
      <c r="BI667" s="117"/>
      <c r="BJ667" s="117"/>
      <c r="BK667" s="117"/>
      <c r="BL667" s="117"/>
    </row>
    <row r="668" spans="27:64">
      <c r="AA668" s="117"/>
      <c r="AB668" s="117"/>
      <c r="AC668" s="117"/>
      <c r="AD668" s="117"/>
      <c r="AE668" s="117"/>
      <c r="AG668" s="141"/>
      <c r="AN668" s="117"/>
      <c r="AO668" s="117"/>
      <c r="AP668" s="117"/>
      <c r="AQ668" s="117"/>
      <c r="AR668" s="117"/>
      <c r="AS668" s="117"/>
      <c r="AT668" s="117"/>
      <c r="AU668" s="117"/>
    </row>
    <row r="669" spans="27:64">
      <c r="AA669" s="117"/>
      <c r="AB669" s="117"/>
      <c r="AC669" s="117"/>
      <c r="AD669" s="117"/>
      <c r="AE669" s="117"/>
      <c r="AG669" s="141"/>
      <c r="AN669" s="117"/>
      <c r="AO669" s="117"/>
      <c r="AP669" s="117"/>
      <c r="AQ669" s="117"/>
      <c r="AR669" s="117"/>
      <c r="AS669" s="117"/>
      <c r="AT669" s="117"/>
      <c r="AU669" s="117"/>
    </row>
    <row r="670" spans="27:64">
      <c r="AA670" s="117"/>
      <c r="AB670" s="117"/>
      <c r="AC670" s="117"/>
      <c r="AD670" s="117"/>
      <c r="AE670" s="117"/>
      <c r="AG670" s="141"/>
      <c r="AN670" s="117"/>
      <c r="AO670" s="117"/>
      <c r="AP670" s="117"/>
      <c r="AQ670" s="117"/>
      <c r="AR670" s="117"/>
      <c r="AS670" s="117"/>
      <c r="AT670" s="117"/>
      <c r="AU670" s="117"/>
    </row>
    <row r="671" spans="27:64">
      <c r="AA671" s="117"/>
      <c r="AB671" s="117"/>
      <c r="AC671" s="117"/>
      <c r="AD671" s="117"/>
      <c r="AE671" s="117"/>
      <c r="AG671" s="141"/>
      <c r="AN671" s="117"/>
      <c r="AO671" s="117"/>
      <c r="AP671" s="117"/>
      <c r="AQ671" s="117"/>
      <c r="AR671" s="117"/>
      <c r="AS671" s="117"/>
      <c r="AT671" s="117"/>
      <c r="AU671" s="117"/>
    </row>
    <row r="672" spans="27:64">
      <c r="AA672" s="117"/>
      <c r="AB672" s="117"/>
      <c r="AC672" s="117"/>
      <c r="AD672" s="117"/>
      <c r="AE672" s="117"/>
      <c r="AG672" s="141"/>
      <c r="AN672" s="117"/>
      <c r="AO672" s="117"/>
      <c r="AP672" s="117"/>
      <c r="AQ672" s="117"/>
      <c r="AR672" s="117"/>
      <c r="AS672" s="117"/>
      <c r="AT672" s="117"/>
      <c r="AU672" s="117"/>
      <c r="AV672" s="117"/>
      <c r="AX672" s="117"/>
    </row>
    <row r="673" spans="27:47">
      <c r="AA673" s="117"/>
      <c r="AB673" s="117"/>
      <c r="AC673" s="117"/>
      <c r="AD673" s="117"/>
      <c r="AE673" s="117"/>
      <c r="AG673" s="141"/>
      <c r="AN673" s="117"/>
      <c r="AO673" s="117"/>
      <c r="AP673" s="117"/>
      <c r="AQ673" s="117"/>
      <c r="AR673" s="117"/>
      <c r="AS673" s="117"/>
      <c r="AT673" s="117"/>
      <c r="AU673" s="117"/>
    </row>
    <row r="674" spans="27:47">
      <c r="AA674" s="117"/>
      <c r="AB674" s="117"/>
      <c r="AC674" s="117"/>
      <c r="AD674" s="117"/>
      <c r="AE674" s="117"/>
      <c r="AG674" s="141"/>
      <c r="AN674" s="117"/>
      <c r="AO674" s="117"/>
      <c r="AP674" s="117"/>
      <c r="AQ674" s="117"/>
      <c r="AR674" s="117"/>
      <c r="AS674" s="117"/>
      <c r="AT674" s="117"/>
      <c r="AU674" s="117"/>
    </row>
    <row r="675" spans="27:47">
      <c r="AA675" s="117"/>
      <c r="AB675" s="117"/>
      <c r="AC675" s="117"/>
      <c r="AD675" s="117"/>
      <c r="AE675" s="117"/>
      <c r="AG675" s="141"/>
      <c r="AN675" s="117"/>
      <c r="AO675" s="117"/>
      <c r="AP675" s="117"/>
      <c r="AQ675" s="117"/>
      <c r="AR675" s="117"/>
      <c r="AS675" s="117"/>
      <c r="AT675" s="117"/>
      <c r="AU675" s="117"/>
    </row>
    <row r="676" spans="27:47">
      <c r="AA676" s="117"/>
      <c r="AB676" s="117"/>
      <c r="AC676" s="117"/>
      <c r="AD676" s="117"/>
      <c r="AE676" s="117"/>
      <c r="AG676" s="141"/>
      <c r="AN676" s="117"/>
      <c r="AO676" s="117"/>
      <c r="AP676" s="117"/>
      <c r="AQ676" s="117"/>
      <c r="AR676" s="117"/>
      <c r="AS676" s="117"/>
      <c r="AT676" s="117"/>
      <c r="AU676" s="117"/>
    </row>
    <row r="677" spans="27:47">
      <c r="AA677" s="117"/>
      <c r="AB677" s="117"/>
      <c r="AC677" s="117"/>
      <c r="AD677" s="117"/>
      <c r="AE677" s="117"/>
      <c r="AG677" s="141"/>
      <c r="AN677" s="117"/>
      <c r="AO677" s="117"/>
      <c r="AP677" s="117"/>
      <c r="AQ677" s="117"/>
      <c r="AR677" s="117"/>
      <c r="AS677" s="117"/>
      <c r="AT677" s="117"/>
      <c r="AU677" s="117"/>
    </row>
    <row r="678" spans="27:47">
      <c r="AA678" s="117"/>
      <c r="AB678" s="117"/>
      <c r="AC678" s="117"/>
      <c r="AD678" s="117"/>
      <c r="AE678" s="117"/>
      <c r="AG678" s="141"/>
      <c r="AN678" s="117"/>
      <c r="AO678" s="117"/>
      <c r="AP678" s="117"/>
      <c r="AQ678" s="117"/>
      <c r="AR678" s="117"/>
      <c r="AS678" s="117"/>
      <c r="AT678" s="117"/>
      <c r="AU678" s="117"/>
    </row>
    <row r="679" spans="27:47">
      <c r="AA679" s="117"/>
      <c r="AB679" s="117"/>
      <c r="AC679" s="117"/>
      <c r="AD679" s="117"/>
      <c r="AE679" s="117"/>
      <c r="AG679" s="141"/>
      <c r="AN679" s="117"/>
      <c r="AO679" s="117"/>
      <c r="AP679" s="117"/>
      <c r="AQ679" s="117"/>
      <c r="AR679" s="117"/>
      <c r="AS679" s="117"/>
      <c r="AT679" s="117"/>
      <c r="AU679" s="117"/>
    </row>
    <row r="680" spans="27:47">
      <c r="AA680" s="117"/>
      <c r="AB680" s="117"/>
      <c r="AC680" s="117"/>
      <c r="AD680" s="117"/>
      <c r="AE680" s="117"/>
      <c r="AG680" s="141"/>
      <c r="AN680" s="117"/>
      <c r="AO680" s="117"/>
      <c r="AP680" s="117"/>
      <c r="AQ680" s="117"/>
      <c r="AR680" s="117"/>
      <c r="AS680" s="117"/>
      <c r="AT680" s="117"/>
      <c r="AU680" s="117"/>
    </row>
    <row r="681" spans="27:47">
      <c r="AA681" s="117"/>
      <c r="AB681" s="117"/>
      <c r="AC681" s="117"/>
      <c r="AD681" s="117"/>
      <c r="AE681" s="117"/>
      <c r="AG681" s="141"/>
      <c r="AN681" s="117"/>
      <c r="AO681" s="117"/>
      <c r="AP681" s="117"/>
      <c r="AQ681" s="117"/>
      <c r="AR681" s="117"/>
      <c r="AS681" s="117"/>
      <c r="AT681" s="117"/>
      <c r="AU681" s="117"/>
    </row>
    <row r="682" spans="27:47">
      <c r="AA682" s="117"/>
      <c r="AB682" s="117"/>
      <c r="AC682" s="117"/>
      <c r="AD682" s="117"/>
      <c r="AE682" s="117"/>
      <c r="AG682" s="141"/>
      <c r="AN682" s="117"/>
      <c r="AO682" s="117"/>
      <c r="AP682" s="117"/>
      <c r="AQ682" s="117"/>
      <c r="AR682" s="117"/>
      <c r="AS682" s="117"/>
      <c r="AT682" s="117"/>
      <c r="AU682" s="117"/>
    </row>
    <row r="683" spans="27:47">
      <c r="AA683" s="117"/>
      <c r="AB683" s="117"/>
      <c r="AC683" s="117"/>
      <c r="AD683" s="117"/>
      <c r="AE683" s="117"/>
      <c r="AG683" s="141"/>
      <c r="AN683" s="117"/>
      <c r="AO683" s="117"/>
      <c r="AP683" s="117"/>
      <c r="AQ683" s="117"/>
      <c r="AR683" s="117"/>
      <c r="AS683" s="117"/>
      <c r="AT683" s="117"/>
      <c r="AU683" s="117"/>
    </row>
    <row r="684" spans="27:47">
      <c r="AA684" s="117"/>
      <c r="AB684" s="117"/>
      <c r="AC684" s="117"/>
      <c r="AD684" s="117"/>
      <c r="AE684" s="117"/>
      <c r="AG684" s="141"/>
      <c r="AN684" s="117"/>
      <c r="AO684" s="117"/>
      <c r="AP684" s="117"/>
      <c r="AQ684" s="117"/>
      <c r="AR684" s="117"/>
      <c r="AS684" s="117"/>
      <c r="AT684" s="117"/>
      <c r="AU684" s="117"/>
    </row>
    <row r="685" spans="27:47">
      <c r="AA685" s="117"/>
      <c r="AB685" s="117"/>
      <c r="AC685" s="117"/>
      <c r="AD685" s="117"/>
      <c r="AE685" s="117"/>
      <c r="AG685" s="141"/>
      <c r="AN685" s="117"/>
      <c r="AO685" s="117"/>
      <c r="AP685" s="117"/>
      <c r="AQ685" s="117"/>
      <c r="AR685" s="117"/>
      <c r="AS685" s="117"/>
      <c r="AT685" s="117"/>
      <c r="AU685" s="117"/>
    </row>
    <row r="686" spans="27:47">
      <c r="AA686" s="117"/>
      <c r="AB686" s="117"/>
      <c r="AC686" s="117"/>
      <c r="AD686" s="117"/>
      <c r="AE686" s="117"/>
      <c r="AG686" s="141"/>
      <c r="AN686" s="117"/>
      <c r="AO686" s="117"/>
      <c r="AP686" s="117"/>
      <c r="AQ686" s="117"/>
      <c r="AR686" s="117"/>
      <c r="AS686" s="117"/>
      <c r="AT686" s="117"/>
      <c r="AU686" s="117"/>
    </row>
    <row r="687" spans="27:47">
      <c r="AA687" s="117"/>
      <c r="AB687" s="117"/>
      <c r="AC687" s="117"/>
      <c r="AD687" s="117"/>
      <c r="AE687" s="117"/>
      <c r="AG687" s="141"/>
      <c r="AN687" s="117"/>
      <c r="AO687" s="117"/>
      <c r="AP687" s="117"/>
      <c r="AQ687" s="117"/>
      <c r="AR687" s="117"/>
      <c r="AS687" s="117"/>
      <c r="AT687" s="117"/>
      <c r="AU687" s="117"/>
    </row>
    <row r="688" spans="27:47">
      <c r="AA688" s="117"/>
      <c r="AB688" s="117"/>
      <c r="AC688" s="117"/>
      <c r="AD688" s="117"/>
      <c r="AE688" s="117"/>
      <c r="AG688" s="141"/>
      <c r="AN688" s="117"/>
      <c r="AO688" s="117"/>
      <c r="AP688" s="117"/>
      <c r="AQ688" s="117"/>
      <c r="AR688" s="117"/>
      <c r="AS688" s="117"/>
      <c r="AT688" s="117"/>
      <c r="AU688" s="117"/>
    </row>
    <row r="689" spans="27:64">
      <c r="AA689" s="117"/>
      <c r="AB689" s="117"/>
      <c r="AC689" s="117"/>
      <c r="AD689" s="117"/>
      <c r="AE689" s="117"/>
      <c r="AG689" s="141"/>
      <c r="AN689" s="117"/>
      <c r="AO689" s="117"/>
      <c r="AP689" s="117"/>
      <c r="AQ689" s="117"/>
      <c r="AR689" s="117"/>
      <c r="AS689" s="117"/>
      <c r="AT689" s="117"/>
      <c r="AU689" s="117"/>
    </row>
    <row r="690" spans="27:64">
      <c r="AA690" s="117"/>
      <c r="AB690" s="117"/>
      <c r="AC690" s="117"/>
      <c r="AD690" s="117"/>
      <c r="AE690" s="117"/>
      <c r="AG690" s="141"/>
      <c r="AN690" s="117"/>
      <c r="AO690" s="117"/>
      <c r="AP690" s="117"/>
      <c r="AQ690" s="117"/>
      <c r="AR690" s="117"/>
      <c r="AS690" s="117"/>
      <c r="AT690" s="117"/>
      <c r="AU690" s="117"/>
    </row>
    <row r="691" spans="27:64">
      <c r="AA691" s="117"/>
      <c r="AB691" s="117"/>
      <c r="AC691" s="117"/>
      <c r="AD691" s="117"/>
      <c r="AE691" s="117"/>
      <c r="AG691" s="141"/>
      <c r="AN691" s="117"/>
      <c r="AO691" s="117"/>
      <c r="AP691" s="117"/>
      <c r="AQ691" s="117"/>
      <c r="AR691" s="117"/>
      <c r="AS691" s="117"/>
      <c r="AT691" s="117"/>
      <c r="AU691" s="117"/>
    </row>
    <row r="692" spans="27:64">
      <c r="AA692" s="117"/>
      <c r="AB692" s="117"/>
      <c r="AC692" s="117"/>
      <c r="AD692" s="117"/>
      <c r="AE692" s="117"/>
      <c r="AG692" s="141"/>
      <c r="AN692" s="117"/>
      <c r="AO692" s="117"/>
      <c r="AP692" s="117"/>
      <c r="AQ692" s="117"/>
      <c r="AR692" s="117"/>
      <c r="AS692" s="117"/>
      <c r="AT692" s="117"/>
      <c r="AU692" s="117"/>
    </row>
    <row r="693" spans="27:64">
      <c r="AA693" s="117"/>
      <c r="AB693" s="117"/>
      <c r="AC693" s="117"/>
      <c r="AD693" s="117"/>
      <c r="AE693" s="117"/>
      <c r="AG693" s="141"/>
      <c r="AN693" s="117"/>
      <c r="AO693" s="117"/>
      <c r="AP693" s="117"/>
      <c r="AQ693" s="117"/>
      <c r="AR693" s="117"/>
      <c r="AS693" s="117"/>
      <c r="AT693" s="117"/>
      <c r="AU693" s="117"/>
    </row>
    <row r="694" spans="27:64">
      <c r="AA694" s="117"/>
      <c r="AB694" s="117"/>
      <c r="AC694" s="117"/>
      <c r="AD694" s="117"/>
      <c r="AE694" s="117"/>
      <c r="AG694" s="141"/>
      <c r="AN694" s="117"/>
      <c r="AO694" s="117"/>
      <c r="AP694" s="117"/>
      <c r="AQ694" s="117"/>
      <c r="AR694" s="117"/>
      <c r="AS694" s="117"/>
      <c r="AT694" s="117"/>
      <c r="AU694" s="117"/>
      <c r="AV694" s="117"/>
      <c r="AW694" s="117"/>
      <c r="AX694" s="117"/>
      <c r="AY694" s="117"/>
      <c r="AZ694" s="117"/>
      <c r="BA694" s="117"/>
      <c r="BB694" s="117"/>
      <c r="BC694" s="117"/>
      <c r="BD694" s="117"/>
      <c r="BE694" s="117"/>
      <c r="BF694" s="117"/>
      <c r="BG694" s="117"/>
      <c r="BH694" s="117"/>
      <c r="BI694" s="117"/>
      <c r="BJ694" s="117"/>
      <c r="BK694" s="117"/>
      <c r="BL694" s="117"/>
    </row>
    <row r="695" spans="27:64">
      <c r="AA695" s="117"/>
      <c r="AB695" s="117"/>
      <c r="AC695" s="117"/>
      <c r="AD695" s="117"/>
      <c r="AE695" s="117"/>
      <c r="AG695" s="141"/>
      <c r="AN695" s="117"/>
      <c r="AO695" s="117"/>
      <c r="AP695" s="117"/>
      <c r="AQ695" s="117"/>
      <c r="AR695" s="117"/>
      <c r="AS695" s="117"/>
      <c r="AT695" s="117"/>
      <c r="AU695" s="117"/>
    </row>
    <row r="696" spans="27:64">
      <c r="AA696" s="117"/>
      <c r="AB696" s="117"/>
      <c r="AC696" s="117"/>
      <c r="AD696" s="117"/>
      <c r="AE696" s="117"/>
      <c r="AG696" s="141"/>
      <c r="AN696" s="117"/>
      <c r="AO696" s="117"/>
      <c r="AP696" s="117"/>
      <c r="AQ696" s="117"/>
      <c r="AR696" s="117"/>
      <c r="AS696" s="117"/>
      <c r="AT696" s="117"/>
      <c r="AU696" s="117"/>
    </row>
    <row r="697" spans="27:64">
      <c r="AA697" s="117"/>
      <c r="AB697" s="117"/>
      <c r="AC697" s="117"/>
      <c r="AD697" s="117"/>
      <c r="AE697" s="117"/>
      <c r="AG697" s="141"/>
      <c r="AN697" s="117"/>
      <c r="AO697" s="117"/>
      <c r="AP697" s="117"/>
      <c r="AQ697" s="117"/>
      <c r="AR697" s="117"/>
      <c r="AS697" s="117"/>
      <c r="AT697" s="117"/>
      <c r="AU697" s="117"/>
    </row>
    <row r="698" spans="27:64">
      <c r="AA698" s="117"/>
      <c r="AB698" s="117"/>
      <c r="AC698" s="117"/>
      <c r="AD698" s="117"/>
      <c r="AE698" s="117"/>
      <c r="AG698" s="141"/>
      <c r="AN698" s="117"/>
      <c r="AO698" s="117"/>
      <c r="AP698" s="117"/>
      <c r="AQ698" s="117"/>
      <c r="AR698" s="117"/>
      <c r="AS698" s="117"/>
      <c r="AT698" s="117"/>
      <c r="AU698" s="117"/>
    </row>
    <row r="699" spans="27:64">
      <c r="AA699" s="117"/>
      <c r="AB699" s="117"/>
      <c r="AC699" s="117"/>
      <c r="AD699" s="117"/>
      <c r="AE699" s="117"/>
      <c r="AG699" s="141"/>
      <c r="AN699" s="117"/>
      <c r="AO699" s="117"/>
      <c r="AP699" s="117"/>
      <c r="AQ699" s="117"/>
      <c r="AR699" s="117"/>
      <c r="AS699" s="117"/>
      <c r="AT699" s="117"/>
      <c r="AU699" s="117"/>
    </row>
    <row r="700" spans="27:64">
      <c r="AA700" s="117"/>
      <c r="AB700" s="117"/>
      <c r="AC700" s="117"/>
      <c r="AD700" s="117"/>
      <c r="AE700" s="117"/>
      <c r="AG700" s="141"/>
      <c r="AN700" s="117"/>
      <c r="AO700" s="117"/>
      <c r="AP700" s="117"/>
      <c r="AQ700" s="117"/>
      <c r="AR700" s="117"/>
      <c r="AS700" s="117"/>
      <c r="AT700" s="117"/>
      <c r="AU700" s="117"/>
    </row>
    <row r="701" spans="27:64">
      <c r="AA701" s="117"/>
      <c r="AB701" s="117"/>
      <c r="AC701" s="117"/>
      <c r="AD701" s="117"/>
      <c r="AE701" s="117"/>
      <c r="AG701" s="141"/>
      <c r="AN701" s="117"/>
      <c r="AO701" s="117"/>
      <c r="AP701" s="117"/>
      <c r="AQ701" s="117"/>
      <c r="AR701" s="117"/>
      <c r="AS701" s="117"/>
      <c r="AT701" s="117"/>
      <c r="AU701" s="117"/>
    </row>
    <row r="702" spans="27:64">
      <c r="AA702" s="117"/>
      <c r="AB702" s="117"/>
      <c r="AC702" s="117"/>
      <c r="AD702" s="117"/>
      <c r="AE702" s="117"/>
      <c r="AG702" s="141"/>
      <c r="AN702" s="117"/>
      <c r="AO702" s="117"/>
      <c r="AP702" s="117"/>
      <c r="AQ702" s="117"/>
      <c r="AR702" s="117"/>
      <c r="AS702" s="117"/>
      <c r="AT702" s="117"/>
      <c r="AU702" s="117"/>
    </row>
    <row r="703" spans="27:64">
      <c r="AA703" s="117"/>
      <c r="AB703" s="117"/>
      <c r="AC703" s="117"/>
      <c r="AD703" s="117"/>
      <c r="AE703" s="117"/>
      <c r="AG703" s="141"/>
      <c r="AN703" s="117"/>
      <c r="AO703" s="117"/>
      <c r="AP703" s="117"/>
      <c r="AQ703" s="117"/>
      <c r="AR703" s="117"/>
      <c r="AS703" s="117"/>
      <c r="AT703" s="117"/>
      <c r="AU703" s="117"/>
    </row>
    <row r="704" spans="27:64">
      <c r="AA704" s="117"/>
      <c r="AB704" s="117"/>
      <c r="AC704" s="117"/>
      <c r="AD704" s="117"/>
      <c r="AE704" s="117"/>
      <c r="AG704" s="141"/>
      <c r="AN704" s="117"/>
      <c r="AO704" s="117"/>
      <c r="AP704" s="117"/>
      <c r="AQ704" s="117"/>
      <c r="AR704" s="117"/>
      <c r="AS704" s="117"/>
      <c r="AT704" s="117"/>
      <c r="AU704" s="117"/>
    </row>
    <row r="705" spans="27:47">
      <c r="AA705" s="117"/>
      <c r="AB705" s="117"/>
      <c r="AC705" s="117"/>
      <c r="AD705" s="117"/>
      <c r="AE705" s="117"/>
      <c r="AG705" s="141"/>
      <c r="AN705" s="117"/>
      <c r="AO705" s="117"/>
      <c r="AP705" s="117"/>
      <c r="AQ705" s="117"/>
      <c r="AR705" s="117"/>
      <c r="AS705" s="117"/>
      <c r="AT705" s="117"/>
      <c r="AU705" s="117"/>
    </row>
    <row r="706" spans="27:47">
      <c r="AA706" s="117"/>
      <c r="AB706" s="117"/>
      <c r="AC706" s="117"/>
      <c r="AD706" s="117"/>
      <c r="AE706" s="117"/>
      <c r="AG706" s="141"/>
      <c r="AN706" s="117"/>
      <c r="AO706" s="117"/>
      <c r="AP706" s="117"/>
      <c r="AQ706" s="117"/>
      <c r="AR706" s="117"/>
      <c r="AS706" s="117"/>
      <c r="AT706" s="117"/>
      <c r="AU706" s="117"/>
    </row>
    <row r="707" spans="27:47">
      <c r="AA707" s="117"/>
      <c r="AB707" s="117"/>
      <c r="AC707" s="117"/>
      <c r="AD707" s="117"/>
      <c r="AE707" s="117"/>
      <c r="AG707" s="141"/>
      <c r="AN707" s="117"/>
      <c r="AO707" s="117"/>
      <c r="AP707" s="117"/>
      <c r="AQ707" s="117"/>
      <c r="AR707" s="117"/>
      <c r="AS707" s="117"/>
      <c r="AT707" s="117"/>
      <c r="AU707" s="117"/>
    </row>
    <row r="708" spans="27:47">
      <c r="AA708" s="117"/>
      <c r="AB708" s="117"/>
      <c r="AC708" s="117"/>
      <c r="AD708" s="117"/>
      <c r="AE708" s="117"/>
      <c r="AG708" s="141"/>
      <c r="AN708" s="117"/>
      <c r="AO708" s="117"/>
      <c r="AP708" s="117"/>
      <c r="AQ708" s="117"/>
      <c r="AR708" s="117"/>
      <c r="AS708" s="117"/>
      <c r="AT708" s="117"/>
      <c r="AU708" s="117"/>
    </row>
    <row r="709" spans="27:47">
      <c r="AA709" s="117"/>
      <c r="AB709" s="117"/>
      <c r="AC709" s="117"/>
      <c r="AD709" s="117"/>
      <c r="AE709" s="117"/>
      <c r="AG709" s="141"/>
      <c r="AN709" s="117"/>
      <c r="AO709" s="117"/>
      <c r="AP709" s="117"/>
      <c r="AQ709" s="117"/>
      <c r="AR709" s="117"/>
      <c r="AS709" s="117"/>
      <c r="AT709" s="117"/>
      <c r="AU709" s="117"/>
    </row>
    <row r="710" spans="27:47">
      <c r="AA710" s="117"/>
      <c r="AB710" s="117"/>
      <c r="AC710" s="117"/>
      <c r="AD710" s="117"/>
      <c r="AE710" s="117"/>
      <c r="AG710" s="141"/>
      <c r="AN710" s="117"/>
      <c r="AO710" s="117"/>
      <c r="AP710" s="117"/>
      <c r="AQ710" s="117"/>
      <c r="AR710" s="117"/>
      <c r="AS710" s="117"/>
      <c r="AT710" s="117"/>
      <c r="AU710" s="117"/>
    </row>
    <row r="711" spans="27:47">
      <c r="AA711" s="117"/>
      <c r="AB711" s="117"/>
      <c r="AC711" s="117"/>
      <c r="AD711" s="117"/>
      <c r="AE711" s="117"/>
      <c r="AG711" s="141"/>
      <c r="AN711" s="117"/>
      <c r="AO711" s="117"/>
      <c r="AP711" s="117"/>
      <c r="AQ711" s="117"/>
      <c r="AR711" s="117"/>
      <c r="AS711" s="117"/>
      <c r="AT711" s="117"/>
      <c r="AU711" s="117"/>
    </row>
    <row r="712" spans="27:47">
      <c r="AA712" s="117"/>
      <c r="AB712" s="117"/>
      <c r="AC712" s="117"/>
      <c r="AD712" s="117"/>
      <c r="AE712" s="117"/>
      <c r="AG712" s="141"/>
      <c r="AN712" s="117"/>
      <c r="AO712" s="117"/>
      <c r="AP712" s="117"/>
      <c r="AQ712" s="117"/>
      <c r="AR712" s="117"/>
      <c r="AS712" s="117"/>
      <c r="AT712" s="117"/>
      <c r="AU712" s="117"/>
    </row>
    <row r="713" spans="27:47">
      <c r="AA713" s="117"/>
      <c r="AB713" s="117"/>
      <c r="AC713" s="117"/>
      <c r="AD713" s="117"/>
      <c r="AE713" s="117"/>
      <c r="AG713" s="141"/>
      <c r="AN713" s="117"/>
      <c r="AO713" s="117"/>
      <c r="AP713" s="117"/>
      <c r="AQ713" s="117"/>
      <c r="AR713" s="117"/>
      <c r="AS713" s="117"/>
      <c r="AT713" s="117"/>
      <c r="AU713" s="117"/>
    </row>
    <row r="714" spans="27:47">
      <c r="AA714" s="117"/>
      <c r="AB714" s="117"/>
      <c r="AC714" s="117"/>
      <c r="AD714" s="117"/>
      <c r="AE714" s="117"/>
      <c r="AG714" s="141"/>
      <c r="AN714" s="117"/>
      <c r="AO714" s="117"/>
      <c r="AP714" s="117"/>
      <c r="AQ714" s="117"/>
      <c r="AR714" s="117"/>
      <c r="AS714" s="117"/>
      <c r="AT714" s="117"/>
      <c r="AU714" s="117"/>
    </row>
    <row r="715" spans="27:47">
      <c r="AA715" s="117"/>
      <c r="AB715" s="117"/>
      <c r="AC715" s="117"/>
      <c r="AD715" s="117"/>
      <c r="AE715" s="117"/>
      <c r="AG715" s="141"/>
      <c r="AN715" s="117"/>
      <c r="AO715" s="117"/>
      <c r="AP715" s="117"/>
      <c r="AQ715" s="117"/>
      <c r="AR715" s="117"/>
      <c r="AS715" s="117"/>
      <c r="AT715" s="117"/>
      <c r="AU715" s="117"/>
    </row>
    <row r="716" spans="27:47">
      <c r="AA716" s="117"/>
      <c r="AB716" s="117"/>
      <c r="AC716" s="117"/>
      <c r="AD716" s="117"/>
      <c r="AE716" s="117"/>
      <c r="AG716" s="141"/>
      <c r="AN716" s="117"/>
      <c r="AO716" s="117"/>
      <c r="AP716" s="117"/>
      <c r="AQ716" s="117"/>
      <c r="AR716" s="117"/>
      <c r="AS716" s="117"/>
      <c r="AT716" s="117"/>
      <c r="AU716" s="117"/>
    </row>
    <row r="717" spans="27:47">
      <c r="AA717" s="117"/>
      <c r="AB717" s="117"/>
      <c r="AC717" s="117"/>
      <c r="AD717" s="117"/>
      <c r="AE717" s="117"/>
      <c r="AG717" s="141"/>
      <c r="AN717" s="117"/>
      <c r="AO717" s="117"/>
      <c r="AP717" s="117"/>
      <c r="AQ717" s="117"/>
      <c r="AR717" s="117"/>
      <c r="AS717" s="117"/>
      <c r="AT717" s="117"/>
      <c r="AU717" s="117"/>
    </row>
    <row r="718" spans="27:47">
      <c r="AA718" s="117"/>
      <c r="AB718" s="117"/>
      <c r="AC718" s="117"/>
      <c r="AD718" s="117"/>
      <c r="AE718" s="117"/>
      <c r="AG718" s="141"/>
      <c r="AN718" s="117"/>
      <c r="AO718" s="117"/>
      <c r="AP718" s="117"/>
      <c r="AQ718" s="117"/>
      <c r="AR718" s="117"/>
      <c r="AS718" s="117"/>
      <c r="AT718" s="117"/>
      <c r="AU718" s="117"/>
    </row>
    <row r="719" spans="27:47">
      <c r="AA719" s="117"/>
      <c r="AB719" s="117"/>
      <c r="AC719" s="117"/>
      <c r="AD719" s="117"/>
      <c r="AE719" s="117"/>
      <c r="AG719" s="141"/>
      <c r="AN719" s="117"/>
      <c r="AO719" s="117"/>
      <c r="AP719" s="117"/>
      <c r="AQ719" s="117"/>
      <c r="AR719" s="117"/>
      <c r="AS719" s="117"/>
      <c r="AT719" s="117"/>
      <c r="AU719" s="117"/>
    </row>
    <row r="720" spans="27:47">
      <c r="AA720" s="117"/>
      <c r="AB720" s="117"/>
      <c r="AC720" s="117"/>
      <c r="AD720" s="117"/>
      <c r="AE720" s="117"/>
      <c r="AG720" s="141"/>
      <c r="AN720" s="117"/>
      <c r="AO720" s="117"/>
      <c r="AP720" s="117"/>
      <c r="AQ720" s="117"/>
      <c r="AR720" s="117"/>
      <c r="AS720" s="117"/>
      <c r="AT720" s="117"/>
      <c r="AU720" s="117"/>
    </row>
    <row r="721" spans="27:64">
      <c r="AA721" s="117"/>
      <c r="AB721" s="117"/>
      <c r="AC721" s="117"/>
      <c r="AD721" s="117"/>
      <c r="AE721" s="117"/>
      <c r="AG721" s="141"/>
      <c r="AN721" s="117"/>
      <c r="AO721" s="117"/>
      <c r="AP721" s="117"/>
      <c r="AQ721" s="117"/>
      <c r="AR721" s="117"/>
      <c r="AS721" s="117"/>
      <c r="AT721" s="117"/>
      <c r="AU721" s="117"/>
    </row>
    <row r="722" spans="27:64">
      <c r="AA722" s="117"/>
      <c r="AB722" s="117"/>
      <c r="AC722" s="117"/>
      <c r="AD722" s="117"/>
      <c r="AE722" s="117"/>
      <c r="AG722" s="141"/>
      <c r="AN722" s="117"/>
      <c r="AO722" s="117"/>
      <c r="AP722" s="117"/>
      <c r="AQ722" s="117"/>
      <c r="AR722" s="117"/>
      <c r="AS722" s="117"/>
      <c r="AT722" s="117"/>
      <c r="AU722" s="117"/>
    </row>
    <row r="723" spans="27:64">
      <c r="AA723" s="117"/>
      <c r="AB723" s="117"/>
      <c r="AC723" s="117"/>
      <c r="AD723" s="117"/>
      <c r="AE723" s="117"/>
      <c r="AG723" s="141"/>
      <c r="AN723" s="117"/>
      <c r="AO723" s="117"/>
      <c r="AP723" s="117"/>
      <c r="AQ723" s="117"/>
      <c r="AR723" s="117"/>
      <c r="AS723" s="117"/>
      <c r="AT723" s="117"/>
      <c r="AU723" s="117"/>
    </row>
    <row r="724" spans="27:64">
      <c r="AA724" s="117"/>
      <c r="AB724" s="117"/>
      <c r="AC724" s="117"/>
      <c r="AD724" s="117"/>
      <c r="AE724" s="117"/>
      <c r="AG724" s="141"/>
      <c r="AN724" s="117"/>
      <c r="AO724" s="117"/>
      <c r="AP724" s="117"/>
      <c r="AQ724" s="117"/>
      <c r="AR724" s="117"/>
      <c r="AS724" s="117"/>
      <c r="AT724" s="117"/>
      <c r="AU724" s="117"/>
    </row>
    <row r="725" spans="27:64">
      <c r="AA725" s="117"/>
      <c r="AB725" s="117"/>
      <c r="AC725" s="117"/>
      <c r="AD725" s="117"/>
      <c r="AE725" s="117"/>
      <c r="AG725" s="141"/>
      <c r="AN725" s="117"/>
      <c r="AO725" s="117"/>
      <c r="AP725" s="117"/>
      <c r="AQ725" s="117"/>
      <c r="AR725" s="117"/>
      <c r="AS725" s="117"/>
      <c r="AT725" s="117"/>
      <c r="AU725" s="117"/>
    </row>
    <row r="726" spans="27:64">
      <c r="AA726" s="117"/>
      <c r="AB726" s="117"/>
      <c r="AC726" s="117"/>
      <c r="AD726" s="117"/>
      <c r="AE726" s="117"/>
      <c r="AG726" s="141"/>
      <c r="AN726" s="117"/>
      <c r="AO726" s="117"/>
      <c r="AP726" s="117"/>
      <c r="AQ726" s="117"/>
      <c r="AR726" s="117"/>
      <c r="AS726" s="117"/>
      <c r="AT726" s="117"/>
      <c r="AU726" s="117"/>
    </row>
    <row r="727" spans="27:64">
      <c r="AA727" s="117"/>
      <c r="AB727" s="117"/>
      <c r="AC727" s="117"/>
      <c r="AD727" s="117"/>
      <c r="AE727" s="117"/>
      <c r="AG727" s="141"/>
      <c r="AN727" s="117"/>
      <c r="AO727" s="117"/>
      <c r="AP727" s="117"/>
      <c r="AQ727" s="117"/>
      <c r="AR727" s="117"/>
      <c r="AS727" s="117"/>
      <c r="AT727" s="117"/>
      <c r="AU727" s="117"/>
    </row>
    <row r="728" spans="27:64">
      <c r="AA728" s="117"/>
      <c r="AB728" s="117"/>
      <c r="AC728" s="117"/>
      <c r="AD728" s="117"/>
      <c r="AE728" s="117"/>
      <c r="AG728" s="141"/>
      <c r="AN728" s="117"/>
      <c r="AO728" s="117"/>
      <c r="AP728" s="117"/>
      <c r="AQ728" s="117"/>
      <c r="AR728" s="117"/>
      <c r="AS728" s="117"/>
      <c r="AT728" s="117"/>
      <c r="AU728" s="117"/>
    </row>
    <row r="729" spans="27:64">
      <c r="AA729" s="117"/>
      <c r="AB729" s="117"/>
      <c r="AC729" s="117"/>
      <c r="AD729" s="117"/>
      <c r="AE729" s="117"/>
      <c r="AG729" s="141"/>
      <c r="AN729" s="117"/>
      <c r="AO729" s="117"/>
      <c r="AP729" s="117"/>
      <c r="AQ729" s="117"/>
      <c r="AR729" s="117"/>
      <c r="AS729" s="117"/>
      <c r="AT729" s="117"/>
      <c r="AU729" s="117"/>
    </row>
    <row r="730" spans="27:64">
      <c r="AA730" s="117"/>
      <c r="AB730" s="117"/>
      <c r="AC730" s="117"/>
      <c r="AD730" s="117"/>
      <c r="AE730" s="117"/>
      <c r="AG730" s="141"/>
      <c r="AN730" s="117"/>
      <c r="AO730" s="117"/>
      <c r="AP730" s="117"/>
      <c r="AQ730" s="117"/>
      <c r="AR730" s="117"/>
      <c r="AS730" s="117"/>
      <c r="AT730" s="117"/>
      <c r="AU730" s="117"/>
      <c r="AV730" s="117"/>
    </row>
    <row r="731" spans="27:64">
      <c r="AA731" s="117"/>
      <c r="AB731" s="117"/>
      <c r="AC731" s="117"/>
      <c r="AD731" s="117"/>
      <c r="AE731" s="117"/>
      <c r="AG731" s="141"/>
      <c r="AN731" s="117"/>
      <c r="AO731" s="117"/>
      <c r="AP731" s="117"/>
      <c r="AQ731" s="117"/>
      <c r="AR731" s="117"/>
      <c r="AS731" s="117"/>
      <c r="AT731" s="117"/>
      <c r="AU731" s="117"/>
      <c r="AV731" s="117"/>
      <c r="AW731" s="117"/>
      <c r="AX731" s="117"/>
      <c r="AY731" s="117"/>
      <c r="AZ731" s="117"/>
      <c r="BA731" s="117"/>
      <c r="BB731" s="117"/>
      <c r="BC731" s="117"/>
      <c r="BD731" s="117"/>
      <c r="BE731" s="117"/>
      <c r="BF731" s="117"/>
      <c r="BG731" s="117"/>
      <c r="BH731" s="117"/>
      <c r="BI731" s="117"/>
      <c r="BJ731" s="117"/>
      <c r="BK731" s="117"/>
      <c r="BL731" s="117"/>
    </row>
    <row r="732" spans="27:64">
      <c r="AA732" s="117"/>
      <c r="AB732" s="117"/>
      <c r="AC732" s="117"/>
      <c r="AD732" s="117"/>
      <c r="AE732" s="117"/>
      <c r="AG732" s="141"/>
      <c r="AN732" s="117"/>
      <c r="AO732" s="117"/>
      <c r="AP732" s="117"/>
      <c r="AQ732" s="117"/>
      <c r="AR732" s="117"/>
      <c r="AS732" s="117"/>
      <c r="AT732" s="117"/>
      <c r="AU732" s="117"/>
    </row>
    <row r="733" spans="27:64">
      <c r="AA733" s="117"/>
      <c r="AB733" s="117"/>
      <c r="AC733" s="117"/>
      <c r="AD733" s="117"/>
      <c r="AE733" s="117"/>
      <c r="AG733" s="141"/>
      <c r="AN733" s="117"/>
      <c r="AO733" s="117"/>
      <c r="AP733" s="117"/>
      <c r="AQ733" s="117"/>
      <c r="AR733" s="117"/>
      <c r="AS733" s="117"/>
      <c r="AT733" s="117"/>
      <c r="AU733" s="117"/>
    </row>
    <row r="734" spans="27:64">
      <c r="AA734" s="117"/>
      <c r="AB734" s="117"/>
      <c r="AC734" s="117"/>
      <c r="AD734" s="117"/>
      <c r="AE734" s="117"/>
      <c r="AG734" s="141"/>
      <c r="AN734" s="117"/>
      <c r="AO734" s="117"/>
      <c r="AP734" s="117"/>
      <c r="AQ734" s="117"/>
      <c r="AR734" s="117"/>
      <c r="AS734" s="117"/>
      <c r="AT734" s="117"/>
      <c r="AU734" s="117"/>
    </row>
    <row r="735" spans="27:64">
      <c r="AA735" s="117"/>
      <c r="AB735" s="117"/>
      <c r="AC735" s="117"/>
      <c r="AD735" s="117"/>
      <c r="AE735" s="117"/>
      <c r="AG735" s="141"/>
      <c r="AN735" s="117"/>
      <c r="AO735" s="117"/>
      <c r="AP735" s="117"/>
      <c r="AQ735" s="117"/>
      <c r="AR735" s="117"/>
      <c r="AS735" s="117"/>
      <c r="AT735" s="117"/>
      <c r="AU735" s="117"/>
    </row>
    <row r="736" spans="27:64">
      <c r="AA736" s="117"/>
      <c r="AB736" s="117"/>
      <c r="AC736" s="117"/>
      <c r="AD736" s="117"/>
      <c r="AE736" s="117"/>
      <c r="AG736" s="141"/>
      <c r="AN736" s="117"/>
      <c r="AO736" s="117"/>
      <c r="AP736" s="117"/>
      <c r="AQ736" s="117"/>
      <c r="AR736" s="117"/>
      <c r="AS736" s="117"/>
      <c r="AT736" s="117"/>
      <c r="AU736" s="117"/>
    </row>
    <row r="737" spans="27:64">
      <c r="AA737" s="117"/>
      <c r="AB737" s="117"/>
      <c r="AC737" s="117"/>
      <c r="AD737" s="117"/>
      <c r="AE737" s="117"/>
      <c r="AG737" s="141"/>
      <c r="AN737" s="117"/>
      <c r="AO737" s="117"/>
      <c r="AP737" s="117"/>
      <c r="AQ737" s="117"/>
      <c r="AR737" s="117"/>
      <c r="AS737" s="117"/>
      <c r="AT737" s="117"/>
      <c r="AU737" s="117"/>
    </row>
    <row r="738" spans="27:64">
      <c r="AA738" s="117"/>
      <c r="AB738" s="117"/>
      <c r="AC738" s="117"/>
      <c r="AD738" s="117"/>
      <c r="AE738" s="117"/>
      <c r="AG738" s="141"/>
      <c r="AN738" s="117"/>
      <c r="AO738" s="117"/>
      <c r="AP738" s="117"/>
      <c r="AQ738" s="117"/>
      <c r="AR738" s="117"/>
      <c r="AS738" s="117"/>
      <c r="AT738" s="117"/>
      <c r="AU738" s="117"/>
    </row>
    <row r="739" spans="27:64">
      <c r="AA739" s="117"/>
      <c r="AB739" s="117"/>
      <c r="AC739" s="117"/>
      <c r="AD739" s="117"/>
      <c r="AE739" s="117"/>
      <c r="AG739" s="141"/>
      <c r="AN739" s="117"/>
      <c r="AO739" s="117"/>
      <c r="AP739" s="117"/>
      <c r="AQ739" s="117"/>
      <c r="AR739" s="117"/>
      <c r="AS739" s="117"/>
      <c r="AT739" s="117"/>
      <c r="AU739" s="117"/>
    </row>
    <row r="740" spans="27:64">
      <c r="AA740" s="117"/>
      <c r="AB740" s="117"/>
      <c r="AC740" s="117"/>
      <c r="AD740" s="117"/>
      <c r="AE740" s="117"/>
      <c r="AG740" s="141"/>
      <c r="AN740" s="117"/>
      <c r="AO740" s="117"/>
      <c r="AP740" s="117"/>
      <c r="AQ740" s="117"/>
      <c r="AR740" s="117"/>
      <c r="AS740" s="117"/>
      <c r="AT740" s="117"/>
      <c r="AU740" s="117"/>
    </row>
    <row r="741" spans="27:64">
      <c r="AA741" s="117"/>
      <c r="AB741" s="117"/>
      <c r="AC741" s="117"/>
      <c r="AD741" s="117"/>
      <c r="AE741" s="117"/>
      <c r="AG741" s="141"/>
      <c r="AN741" s="117"/>
      <c r="AO741" s="117"/>
      <c r="AP741" s="117"/>
      <c r="AQ741" s="117"/>
      <c r="AR741" s="117"/>
      <c r="AS741" s="117"/>
      <c r="AT741" s="117"/>
      <c r="AU741" s="117"/>
    </row>
    <row r="742" spans="27:64">
      <c r="AA742" s="117"/>
      <c r="AB742" s="117"/>
      <c r="AC742" s="117"/>
      <c r="AD742" s="117"/>
      <c r="AE742" s="117"/>
      <c r="AG742" s="141"/>
      <c r="AN742" s="117"/>
      <c r="AO742" s="117"/>
      <c r="AP742" s="117"/>
      <c r="AQ742" s="117"/>
      <c r="AR742" s="117"/>
      <c r="AS742" s="117"/>
      <c r="AT742" s="117"/>
      <c r="AU742" s="117"/>
    </row>
    <row r="743" spans="27:64">
      <c r="AA743" s="117"/>
      <c r="AB743" s="117"/>
      <c r="AC743" s="117"/>
      <c r="AD743" s="117"/>
      <c r="AE743" s="117"/>
      <c r="AG743" s="141"/>
      <c r="AN743" s="117"/>
      <c r="AO743" s="117"/>
      <c r="AP743" s="117"/>
      <c r="AQ743" s="117"/>
      <c r="AR743" s="117"/>
      <c r="AS743" s="117"/>
      <c r="AT743" s="117"/>
      <c r="AU743" s="117"/>
    </row>
    <row r="744" spans="27:64">
      <c r="AA744" s="117"/>
      <c r="AB744" s="117"/>
      <c r="AC744" s="117"/>
      <c r="AD744" s="117"/>
      <c r="AE744" s="117"/>
      <c r="AG744" s="141"/>
      <c r="AN744" s="117"/>
      <c r="AO744" s="117"/>
      <c r="AP744" s="117"/>
      <c r="AQ744" s="117"/>
      <c r="AR744" s="117"/>
      <c r="AS744" s="117"/>
      <c r="AT744" s="117"/>
      <c r="AU744" s="117"/>
    </row>
    <row r="745" spans="27:64">
      <c r="AA745" s="117"/>
      <c r="AB745" s="117"/>
      <c r="AC745" s="117"/>
      <c r="AD745" s="117"/>
      <c r="AE745" s="117"/>
      <c r="AG745" s="141"/>
      <c r="AN745" s="117"/>
      <c r="AO745" s="117"/>
      <c r="AP745" s="117"/>
      <c r="AQ745" s="117"/>
      <c r="AR745" s="117"/>
      <c r="AS745" s="117"/>
      <c r="AT745" s="117"/>
      <c r="AU745" s="117"/>
    </row>
    <row r="746" spans="27:64">
      <c r="AA746" s="117"/>
      <c r="AB746" s="117"/>
      <c r="AC746" s="117"/>
      <c r="AD746" s="117"/>
      <c r="AE746" s="117"/>
      <c r="AG746" s="141"/>
      <c r="AN746" s="117"/>
      <c r="AO746" s="117"/>
      <c r="AP746" s="117"/>
      <c r="AQ746" s="117"/>
      <c r="AR746" s="117"/>
      <c r="AS746" s="117"/>
      <c r="AT746" s="117"/>
      <c r="AU746" s="117"/>
    </row>
    <row r="747" spans="27:64">
      <c r="AA747" s="117"/>
      <c r="AB747" s="117"/>
      <c r="AC747" s="117"/>
      <c r="AD747" s="117"/>
      <c r="AE747" s="117"/>
      <c r="AG747" s="141"/>
      <c r="AN747" s="117"/>
      <c r="AO747" s="117"/>
      <c r="AP747" s="117"/>
      <c r="AQ747" s="117"/>
      <c r="AR747" s="117"/>
      <c r="AS747" s="117"/>
      <c r="AT747" s="117"/>
      <c r="AU747" s="117"/>
    </row>
    <row r="748" spans="27:64">
      <c r="AA748" s="117"/>
      <c r="AB748" s="117"/>
      <c r="AC748" s="117"/>
      <c r="AD748" s="117"/>
      <c r="AE748" s="117"/>
      <c r="AG748" s="141"/>
      <c r="AN748" s="117"/>
      <c r="AO748" s="117"/>
      <c r="AP748" s="117"/>
      <c r="AQ748" s="117"/>
      <c r="AR748" s="117"/>
      <c r="AS748" s="117"/>
      <c r="AT748" s="117"/>
      <c r="AU748" s="117"/>
    </row>
    <row r="749" spans="27:64">
      <c r="AA749" s="117"/>
      <c r="AB749" s="117"/>
      <c r="AC749" s="117"/>
      <c r="AD749" s="117"/>
      <c r="AE749" s="117"/>
      <c r="AG749" s="141"/>
      <c r="AN749" s="117"/>
      <c r="AO749" s="117"/>
      <c r="AP749" s="117"/>
      <c r="AQ749" s="117"/>
      <c r="AR749" s="117"/>
      <c r="AS749" s="117"/>
      <c r="AT749" s="117"/>
      <c r="AU749" s="117"/>
    </row>
    <row r="750" spans="27:64">
      <c r="AA750" s="117"/>
      <c r="AB750" s="117"/>
      <c r="AC750" s="117"/>
      <c r="AD750" s="117"/>
      <c r="AE750" s="117"/>
      <c r="AG750" s="141"/>
      <c r="AN750" s="117"/>
      <c r="AO750" s="117"/>
      <c r="AP750" s="117"/>
      <c r="AQ750" s="117"/>
      <c r="AR750" s="117"/>
      <c r="AS750" s="117"/>
      <c r="AT750" s="117"/>
      <c r="AU750" s="117"/>
    </row>
    <row r="751" spans="27:64">
      <c r="AA751" s="117"/>
      <c r="AB751" s="117"/>
      <c r="AC751" s="117"/>
      <c r="AD751" s="117"/>
      <c r="AE751" s="117"/>
      <c r="AG751" s="141"/>
      <c r="AN751" s="117"/>
      <c r="AO751" s="117"/>
      <c r="AP751" s="117"/>
      <c r="AQ751" s="117"/>
      <c r="AR751" s="117"/>
      <c r="AS751" s="117"/>
      <c r="AT751" s="117"/>
      <c r="AU751" s="117"/>
      <c r="AV751" s="117"/>
      <c r="AW751" s="117"/>
      <c r="AX751" s="117"/>
      <c r="AY751" s="117"/>
      <c r="AZ751" s="117"/>
      <c r="BA751" s="117"/>
      <c r="BB751" s="117"/>
      <c r="BC751" s="117"/>
      <c r="BD751" s="117"/>
      <c r="BE751" s="117"/>
      <c r="BF751" s="117"/>
      <c r="BG751" s="117"/>
      <c r="BH751" s="117"/>
      <c r="BI751" s="117"/>
      <c r="BJ751" s="117"/>
      <c r="BK751" s="117"/>
      <c r="BL751" s="117"/>
    </row>
    <row r="752" spans="27:64">
      <c r="AA752" s="117"/>
      <c r="AB752" s="117"/>
      <c r="AC752" s="117"/>
      <c r="AD752" s="117"/>
      <c r="AE752" s="117"/>
      <c r="AG752" s="141"/>
      <c r="AN752" s="117"/>
      <c r="AO752" s="117"/>
      <c r="AP752" s="117"/>
      <c r="AQ752" s="117"/>
      <c r="AR752" s="117"/>
      <c r="AS752" s="117"/>
      <c r="AT752" s="117"/>
      <c r="AU752" s="117"/>
    </row>
    <row r="753" spans="27:48">
      <c r="AA753" s="117"/>
      <c r="AB753" s="117"/>
      <c r="AC753" s="117"/>
      <c r="AD753" s="117"/>
      <c r="AE753" s="117"/>
      <c r="AG753" s="141"/>
      <c r="AN753" s="117"/>
      <c r="AO753" s="117"/>
      <c r="AP753" s="117"/>
      <c r="AQ753" s="117"/>
      <c r="AR753" s="117"/>
      <c r="AS753" s="117"/>
      <c r="AT753" s="117"/>
      <c r="AU753" s="117"/>
    </row>
    <row r="754" spans="27:48">
      <c r="AA754" s="117"/>
      <c r="AB754" s="117"/>
      <c r="AC754" s="117"/>
      <c r="AD754" s="117"/>
      <c r="AE754" s="117"/>
      <c r="AG754" s="141"/>
      <c r="AN754" s="117"/>
      <c r="AO754" s="117"/>
      <c r="AP754" s="117"/>
      <c r="AQ754" s="117"/>
      <c r="AR754" s="117"/>
      <c r="AS754" s="117"/>
      <c r="AT754" s="117"/>
      <c r="AU754" s="117"/>
    </row>
    <row r="755" spans="27:48">
      <c r="AA755" s="117"/>
      <c r="AB755" s="117"/>
      <c r="AC755" s="117"/>
      <c r="AD755" s="117"/>
      <c r="AE755" s="117"/>
      <c r="AG755" s="141"/>
      <c r="AN755" s="117"/>
      <c r="AO755" s="117"/>
      <c r="AP755" s="117"/>
      <c r="AQ755" s="117"/>
      <c r="AR755" s="117"/>
      <c r="AS755" s="117"/>
      <c r="AT755" s="117"/>
      <c r="AU755" s="117"/>
    </row>
    <row r="756" spans="27:48">
      <c r="AA756" s="117"/>
      <c r="AB756" s="117"/>
      <c r="AC756" s="117"/>
      <c r="AD756" s="117"/>
      <c r="AE756" s="117"/>
      <c r="AG756" s="141"/>
      <c r="AN756" s="117"/>
      <c r="AO756" s="117"/>
      <c r="AP756" s="117"/>
      <c r="AQ756" s="117"/>
      <c r="AR756" s="117"/>
      <c r="AS756" s="117"/>
      <c r="AT756" s="117"/>
      <c r="AU756" s="117"/>
    </row>
    <row r="757" spans="27:48">
      <c r="AA757" s="117"/>
      <c r="AB757" s="117"/>
      <c r="AC757" s="117"/>
      <c r="AD757" s="117"/>
      <c r="AE757" s="117"/>
      <c r="AG757" s="141"/>
      <c r="AN757" s="117"/>
      <c r="AO757" s="117"/>
      <c r="AP757" s="117"/>
      <c r="AQ757" s="117"/>
      <c r="AR757" s="117"/>
      <c r="AS757" s="117"/>
      <c r="AT757" s="117"/>
      <c r="AU757" s="117"/>
    </row>
    <row r="758" spans="27:48">
      <c r="AA758" s="117"/>
      <c r="AB758" s="117"/>
      <c r="AC758" s="117"/>
      <c r="AD758" s="117"/>
      <c r="AE758" s="117"/>
      <c r="AG758" s="141"/>
      <c r="AN758" s="117"/>
      <c r="AO758" s="117"/>
      <c r="AP758" s="117"/>
      <c r="AQ758" s="117"/>
      <c r="AR758" s="117"/>
      <c r="AS758" s="117"/>
      <c r="AT758" s="117"/>
      <c r="AU758" s="117"/>
    </row>
    <row r="759" spans="27:48">
      <c r="AA759" s="117"/>
      <c r="AB759" s="117"/>
      <c r="AC759" s="117"/>
      <c r="AD759" s="117"/>
      <c r="AE759" s="117"/>
      <c r="AG759" s="141"/>
      <c r="AN759" s="117"/>
      <c r="AO759" s="117"/>
      <c r="AP759" s="117"/>
      <c r="AQ759" s="117"/>
      <c r="AR759" s="117"/>
      <c r="AS759" s="117"/>
      <c r="AT759" s="117"/>
      <c r="AU759" s="117"/>
    </row>
    <row r="760" spans="27:48">
      <c r="AA760" s="117"/>
      <c r="AB760" s="117"/>
      <c r="AC760" s="117"/>
      <c r="AD760" s="117"/>
      <c r="AE760" s="117"/>
      <c r="AG760" s="141"/>
      <c r="AN760" s="117"/>
      <c r="AO760" s="117"/>
      <c r="AP760" s="117"/>
      <c r="AQ760" s="117"/>
      <c r="AR760" s="117"/>
      <c r="AS760" s="117"/>
      <c r="AT760" s="117"/>
      <c r="AU760" s="117"/>
    </row>
    <row r="761" spans="27:48">
      <c r="AA761" s="117"/>
      <c r="AB761" s="117"/>
      <c r="AC761" s="117"/>
      <c r="AD761" s="117"/>
      <c r="AE761" s="117"/>
      <c r="AG761" s="141"/>
      <c r="AN761" s="117"/>
      <c r="AO761" s="117"/>
      <c r="AP761" s="117"/>
      <c r="AQ761" s="117"/>
      <c r="AR761" s="117"/>
      <c r="AS761" s="117"/>
      <c r="AT761" s="117"/>
      <c r="AU761" s="117"/>
    </row>
    <row r="762" spans="27:48">
      <c r="AA762" s="117"/>
      <c r="AB762" s="117"/>
      <c r="AC762" s="117"/>
      <c r="AD762" s="117"/>
      <c r="AE762" s="117"/>
      <c r="AG762" s="141"/>
      <c r="AN762" s="117"/>
      <c r="AO762" s="117"/>
      <c r="AP762" s="117"/>
      <c r="AQ762" s="117"/>
      <c r="AR762" s="117"/>
      <c r="AS762" s="117"/>
      <c r="AT762" s="117"/>
      <c r="AU762" s="117"/>
      <c r="AV762" s="117"/>
    </row>
    <row r="763" spans="27:48">
      <c r="AA763" s="117"/>
      <c r="AB763" s="117"/>
      <c r="AC763" s="117"/>
      <c r="AD763" s="117"/>
      <c r="AE763" s="117"/>
      <c r="AG763" s="141"/>
      <c r="AN763" s="117"/>
      <c r="AO763" s="117"/>
      <c r="AP763" s="117"/>
      <c r="AQ763" s="117"/>
      <c r="AR763" s="117"/>
      <c r="AS763" s="117"/>
      <c r="AT763" s="117"/>
      <c r="AU763" s="117"/>
    </row>
    <row r="764" spans="27:48">
      <c r="AA764" s="117"/>
      <c r="AB764" s="117"/>
      <c r="AC764" s="117"/>
      <c r="AD764" s="117"/>
      <c r="AE764" s="117"/>
      <c r="AG764" s="141"/>
      <c r="AN764" s="117"/>
      <c r="AO764" s="117"/>
      <c r="AP764" s="117"/>
      <c r="AQ764" s="117"/>
      <c r="AR764" s="117"/>
      <c r="AS764" s="117"/>
      <c r="AT764" s="117"/>
      <c r="AU764" s="117"/>
    </row>
    <row r="765" spans="27:48">
      <c r="AA765" s="117"/>
      <c r="AB765" s="117"/>
      <c r="AC765" s="117"/>
      <c r="AD765" s="117"/>
      <c r="AE765" s="117"/>
      <c r="AG765" s="141"/>
      <c r="AN765" s="117"/>
      <c r="AO765" s="117"/>
      <c r="AP765" s="117"/>
      <c r="AQ765" s="117"/>
      <c r="AR765" s="117"/>
      <c r="AS765" s="117"/>
      <c r="AT765" s="117"/>
      <c r="AU765" s="117"/>
    </row>
    <row r="766" spans="27:48">
      <c r="AA766" s="117"/>
      <c r="AB766" s="117"/>
      <c r="AC766" s="117"/>
      <c r="AD766" s="117"/>
      <c r="AE766" s="117"/>
      <c r="AG766" s="141"/>
      <c r="AN766" s="117"/>
      <c r="AO766" s="117"/>
      <c r="AP766" s="117"/>
      <c r="AQ766" s="117"/>
      <c r="AR766" s="117"/>
      <c r="AS766" s="117"/>
      <c r="AT766" s="117"/>
      <c r="AU766" s="117"/>
    </row>
    <row r="767" spans="27:48">
      <c r="AA767" s="117"/>
      <c r="AB767" s="117"/>
      <c r="AC767" s="117"/>
      <c r="AD767" s="117"/>
      <c r="AE767" s="117"/>
      <c r="AG767" s="141"/>
      <c r="AN767" s="117"/>
      <c r="AO767" s="117"/>
      <c r="AP767" s="117"/>
      <c r="AQ767" s="117"/>
      <c r="AR767" s="117"/>
      <c r="AS767" s="117"/>
      <c r="AT767" s="117"/>
      <c r="AU767" s="117"/>
    </row>
    <row r="768" spans="27:48">
      <c r="AA768" s="117"/>
      <c r="AB768" s="117"/>
      <c r="AC768" s="117"/>
      <c r="AD768" s="117"/>
      <c r="AE768" s="117"/>
      <c r="AG768" s="141"/>
      <c r="AN768" s="117"/>
      <c r="AO768" s="117"/>
      <c r="AP768" s="117"/>
      <c r="AQ768" s="117"/>
      <c r="AR768" s="117"/>
      <c r="AS768" s="117"/>
      <c r="AT768" s="117"/>
      <c r="AU768" s="117"/>
    </row>
    <row r="769" spans="27:64">
      <c r="AA769" s="117"/>
      <c r="AB769" s="117"/>
      <c r="AC769" s="117"/>
      <c r="AD769" s="117"/>
      <c r="AE769" s="117"/>
      <c r="AG769" s="141"/>
      <c r="AN769" s="117"/>
      <c r="AO769" s="117"/>
      <c r="AP769" s="117"/>
      <c r="AQ769" s="117"/>
      <c r="AR769" s="117"/>
      <c r="AS769" s="117"/>
      <c r="AT769" s="117"/>
      <c r="AU769" s="117"/>
    </row>
    <row r="770" spans="27:64">
      <c r="AA770" s="117"/>
      <c r="AB770" s="117"/>
      <c r="AC770" s="117"/>
      <c r="AD770" s="117"/>
      <c r="AE770" s="117"/>
      <c r="AG770" s="141"/>
      <c r="AN770" s="117"/>
      <c r="AO770" s="117"/>
      <c r="AP770" s="117"/>
      <c r="AQ770" s="117"/>
      <c r="AR770" s="117"/>
      <c r="AS770" s="117"/>
      <c r="AT770" s="117"/>
      <c r="AU770" s="117"/>
    </row>
    <row r="771" spans="27:64">
      <c r="AA771" s="117"/>
      <c r="AB771" s="117"/>
      <c r="AC771" s="117"/>
      <c r="AD771" s="117"/>
      <c r="AE771" s="117"/>
      <c r="AG771" s="141"/>
      <c r="AN771" s="117"/>
      <c r="AO771" s="117"/>
      <c r="AP771" s="117"/>
      <c r="AQ771" s="117"/>
      <c r="AR771" s="117"/>
      <c r="AS771" s="117"/>
      <c r="AT771" s="117"/>
      <c r="AU771" s="117"/>
    </row>
    <row r="772" spans="27:64">
      <c r="AA772" s="117"/>
      <c r="AB772" s="117"/>
      <c r="AC772" s="117"/>
      <c r="AD772" s="117"/>
      <c r="AE772" s="117"/>
      <c r="AG772" s="141"/>
      <c r="AN772" s="117"/>
      <c r="AO772" s="117"/>
      <c r="AP772" s="117"/>
      <c r="AQ772" s="117"/>
      <c r="AR772" s="117"/>
      <c r="AS772" s="117"/>
      <c r="AT772" s="117"/>
      <c r="AU772" s="117"/>
      <c r="AV772" s="117"/>
      <c r="AX772" s="117"/>
      <c r="AY772" s="117"/>
      <c r="AZ772" s="117"/>
      <c r="BA772" s="117"/>
      <c r="BB772" s="117"/>
      <c r="BC772" s="117"/>
      <c r="BD772" s="117"/>
      <c r="BE772" s="117"/>
      <c r="BF772" s="117"/>
      <c r="BG772" s="117"/>
      <c r="BH772" s="117"/>
      <c r="BI772" s="117"/>
      <c r="BJ772" s="117"/>
      <c r="BK772" s="117"/>
      <c r="BL772" s="117"/>
    </row>
    <row r="773" spans="27:64">
      <c r="AA773" s="117"/>
      <c r="AB773" s="117"/>
      <c r="AC773" s="117"/>
      <c r="AD773" s="117"/>
      <c r="AE773" s="117"/>
      <c r="AG773" s="141"/>
      <c r="AN773" s="117"/>
      <c r="AO773" s="117"/>
      <c r="AP773" s="117"/>
      <c r="AQ773" s="117"/>
      <c r="AR773" s="117"/>
      <c r="AS773" s="117"/>
      <c r="AT773" s="117"/>
      <c r="AU773" s="117"/>
    </row>
    <row r="774" spans="27:64">
      <c r="AA774" s="117"/>
      <c r="AB774" s="117"/>
      <c r="AC774" s="117"/>
      <c r="AD774" s="117"/>
      <c r="AE774" s="117"/>
      <c r="AG774" s="141"/>
      <c r="AN774" s="117"/>
      <c r="AO774" s="117"/>
      <c r="AP774" s="117"/>
      <c r="AQ774" s="117"/>
      <c r="AR774" s="117"/>
      <c r="AS774" s="117"/>
      <c r="AT774" s="117"/>
      <c r="AU774" s="117"/>
    </row>
    <row r="775" spans="27:64">
      <c r="AA775" s="117"/>
      <c r="AB775" s="117"/>
      <c r="AC775" s="117"/>
      <c r="AD775" s="117"/>
      <c r="AE775" s="117"/>
      <c r="AG775" s="141"/>
      <c r="AN775" s="117"/>
      <c r="AO775" s="117"/>
      <c r="AP775" s="117"/>
      <c r="AQ775" s="117"/>
      <c r="AR775" s="117"/>
      <c r="AS775" s="117"/>
      <c r="AT775" s="117"/>
      <c r="AU775" s="117"/>
    </row>
    <row r="776" spans="27:64">
      <c r="AA776" s="117"/>
      <c r="AB776" s="117"/>
      <c r="AC776" s="117"/>
      <c r="AD776" s="117"/>
      <c r="AE776" s="117"/>
      <c r="AG776" s="141"/>
      <c r="AN776" s="117"/>
      <c r="AO776" s="117"/>
      <c r="AP776" s="117"/>
      <c r="AQ776" s="117"/>
      <c r="AR776" s="117"/>
      <c r="AS776" s="117"/>
      <c r="AT776" s="117"/>
      <c r="AU776" s="117"/>
    </row>
    <row r="777" spans="27:64">
      <c r="AA777" s="117"/>
      <c r="AB777" s="117"/>
      <c r="AC777" s="117"/>
      <c r="AD777" s="117"/>
      <c r="AE777" s="117"/>
      <c r="AG777" s="141"/>
      <c r="AN777" s="117"/>
      <c r="AO777" s="117"/>
      <c r="AP777" s="117"/>
      <c r="AQ777" s="117"/>
      <c r="AR777" s="117"/>
      <c r="AS777" s="117"/>
      <c r="AT777" s="117"/>
      <c r="AU777" s="117"/>
      <c r="AV777" s="117"/>
      <c r="AW777" s="117"/>
      <c r="AX777" s="117"/>
      <c r="AY777" s="117"/>
      <c r="AZ777" s="117"/>
      <c r="BA777" s="117"/>
      <c r="BB777" s="117"/>
      <c r="BC777" s="117"/>
      <c r="BD777" s="117"/>
      <c r="BE777" s="117"/>
      <c r="BF777" s="117"/>
      <c r="BG777" s="117"/>
      <c r="BH777" s="117"/>
      <c r="BI777" s="117"/>
      <c r="BJ777" s="117"/>
      <c r="BK777" s="117"/>
      <c r="BL777" s="117"/>
    </row>
    <row r="778" spans="27:64">
      <c r="AA778" s="117"/>
      <c r="AB778" s="117"/>
      <c r="AC778" s="117"/>
      <c r="AD778" s="117"/>
      <c r="AE778" s="117"/>
      <c r="AG778" s="141"/>
      <c r="AN778" s="117"/>
      <c r="AO778" s="117"/>
      <c r="AP778" s="117"/>
      <c r="AQ778" s="117"/>
      <c r="AR778" s="117"/>
      <c r="AS778" s="117"/>
      <c r="AT778" s="117"/>
      <c r="AU778" s="117"/>
    </row>
    <row r="779" spans="27:64">
      <c r="AA779" s="117"/>
      <c r="AB779" s="117"/>
      <c r="AC779" s="117"/>
      <c r="AD779" s="117"/>
      <c r="AE779" s="117"/>
      <c r="AG779" s="141"/>
      <c r="AN779" s="117"/>
      <c r="AO779" s="117"/>
      <c r="AP779" s="117"/>
      <c r="AQ779" s="117"/>
      <c r="AR779" s="117"/>
      <c r="AS779" s="117"/>
      <c r="AT779" s="117"/>
      <c r="AU779" s="117"/>
    </row>
    <row r="780" spans="27:64">
      <c r="AA780" s="117"/>
      <c r="AB780" s="117"/>
      <c r="AC780" s="117"/>
      <c r="AD780" s="117"/>
      <c r="AE780" s="117"/>
      <c r="AG780" s="141"/>
      <c r="AN780" s="117"/>
      <c r="AO780" s="117"/>
      <c r="AP780" s="117"/>
      <c r="AQ780" s="117"/>
      <c r="AR780" s="117"/>
      <c r="AS780" s="117"/>
      <c r="AT780" s="117"/>
      <c r="AU780" s="117"/>
    </row>
    <row r="781" spans="27:64">
      <c r="AA781" s="117"/>
      <c r="AB781" s="117"/>
      <c r="AC781" s="117"/>
      <c r="AD781" s="117"/>
      <c r="AE781" s="117"/>
      <c r="AG781" s="141"/>
      <c r="AN781" s="117"/>
      <c r="AO781" s="117"/>
      <c r="AP781" s="117"/>
      <c r="AQ781" s="117"/>
      <c r="AR781" s="117"/>
      <c r="AS781" s="117"/>
      <c r="AT781" s="117"/>
      <c r="AU781" s="117"/>
    </row>
    <row r="782" spans="27:64">
      <c r="AA782" s="117"/>
      <c r="AB782" s="117"/>
      <c r="AC782" s="117"/>
      <c r="AD782" s="117"/>
      <c r="AE782" s="117"/>
      <c r="AG782" s="141"/>
      <c r="AN782" s="117"/>
      <c r="AO782" s="117"/>
      <c r="AP782" s="117"/>
      <c r="AQ782" s="117"/>
      <c r="AR782" s="117"/>
      <c r="AS782" s="117"/>
      <c r="AT782" s="117"/>
      <c r="AU782" s="117"/>
    </row>
    <row r="783" spans="27:64">
      <c r="AA783" s="117"/>
      <c r="AB783" s="117"/>
      <c r="AC783" s="117"/>
      <c r="AD783" s="117"/>
      <c r="AE783" s="117"/>
      <c r="AG783" s="141"/>
      <c r="AN783" s="117"/>
      <c r="AO783" s="117"/>
      <c r="AP783" s="117"/>
      <c r="AQ783" s="117"/>
      <c r="AR783" s="117"/>
      <c r="AS783" s="117"/>
      <c r="AT783" s="117"/>
      <c r="AU783" s="117"/>
    </row>
    <row r="784" spans="27:64">
      <c r="AA784" s="117"/>
      <c r="AB784" s="117"/>
      <c r="AC784" s="117"/>
      <c r="AD784" s="117"/>
      <c r="AE784" s="117"/>
      <c r="AG784" s="141"/>
      <c r="AN784" s="117"/>
      <c r="AO784" s="117"/>
      <c r="AP784" s="117"/>
      <c r="AQ784" s="117"/>
      <c r="AR784" s="117"/>
      <c r="AS784" s="117"/>
      <c r="AT784" s="117"/>
      <c r="AU784" s="117"/>
    </row>
    <row r="785" spans="27:48">
      <c r="AA785" s="117"/>
      <c r="AB785" s="117"/>
      <c r="AC785" s="117"/>
      <c r="AD785" s="117"/>
      <c r="AE785" s="117"/>
      <c r="AG785" s="141"/>
      <c r="AN785" s="117"/>
      <c r="AO785" s="117"/>
      <c r="AP785" s="117"/>
      <c r="AQ785" s="117"/>
      <c r="AR785" s="117"/>
      <c r="AS785" s="117"/>
      <c r="AT785" s="117"/>
      <c r="AU785" s="117"/>
    </row>
    <row r="786" spans="27:48">
      <c r="AA786" s="117"/>
      <c r="AB786" s="117"/>
      <c r="AC786" s="117"/>
      <c r="AD786" s="117"/>
      <c r="AE786" s="117"/>
      <c r="AG786" s="141"/>
      <c r="AN786" s="117"/>
      <c r="AO786" s="117"/>
      <c r="AP786" s="117"/>
      <c r="AQ786" s="117"/>
      <c r="AR786" s="117"/>
      <c r="AS786" s="117"/>
      <c r="AT786" s="117"/>
      <c r="AU786" s="117"/>
      <c r="AV786" s="117"/>
    </row>
    <row r="787" spans="27:48">
      <c r="AA787" s="117"/>
      <c r="AB787" s="117"/>
      <c r="AC787" s="117"/>
      <c r="AD787" s="117"/>
      <c r="AE787" s="117"/>
      <c r="AG787" s="141"/>
      <c r="AN787" s="117"/>
      <c r="AO787" s="117"/>
      <c r="AP787" s="117"/>
      <c r="AQ787" s="117"/>
      <c r="AR787" s="117"/>
      <c r="AS787" s="117"/>
      <c r="AT787" s="117"/>
      <c r="AU787" s="117"/>
    </row>
    <row r="788" spans="27:48">
      <c r="AA788" s="117"/>
      <c r="AB788" s="117"/>
      <c r="AC788" s="117"/>
      <c r="AD788" s="117"/>
      <c r="AE788" s="117"/>
      <c r="AG788" s="141"/>
      <c r="AN788" s="117"/>
      <c r="AO788" s="117"/>
      <c r="AP788" s="117"/>
      <c r="AQ788" s="117"/>
      <c r="AR788" s="117"/>
      <c r="AS788" s="117"/>
      <c r="AT788" s="117"/>
      <c r="AU788" s="117"/>
    </row>
    <row r="789" spans="27:48">
      <c r="AA789" s="117"/>
      <c r="AB789" s="117"/>
      <c r="AC789" s="117"/>
      <c r="AD789" s="117"/>
      <c r="AE789" s="117"/>
      <c r="AG789" s="141"/>
      <c r="AN789" s="117"/>
      <c r="AO789" s="117"/>
      <c r="AP789" s="117"/>
      <c r="AQ789" s="117"/>
      <c r="AR789" s="117"/>
      <c r="AS789" s="117"/>
      <c r="AT789" s="117"/>
      <c r="AU789" s="117"/>
    </row>
    <row r="790" spans="27:48">
      <c r="AA790" s="117"/>
      <c r="AB790" s="117"/>
      <c r="AC790" s="117"/>
      <c r="AD790" s="117"/>
      <c r="AE790" s="117"/>
      <c r="AG790" s="141"/>
      <c r="AN790" s="117"/>
      <c r="AO790" s="117"/>
      <c r="AP790" s="117"/>
      <c r="AQ790" s="117"/>
      <c r="AR790" s="117"/>
      <c r="AS790" s="117"/>
      <c r="AT790" s="117"/>
      <c r="AU790" s="117"/>
    </row>
    <row r="791" spans="27:48">
      <c r="AA791" s="117"/>
      <c r="AB791" s="117"/>
      <c r="AC791" s="117"/>
      <c r="AD791" s="117"/>
      <c r="AE791" s="117"/>
      <c r="AG791" s="141"/>
      <c r="AN791" s="117"/>
      <c r="AO791" s="117"/>
      <c r="AP791" s="117"/>
      <c r="AQ791" s="117"/>
      <c r="AR791" s="117"/>
      <c r="AS791" s="117"/>
      <c r="AT791" s="117"/>
      <c r="AU791" s="117"/>
    </row>
    <row r="792" spans="27:48">
      <c r="AA792" s="117"/>
      <c r="AB792" s="117"/>
      <c r="AC792" s="117"/>
      <c r="AD792" s="117"/>
      <c r="AE792" s="117"/>
      <c r="AG792" s="141"/>
      <c r="AN792" s="117"/>
      <c r="AO792" s="117"/>
      <c r="AP792" s="117"/>
      <c r="AQ792" s="117"/>
      <c r="AR792" s="117"/>
      <c r="AS792" s="117"/>
      <c r="AT792" s="117"/>
      <c r="AU792" s="117"/>
    </row>
    <row r="793" spans="27:48">
      <c r="AA793" s="117"/>
      <c r="AB793" s="117"/>
      <c r="AC793" s="117"/>
      <c r="AD793" s="117"/>
      <c r="AE793" s="117"/>
      <c r="AG793" s="141"/>
      <c r="AN793" s="117"/>
      <c r="AO793" s="117"/>
      <c r="AP793" s="117"/>
      <c r="AQ793" s="117"/>
      <c r="AR793" s="117"/>
      <c r="AS793" s="117"/>
      <c r="AT793" s="117"/>
      <c r="AU793" s="117"/>
    </row>
    <row r="794" spans="27:48">
      <c r="AA794" s="117"/>
      <c r="AB794" s="117"/>
      <c r="AC794" s="117"/>
      <c r="AD794" s="117"/>
      <c r="AE794" s="117"/>
      <c r="AG794" s="141"/>
      <c r="AN794" s="117"/>
      <c r="AO794" s="117"/>
      <c r="AP794" s="117"/>
      <c r="AQ794" s="117"/>
      <c r="AR794" s="117"/>
      <c r="AS794" s="117"/>
      <c r="AT794" s="117"/>
      <c r="AU794" s="117"/>
    </row>
    <row r="795" spans="27:48">
      <c r="AA795" s="117"/>
      <c r="AB795" s="117"/>
      <c r="AC795" s="117"/>
      <c r="AD795" s="117"/>
      <c r="AE795" s="117"/>
      <c r="AG795" s="141"/>
      <c r="AN795" s="117"/>
      <c r="AO795" s="117"/>
      <c r="AP795" s="117"/>
      <c r="AQ795" s="117"/>
      <c r="AR795" s="117"/>
      <c r="AS795" s="117"/>
      <c r="AT795" s="117"/>
      <c r="AU795" s="117"/>
    </row>
    <row r="796" spans="27:48">
      <c r="AA796" s="117"/>
      <c r="AB796" s="117"/>
      <c r="AC796" s="117"/>
      <c r="AD796" s="117"/>
      <c r="AE796" s="117"/>
      <c r="AG796" s="141"/>
      <c r="AN796" s="117"/>
      <c r="AO796" s="117"/>
      <c r="AP796" s="117"/>
      <c r="AQ796" s="117"/>
      <c r="AR796" s="117"/>
      <c r="AS796" s="117"/>
      <c r="AT796" s="117"/>
      <c r="AU796" s="117"/>
    </row>
    <row r="797" spans="27:48">
      <c r="AA797" s="117"/>
      <c r="AB797" s="117"/>
      <c r="AC797" s="117"/>
      <c r="AD797" s="117"/>
      <c r="AE797" s="117"/>
      <c r="AG797" s="141"/>
      <c r="AN797" s="117"/>
      <c r="AO797" s="117"/>
      <c r="AP797" s="117"/>
      <c r="AQ797" s="117"/>
      <c r="AR797" s="117"/>
      <c r="AS797" s="117"/>
      <c r="AT797" s="117"/>
      <c r="AU797" s="117"/>
    </row>
    <row r="798" spans="27:48">
      <c r="AA798" s="117"/>
      <c r="AB798" s="117"/>
      <c r="AC798" s="117"/>
      <c r="AD798" s="117"/>
      <c r="AE798" s="117"/>
      <c r="AG798" s="141"/>
      <c r="AN798" s="117"/>
      <c r="AO798" s="117"/>
      <c r="AP798" s="117"/>
      <c r="AQ798" s="117"/>
      <c r="AR798" s="117"/>
      <c r="AS798" s="117"/>
      <c r="AT798" s="117"/>
      <c r="AU798" s="117"/>
    </row>
    <row r="799" spans="27:48">
      <c r="AA799" s="117"/>
      <c r="AB799" s="117"/>
      <c r="AC799" s="117"/>
      <c r="AD799" s="117"/>
      <c r="AE799" s="117"/>
      <c r="AG799" s="141"/>
      <c r="AN799" s="117"/>
      <c r="AO799" s="117"/>
      <c r="AP799" s="117"/>
      <c r="AQ799" s="117"/>
      <c r="AR799" s="117"/>
      <c r="AS799" s="117"/>
      <c r="AT799" s="117"/>
      <c r="AU799" s="117"/>
    </row>
    <row r="800" spans="27:48">
      <c r="AA800" s="117"/>
      <c r="AB800" s="117"/>
      <c r="AC800" s="117"/>
      <c r="AD800" s="117"/>
      <c r="AE800" s="117"/>
      <c r="AG800" s="141"/>
      <c r="AN800" s="117"/>
      <c r="AO800" s="117"/>
      <c r="AP800" s="117"/>
      <c r="AQ800" s="117"/>
      <c r="AR800" s="117"/>
      <c r="AS800" s="117"/>
      <c r="AT800" s="117"/>
      <c r="AU800" s="117"/>
    </row>
    <row r="801" spans="27:47">
      <c r="AA801" s="117"/>
      <c r="AB801" s="117"/>
      <c r="AC801" s="117"/>
      <c r="AD801" s="117"/>
      <c r="AE801" s="117"/>
      <c r="AG801" s="141"/>
      <c r="AN801" s="117"/>
      <c r="AO801" s="117"/>
      <c r="AP801" s="117"/>
      <c r="AQ801" s="117"/>
      <c r="AR801" s="117"/>
      <c r="AS801" s="117"/>
      <c r="AT801" s="117"/>
      <c r="AU801" s="117"/>
    </row>
    <row r="802" spans="27:47">
      <c r="AA802" s="117"/>
      <c r="AB802" s="117"/>
      <c r="AC802" s="117"/>
      <c r="AD802" s="117"/>
      <c r="AE802" s="117"/>
      <c r="AG802" s="141"/>
      <c r="AN802" s="117"/>
      <c r="AO802" s="117"/>
      <c r="AP802" s="117"/>
      <c r="AQ802" s="117"/>
      <c r="AR802" s="117"/>
      <c r="AS802" s="117"/>
      <c r="AT802" s="117"/>
      <c r="AU802" s="117"/>
    </row>
    <row r="803" spans="27:47">
      <c r="AA803" s="117"/>
      <c r="AB803" s="117"/>
      <c r="AC803" s="117"/>
      <c r="AD803" s="117"/>
      <c r="AE803" s="117"/>
      <c r="AG803" s="141"/>
      <c r="AN803" s="117"/>
      <c r="AO803" s="117"/>
      <c r="AP803" s="117"/>
      <c r="AQ803" s="117"/>
      <c r="AR803" s="117"/>
      <c r="AS803" s="117"/>
      <c r="AT803" s="117"/>
      <c r="AU803" s="117"/>
    </row>
    <row r="804" spans="27:47">
      <c r="AA804" s="117"/>
      <c r="AB804" s="117"/>
      <c r="AC804" s="117"/>
      <c r="AD804" s="117"/>
      <c r="AE804" s="117"/>
      <c r="AG804" s="141"/>
      <c r="AN804" s="117"/>
      <c r="AO804" s="117"/>
      <c r="AP804" s="117"/>
      <c r="AQ804" s="117"/>
      <c r="AR804" s="117"/>
      <c r="AS804" s="117"/>
      <c r="AT804" s="117"/>
      <c r="AU804" s="117"/>
    </row>
    <row r="805" spans="27:47">
      <c r="AA805" s="117"/>
      <c r="AB805" s="117"/>
      <c r="AC805" s="117"/>
      <c r="AD805" s="117"/>
      <c r="AE805" s="117"/>
      <c r="AG805" s="141"/>
      <c r="AN805" s="117"/>
      <c r="AO805" s="117"/>
      <c r="AP805" s="117"/>
      <c r="AQ805" s="117"/>
      <c r="AR805" s="117"/>
      <c r="AS805" s="117"/>
      <c r="AT805" s="117"/>
      <c r="AU805" s="117"/>
    </row>
    <row r="806" spans="27:47">
      <c r="AA806" s="117"/>
      <c r="AB806" s="117"/>
      <c r="AC806" s="117"/>
      <c r="AD806" s="117"/>
      <c r="AE806" s="117"/>
      <c r="AG806" s="141"/>
      <c r="AN806" s="117"/>
      <c r="AO806" s="117"/>
      <c r="AP806" s="117"/>
      <c r="AQ806" s="117"/>
      <c r="AR806" s="117"/>
      <c r="AS806" s="117"/>
      <c r="AT806" s="117"/>
      <c r="AU806" s="117"/>
    </row>
    <row r="807" spans="27:47">
      <c r="AA807" s="117"/>
      <c r="AB807" s="117"/>
      <c r="AC807" s="117"/>
      <c r="AD807" s="117"/>
      <c r="AE807" s="117"/>
      <c r="AG807" s="141"/>
      <c r="AN807" s="117"/>
      <c r="AO807" s="117"/>
      <c r="AP807" s="117"/>
      <c r="AQ807" s="117"/>
      <c r="AR807" s="117"/>
      <c r="AS807" s="117"/>
      <c r="AT807" s="117"/>
      <c r="AU807" s="117"/>
    </row>
    <row r="808" spans="27:47">
      <c r="AA808" s="117"/>
      <c r="AB808" s="117"/>
      <c r="AC808" s="117"/>
      <c r="AD808" s="117"/>
      <c r="AE808" s="117"/>
      <c r="AG808" s="141"/>
      <c r="AN808" s="117"/>
      <c r="AO808" s="117"/>
      <c r="AP808" s="117"/>
      <c r="AQ808" s="117"/>
      <c r="AR808" s="117"/>
      <c r="AS808" s="117"/>
      <c r="AT808" s="117"/>
      <c r="AU808" s="117"/>
    </row>
    <row r="809" spans="27:47">
      <c r="AA809" s="117"/>
      <c r="AB809" s="117"/>
      <c r="AC809" s="117"/>
      <c r="AD809" s="117"/>
      <c r="AE809" s="117"/>
      <c r="AG809" s="141"/>
      <c r="AN809" s="117"/>
      <c r="AO809" s="117"/>
      <c r="AP809" s="117"/>
      <c r="AQ809" s="117"/>
      <c r="AR809" s="117"/>
      <c r="AS809" s="117"/>
      <c r="AT809" s="117"/>
      <c r="AU809" s="117"/>
    </row>
    <row r="810" spans="27:47">
      <c r="AA810" s="117"/>
      <c r="AB810" s="117"/>
      <c r="AC810" s="117"/>
      <c r="AD810" s="117"/>
      <c r="AE810" s="117"/>
      <c r="AG810" s="141"/>
      <c r="AN810" s="117"/>
      <c r="AO810" s="117"/>
      <c r="AP810" s="117"/>
      <c r="AQ810" s="117"/>
      <c r="AR810" s="117"/>
      <c r="AS810" s="117"/>
      <c r="AT810" s="117"/>
      <c r="AU810" s="117"/>
    </row>
    <row r="811" spans="27:47">
      <c r="AA811" s="117"/>
      <c r="AB811" s="117"/>
      <c r="AC811" s="117"/>
      <c r="AD811" s="117"/>
      <c r="AE811" s="117"/>
      <c r="AG811" s="141"/>
      <c r="AN811" s="117"/>
      <c r="AO811" s="117"/>
      <c r="AP811" s="117"/>
      <c r="AQ811" s="117"/>
      <c r="AR811" s="117"/>
      <c r="AS811" s="117"/>
      <c r="AT811" s="117"/>
      <c r="AU811" s="117"/>
    </row>
    <row r="812" spans="27:47">
      <c r="AA812" s="117"/>
      <c r="AB812" s="117"/>
      <c r="AC812" s="117"/>
      <c r="AD812" s="117"/>
      <c r="AE812" s="117"/>
      <c r="AG812" s="141"/>
      <c r="AN812" s="117"/>
      <c r="AO812" s="117"/>
      <c r="AP812" s="117"/>
      <c r="AQ812" s="117"/>
      <c r="AR812" s="117"/>
      <c r="AS812" s="117"/>
      <c r="AT812" s="117"/>
      <c r="AU812" s="117"/>
    </row>
    <row r="813" spans="27:47">
      <c r="AA813" s="117"/>
      <c r="AB813" s="117"/>
      <c r="AC813" s="117"/>
      <c r="AD813" s="117"/>
      <c r="AE813" s="117"/>
      <c r="AG813" s="141"/>
      <c r="AN813" s="117"/>
      <c r="AO813" s="117"/>
      <c r="AP813" s="117"/>
      <c r="AQ813" s="117"/>
      <c r="AR813" s="117"/>
      <c r="AS813" s="117"/>
      <c r="AT813" s="117"/>
      <c r="AU813" s="117"/>
    </row>
    <row r="814" spans="27:47">
      <c r="AA814" s="117"/>
      <c r="AB814" s="117"/>
      <c r="AC814" s="117"/>
      <c r="AD814" s="117"/>
      <c r="AE814" s="117"/>
      <c r="AG814" s="141"/>
      <c r="AN814" s="117"/>
      <c r="AO814" s="117"/>
      <c r="AP814" s="117"/>
      <c r="AQ814" s="117"/>
      <c r="AR814" s="117"/>
      <c r="AS814" s="117"/>
      <c r="AT814" s="117"/>
      <c r="AU814" s="117"/>
    </row>
    <row r="815" spans="27:47">
      <c r="AA815" s="117"/>
      <c r="AB815" s="117"/>
      <c r="AC815" s="117"/>
      <c r="AD815" s="117"/>
      <c r="AE815" s="117"/>
      <c r="AG815" s="141"/>
      <c r="AN815" s="117"/>
      <c r="AO815" s="117"/>
      <c r="AP815" s="117"/>
      <c r="AQ815" s="117"/>
      <c r="AR815" s="117"/>
      <c r="AS815" s="117"/>
      <c r="AT815" s="117"/>
      <c r="AU815" s="117"/>
    </row>
    <row r="816" spans="27:47">
      <c r="AA816" s="117"/>
      <c r="AB816" s="117"/>
      <c r="AC816" s="117"/>
      <c r="AD816" s="117"/>
      <c r="AE816" s="117"/>
      <c r="AG816" s="141"/>
      <c r="AN816" s="117"/>
      <c r="AO816" s="117"/>
      <c r="AP816" s="117"/>
      <c r="AQ816" s="117"/>
      <c r="AR816" s="117"/>
      <c r="AS816" s="117"/>
      <c r="AT816" s="117"/>
      <c r="AU816" s="117"/>
    </row>
    <row r="817" spans="27:64">
      <c r="AA817" s="117"/>
      <c r="AB817" s="117"/>
      <c r="AC817" s="117"/>
      <c r="AD817" s="117"/>
      <c r="AE817" s="117"/>
      <c r="AG817" s="141"/>
      <c r="AN817" s="117"/>
      <c r="AO817" s="117"/>
      <c r="AP817" s="117"/>
      <c r="AQ817" s="117"/>
      <c r="AR817" s="117"/>
      <c r="AS817" s="117"/>
      <c r="AT817" s="117"/>
      <c r="AU817" s="117"/>
    </row>
    <row r="818" spans="27:64">
      <c r="AA818" s="117"/>
      <c r="AB818" s="117"/>
      <c r="AC818" s="117"/>
      <c r="AD818" s="117"/>
      <c r="AE818" s="117"/>
      <c r="AG818" s="141"/>
      <c r="AN818" s="117"/>
      <c r="AO818" s="117"/>
      <c r="AP818" s="117"/>
      <c r="AQ818" s="117"/>
      <c r="AR818" s="117"/>
      <c r="AS818" s="117"/>
      <c r="AT818" s="117"/>
      <c r="AU818" s="117"/>
    </row>
    <row r="819" spans="27:64">
      <c r="AA819" s="117"/>
      <c r="AB819" s="117"/>
      <c r="AC819" s="117"/>
      <c r="AD819" s="117"/>
      <c r="AE819" s="117"/>
      <c r="AG819" s="141"/>
      <c r="AN819" s="117"/>
      <c r="AO819" s="117"/>
      <c r="AP819" s="117"/>
      <c r="AQ819" s="117"/>
      <c r="AR819" s="117"/>
      <c r="AS819" s="117"/>
      <c r="AT819" s="117"/>
      <c r="AU819" s="117"/>
    </row>
    <row r="820" spans="27:64">
      <c r="AA820" s="117"/>
      <c r="AB820" s="117"/>
      <c r="AC820" s="117"/>
      <c r="AD820" s="117"/>
      <c r="AE820" s="117"/>
      <c r="AG820" s="141"/>
      <c r="AN820" s="117"/>
      <c r="AO820" s="117"/>
      <c r="AP820" s="117"/>
      <c r="AQ820" s="117"/>
      <c r="AR820" s="117"/>
      <c r="AS820" s="117"/>
      <c r="AT820" s="117"/>
      <c r="AU820" s="117"/>
    </row>
    <row r="821" spans="27:64">
      <c r="AA821" s="117"/>
      <c r="AB821" s="117"/>
      <c r="AC821" s="117"/>
      <c r="AD821" s="117"/>
      <c r="AE821" s="117"/>
      <c r="AG821" s="141"/>
      <c r="AN821" s="117"/>
      <c r="AO821" s="117"/>
      <c r="AP821" s="117"/>
      <c r="AQ821" s="117"/>
      <c r="AR821" s="117"/>
      <c r="AS821" s="117"/>
      <c r="AT821" s="117"/>
      <c r="AU821" s="117"/>
    </row>
    <row r="822" spans="27:64">
      <c r="AA822" s="117"/>
      <c r="AB822" s="117"/>
      <c r="AC822" s="117"/>
      <c r="AD822" s="117"/>
      <c r="AE822" s="117"/>
      <c r="AG822" s="141"/>
      <c r="AN822" s="117"/>
      <c r="AO822" s="117"/>
      <c r="AP822" s="117"/>
      <c r="AQ822" s="117"/>
      <c r="AR822" s="117"/>
      <c r="AS822" s="117"/>
      <c r="AT822" s="117"/>
      <c r="AU822" s="117"/>
    </row>
    <row r="823" spans="27:64">
      <c r="AA823" s="117"/>
      <c r="AB823" s="117"/>
      <c r="AC823" s="117"/>
      <c r="AD823" s="117"/>
      <c r="AE823" s="117"/>
      <c r="AG823" s="141"/>
      <c r="AN823" s="117"/>
      <c r="AO823" s="117"/>
      <c r="AP823" s="117"/>
      <c r="AQ823" s="117"/>
      <c r="AR823" s="117"/>
      <c r="AS823" s="117"/>
      <c r="AT823" s="117"/>
      <c r="AU823" s="117"/>
    </row>
    <row r="824" spans="27:64">
      <c r="AA824" s="117"/>
      <c r="AB824" s="117"/>
      <c r="AC824" s="117"/>
      <c r="AD824" s="117"/>
      <c r="AE824" s="117"/>
      <c r="AG824" s="141"/>
      <c r="AN824" s="117"/>
      <c r="AO824" s="117"/>
      <c r="AP824" s="117"/>
      <c r="AQ824" s="117"/>
      <c r="AR824" s="117"/>
      <c r="AS824" s="117"/>
      <c r="AT824" s="117"/>
      <c r="AU824" s="117"/>
      <c r="AV824" s="117"/>
      <c r="AW824" s="117"/>
      <c r="AX824" s="117"/>
      <c r="AY824" s="117"/>
      <c r="AZ824" s="117"/>
      <c r="BA824" s="117"/>
      <c r="BB824" s="117"/>
      <c r="BC824" s="117"/>
      <c r="BD824" s="117"/>
      <c r="BE824" s="117"/>
      <c r="BF824" s="117"/>
      <c r="BG824" s="117"/>
      <c r="BH824" s="117"/>
      <c r="BI824" s="117"/>
      <c r="BJ824" s="117"/>
      <c r="BK824" s="117"/>
      <c r="BL824" s="117"/>
    </row>
    <row r="825" spans="27:64">
      <c r="AA825" s="117"/>
      <c r="AB825" s="117"/>
      <c r="AC825" s="117"/>
      <c r="AD825" s="117"/>
      <c r="AE825" s="117"/>
      <c r="AG825" s="141"/>
      <c r="AN825" s="117"/>
      <c r="AO825" s="117"/>
      <c r="AP825" s="117"/>
      <c r="AQ825" s="117"/>
      <c r="AR825" s="117"/>
      <c r="AS825" s="117"/>
      <c r="AT825" s="117"/>
      <c r="AU825" s="117"/>
      <c r="AV825" s="117"/>
      <c r="AX825" s="117"/>
      <c r="AY825" s="117"/>
      <c r="AZ825" s="117"/>
      <c r="BA825" s="117"/>
      <c r="BB825" s="117"/>
      <c r="BC825" s="117"/>
      <c r="BD825" s="117"/>
      <c r="BE825" s="117"/>
      <c r="BF825" s="117"/>
      <c r="BG825" s="117"/>
      <c r="BH825" s="117"/>
      <c r="BI825" s="117"/>
      <c r="BJ825" s="117"/>
      <c r="BK825" s="117"/>
      <c r="BL825" s="117"/>
    </row>
    <row r="826" spans="27:64">
      <c r="AA826" s="117"/>
      <c r="AB826" s="117"/>
      <c r="AC826" s="117"/>
      <c r="AD826" s="117"/>
      <c r="AE826" s="117"/>
      <c r="AG826" s="141"/>
      <c r="AN826" s="117"/>
      <c r="AO826" s="117"/>
      <c r="AP826" s="117"/>
      <c r="AQ826" s="117"/>
      <c r="AR826" s="117"/>
      <c r="AS826" s="117"/>
      <c r="AT826" s="117"/>
      <c r="AU826" s="117"/>
    </row>
    <row r="827" spans="27:64">
      <c r="AA827" s="117"/>
      <c r="AB827" s="117"/>
      <c r="AC827" s="117"/>
      <c r="AD827" s="117"/>
      <c r="AE827" s="117"/>
      <c r="AG827" s="141"/>
      <c r="AN827" s="117"/>
      <c r="AO827" s="117"/>
      <c r="AP827" s="117"/>
      <c r="AQ827" s="117"/>
      <c r="AR827" s="117"/>
      <c r="AS827" s="117"/>
      <c r="AT827" s="117"/>
      <c r="AU827" s="117"/>
    </row>
    <row r="828" spans="27:64">
      <c r="AA828" s="117"/>
      <c r="AB828" s="117"/>
      <c r="AC828" s="117"/>
      <c r="AD828" s="117"/>
      <c r="AE828" s="117"/>
      <c r="AG828" s="141"/>
      <c r="AN828" s="117"/>
      <c r="AO828" s="117"/>
      <c r="AP828" s="117"/>
      <c r="AQ828" s="117"/>
      <c r="AR828" s="117"/>
      <c r="AS828" s="117"/>
      <c r="AT828" s="117"/>
      <c r="AU828" s="117"/>
    </row>
    <row r="829" spans="27:64">
      <c r="AA829" s="117"/>
      <c r="AB829" s="117"/>
      <c r="AC829" s="117"/>
      <c r="AD829" s="117"/>
      <c r="AE829" s="117"/>
      <c r="AG829" s="141"/>
      <c r="AN829" s="117"/>
      <c r="AO829" s="117"/>
      <c r="AP829" s="117"/>
      <c r="AQ829" s="117"/>
      <c r="AR829" s="117"/>
      <c r="AS829" s="117"/>
      <c r="AT829" s="117"/>
      <c r="AU829" s="117"/>
    </row>
    <row r="830" spans="27:64">
      <c r="AA830" s="117"/>
      <c r="AB830" s="117"/>
      <c r="AC830" s="117"/>
      <c r="AD830" s="117"/>
      <c r="AE830" s="117"/>
      <c r="AG830" s="141"/>
      <c r="AN830" s="117"/>
      <c r="AO830" s="117"/>
      <c r="AP830" s="117"/>
      <c r="AQ830" s="117"/>
      <c r="AR830" s="117"/>
      <c r="AS830" s="117"/>
      <c r="AT830" s="117"/>
      <c r="AU830" s="117"/>
    </row>
    <row r="831" spans="27:64">
      <c r="AA831" s="117"/>
      <c r="AB831" s="117"/>
      <c r="AC831" s="117"/>
      <c r="AD831" s="117"/>
      <c r="AE831" s="117"/>
      <c r="AG831" s="141"/>
      <c r="AN831" s="117"/>
      <c r="AO831" s="117"/>
      <c r="AP831" s="117"/>
      <c r="AQ831" s="117"/>
      <c r="AR831" s="117"/>
      <c r="AS831" s="117"/>
      <c r="AT831" s="117"/>
      <c r="AU831" s="117"/>
    </row>
    <row r="832" spans="27:64">
      <c r="AA832" s="117"/>
      <c r="AB832" s="117"/>
      <c r="AC832" s="117"/>
      <c r="AD832" s="117"/>
      <c r="AE832" s="117"/>
      <c r="AG832" s="141"/>
      <c r="AN832" s="117"/>
      <c r="AO832" s="117"/>
      <c r="AP832" s="117"/>
      <c r="AQ832" s="117"/>
      <c r="AR832" s="117"/>
      <c r="AS832" s="117"/>
      <c r="AT832" s="117"/>
      <c r="AU832" s="117"/>
    </row>
    <row r="833" spans="27:50">
      <c r="AA833" s="117"/>
      <c r="AB833" s="117"/>
      <c r="AC833" s="117"/>
      <c r="AD833" s="117"/>
      <c r="AE833" s="117"/>
      <c r="AG833" s="141"/>
      <c r="AN833" s="117"/>
      <c r="AO833" s="117"/>
      <c r="AP833" s="117"/>
      <c r="AQ833" s="117"/>
      <c r="AR833" s="117"/>
      <c r="AS833" s="117"/>
      <c r="AT833" s="117"/>
      <c r="AU833" s="117"/>
    </row>
    <row r="834" spans="27:50">
      <c r="AA834" s="117"/>
      <c r="AB834" s="117"/>
      <c r="AC834" s="117"/>
      <c r="AD834" s="117"/>
      <c r="AE834" s="117"/>
      <c r="AG834" s="141"/>
      <c r="AN834" s="117"/>
      <c r="AO834" s="117"/>
      <c r="AP834" s="117"/>
      <c r="AQ834" s="117"/>
      <c r="AR834" s="117"/>
      <c r="AS834" s="117"/>
      <c r="AT834" s="117"/>
      <c r="AU834" s="117"/>
    </row>
    <row r="835" spans="27:50">
      <c r="AA835" s="117"/>
      <c r="AB835" s="117"/>
      <c r="AC835" s="117"/>
      <c r="AD835" s="117"/>
      <c r="AE835" s="117"/>
      <c r="AG835" s="141"/>
      <c r="AN835" s="117"/>
      <c r="AO835" s="117"/>
      <c r="AP835" s="117"/>
      <c r="AQ835" s="117"/>
      <c r="AR835" s="117"/>
      <c r="AS835" s="117"/>
      <c r="AT835" s="117"/>
      <c r="AU835" s="117"/>
    </row>
    <row r="836" spans="27:50">
      <c r="AA836" s="117"/>
      <c r="AB836" s="117"/>
      <c r="AC836" s="117"/>
      <c r="AD836" s="117"/>
      <c r="AE836" s="117"/>
      <c r="AG836" s="141"/>
      <c r="AN836" s="117"/>
      <c r="AO836" s="117"/>
      <c r="AP836" s="117"/>
      <c r="AQ836" s="117"/>
      <c r="AR836" s="117"/>
      <c r="AS836" s="117"/>
      <c r="AT836" s="117"/>
      <c r="AU836" s="117"/>
      <c r="AV836" s="117"/>
      <c r="AX836" s="117"/>
    </row>
    <row r="837" spans="27:50">
      <c r="AA837" s="117"/>
      <c r="AB837" s="117"/>
      <c r="AC837" s="117"/>
      <c r="AD837" s="117"/>
      <c r="AE837" s="117"/>
      <c r="AG837" s="141"/>
      <c r="AN837" s="117"/>
      <c r="AO837" s="117"/>
      <c r="AP837" s="117"/>
      <c r="AQ837" s="117"/>
      <c r="AR837" s="117"/>
      <c r="AS837" s="117"/>
      <c r="AT837" s="117"/>
      <c r="AU837" s="117"/>
    </row>
    <row r="838" spans="27:50">
      <c r="AA838" s="117"/>
      <c r="AB838" s="117"/>
      <c r="AC838" s="117"/>
      <c r="AD838" s="117"/>
      <c r="AE838" s="117"/>
      <c r="AG838" s="141"/>
      <c r="AN838" s="117"/>
      <c r="AO838" s="117"/>
      <c r="AP838" s="117"/>
      <c r="AQ838" s="117"/>
      <c r="AR838" s="117"/>
      <c r="AS838" s="117"/>
      <c r="AT838" s="117"/>
      <c r="AU838" s="117"/>
    </row>
    <row r="839" spans="27:50">
      <c r="AA839" s="117"/>
      <c r="AB839" s="117"/>
      <c r="AC839" s="117"/>
      <c r="AD839" s="117"/>
      <c r="AE839" s="117"/>
      <c r="AG839" s="141"/>
      <c r="AN839" s="117"/>
      <c r="AO839" s="117"/>
      <c r="AP839" s="117"/>
      <c r="AQ839" s="117"/>
      <c r="AR839" s="117"/>
      <c r="AS839" s="117"/>
      <c r="AT839" s="117"/>
      <c r="AU839" s="117"/>
    </row>
    <row r="840" spans="27:50">
      <c r="AA840" s="117"/>
      <c r="AB840" s="117"/>
      <c r="AC840" s="117"/>
      <c r="AD840" s="117"/>
      <c r="AE840" s="117"/>
      <c r="AG840" s="141"/>
      <c r="AN840" s="117"/>
      <c r="AO840" s="117"/>
      <c r="AP840" s="117"/>
      <c r="AQ840" s="117"/>
      <c r="AR840" s="117"/>
      <c r="AS840" s="117"/>
      <c r="AT840" s="117"/>
      <c r="AU840" s="117"/>
    </row>
    <row r="841" spans="27:50">
      <c r="AA841" s="117"/>
      <c r="AB841" s="117"/>
      <c r="AC841" s="117"/>
      <c r="AD841" s="117"/>
      <c r="AE841" s="117"/>
      <c r="AG841" s="141"/>
      <c r="AN841" s="117"/>
      <c r="AO841" s="117"/>
      <c r="AP841" s="117"/>
      <c r="AQ841" s="117"/>
      <c r="AR841" s="117"/>
      <c r="AS841" s="117"/>
      <c r="AT841" s="117"/>
      <c r="AU841" s="117"/>
    </row>
    <row r="842" spans="27:50">
      <c r="AA842" s="117"/>
      <c r="AB842" s="117"/>
      <c r="AC842" s="117"/>
      <c r="AD842" s="117"/>
      <c r="AE842" s="117"/>
      <c r="AG842" s="141"/>
      <c r="AN842" s="117"/>
      <c r="AO842" s="117"/>
      <c r="AP842" s="117"/>
      <c r="AQ842" s="117"/>
      <c r="AR842" s="117"/>
      <c r="AS842" s="117"/>
      <c r="AT842" s="117"/>
      <c r="AU842" s="117"/>
    </row>
    <row r="843" spans="27:50">
      <c r="AA843" s="117"/>
      <c r="AB843" s="117"/>
      <c r="AC843" s="117"/>
      <c r="AD843" s="117"/>
      <c r="AE843" s="117"/>
      <c r="AG843" s="141"/>
      <c r="AN843" s="117"/>
      <c r="AO843" s="117"/>
      <c r="AP843" s="117"/>
      <c r="AQ843" s="117"/>
      <c r="AR843" s="117"/>
      <c r="AS843" s="117"/>
      <c r="AT843" s="117"/>
      <c r="AU843" s="117"/>
    </row>
    <row r="844" spans="27:50">
      <c r="AA844" s="117"/>
      <c r="AB844" s="117"/>
      <c r="AC844" s="117"/>
      <c r="AD844" s="117"/>
      <c r="AE844" s="117"/>
      <c r="AG844" s="141"/>
      <c r="AN844" s="117"/>
      <c r="AO844" s="117"/>
      <c r="AP844" s="117"/>
      <c r="AQ844" s="117"/>
      <c r="AR844" s="117"/>
      <c r="AS844" s="117"/>
      <c r="AT844" s="117"/>
      <c r="AU844" s="117"/>
    </row>
    <row r="845" spans="27:50">
      <c r="AA845" s="117"/>
      <c r="AB845" s="117"/>
      <c r="AC845" s="117"/>
      <c r="AD845" s="117"/>
      <c r="AE845" s="117"/>
      <c r="AG845" s="141"/>
      <c r="AN845" s="117"/>
      <c r="AO845" s="117"/>
      <c r="AP845" s="117"/>
      <c r="AQ845" s="117"/>
      <c r="AR845" s="117"/>
      <c r="AS845" s="117"/>
      <c r="AT845" s="117"/>
      <c r="AU845" s="117"/>
    </row>
    <row r="846" spans="27:50">
      <c r="AA846" s="117"/>
      <c r="AB846" s="117"/>
      <c r="AC846" s="117"/>
      <c r="AD846" s="117"/>
      <c r="AE846" s="117"/>
      <c r="AG846" s="141"/>
      <c r="AN846" s="117"/>
      <c r="AO846" s="117"/>
      <c r="AP846" s="117"/>
      <c r="AQ846" s="117"/>
      <c r="AR846" s="117"/>
      <c r="AS846" s="117"/>
      <c r="AT846" s="117"/>
      <c r="AU846" s="117"/>
    </row>
    <row r="847" spans="27:50">
      <c r="AA847" s="117"/>
      <c r="AB847" s="117"/>
      <c r="AC847" s="117"/>
      <c r="AD847" s="117"/>
      <c r="AE847" s="117"/>
      <c r="AG847" s="141"/>
      <c r="AN847" s="117"/>
      <c r="AO847" s="117"/>
      <c r="AP847" s="117"/>
      <c r="AQ847" s="117"/>
      <c r="AR847" s="117"/>
      <c r="AS847" s="117"/>
      <c r="AT847" s="117"/>
      <c r="AU847" s="117"/>
    </row>
    <row r="848" spans="27:50">
      <c r="AA848" s="117"/>
      <c r="AB848" s="117"/>
      <c r="AC848" s="117"/>
      <c r="AD848" s="117"/>
      <c r="AE848" s="117"/>
      <c r="AG848" s="141"/>
      <c r="AN848" s="117"/>
      <c r="AO848" s="117"/>
      <c r="AP848" s="117"/>
      <c r="AQ848" s="117"/>
      <c r="AR848" s="117"/>
      <c r="AS848" s="117"/>
      <c r="AT848" s="117"/>
      <c r="AU848" s="117"/>
    </row>
    <row r="849" spans="27:47">
      <c r="AA849" s="117"/>
      <c r="AB849" s="117"/>
      <c r="AC849" s="117"/>
      <c r="AD849" s="117"/>
      <c r="AE849" s="117"/>
      <c r="AG849" s="141"/>
      <c r="AN849" s="117"/>
      <c r="AO849" s="117"/>
      <c r="AP849" s="117"/>
      <c r="AQ849" s="117"/>
      <c r="AR849" s="117"/>
      <c r="AS849" s="117"/>
      <c r="AT849" s="117"/>
      <c r="AU849" s="117"/>
    </row>
    <row r="850" spans="27:47">
      <c r="AA850" s="117"/>
      <c r="AB850" s="117"/>
      <c r="AC850" s="117"/>
      <c r="AD850" s="117"/>
      <c r="AE850" s="117"/>
      <c r="AG850" s="141"/>
      <c r="AN850" s="117"/>
      <c r="AO850" s="117"/>
      <c r="AP850" s="117"/>
      <c r="AQ850" s="117"/>
      <c r="AR850" s="117"/>
      <c r="AS850" s="117"/>
      <c r="AT850" s="117"/>
      <c r="AU850" s="117"/>
    </row>
    <row r="851" spans="27:47">
      <c r="AA851" s="117"/>
      <c r="AB851" s="117"/>
      <c r="AC851" s="117"/>
      <c r="AD851" s="117"/>
      <c r="AE851" s="117"/>
      <c r="AG851" s="141"/>
      <c r="AN851" s="117"/>
      <c r="AO851" s="117"/>
      <c r="AP851" s="117"/>
      <c r="AQ851" s="117"/>
      <c r="AR851" s="117"/>
      <c r="AS851" s="117"/>
      <c r="AT851" s="117"/>
      <c r="AU851" s="117"/>
    </row>
    <row r="852" spans="27:47">
      <c r="AA852" s="117"/>
      <c r="AB852" s="117"/>
      <c r="AC852" s="117"/>
      <c r="AD852" s="117"/>
      <c r="AE852" s="117"/>
      <c r="AG852" s="141"/>
      <c r="AN852" s="117"/>
      <c r="AO852" s="117"/>
      <c r="AP852" s="117"/>
      <c r="AQ852" s="117"/>
      <c r="AR852" s="117"/>
      <c r="AS852" s="117"/>
      <c r="AT852" s="117"/>
      <c r="AU852" s="117"/>
    </row>
    <row r="853" spans="27:47">
      <c r="AA853" s="117"/>
      <c r="AB853" s="117"/>
      <c r="AC853" s="117"/>
      <c r="AD853" s="117"/>
      <c r="AE853" s="117"/>
      <c r="AG853" s="141"/>
      <c r="AN853" s="117"/>
      <c r="AO853" s="117"/>
      <c r="AP853" s="117"/>
      <c r="AQ853" s="117"/>
      <c r="AR853" s="117"/>
      <c r="AS853" s="117"/>
      <c r="AT853" s="117"/>
      <c r="AU853" s="117"/>
    </row>
    <row r="854" spans="27:47">
      <c r="AA854" s="117"/>
      <c r="AB854" s="117"/>
      <c r="AC854" s="117"/>
      <c r="AD854" s="117"/>
      <c r="AE854" s="117"/>
      <c r="AG854" s="141"/>
      <c r="AN854" s="117"/>
      <c r="AO854" s="117"/>
      <c r="AP854" s="117"/>
      <c r="AQ854" s="117"/>
      <c r="AR854" s="117"/>
      <c r="AS854" s="117"/>
      <c r="AT854" s="117"/>
      <c r="AU854" s="117"/>
    </row>
    <row r="855" spans="27:47">
      <c r="AA855" s="117"/>
      <c r="AB855" s="117"/>
      <c r="AC855" s="117"/>
      <c r="AD855" s="117"/>
      <c r="AE855" s="117"/>
      <c r="AG855" s="141"/>
      <c r="AN855" s="117"/>
      <c r="AO855" s="117"/>
      <c r="AP855" s="117"/>
      <c r="AQ855" s="117"/>
      <c r="AR855" s="117"/>
      <c r="AS855" s="117"/>
      <c r="AT855" s="117"/>
      <c r="AU855" s="117"/>
    </row>
    <row r="856" spans="27:47">
      <c r="AA856" s="117"/>
      <c r="AB856" s="117"/>
      <c r="AC856" s="117"/>
      <c r="AD856" s="117"/>
      <c r="AE856" s="117"/>
      <c r="AG856" s="141"/>
      <c r="AN856" s="117"/>
      <c r="AO856" s="117"/>
      <c r="AP856" s="117"/>
      <c r="AQ856" s="117"/>
      <c r="AR856" s="117"/>
      <c r="AS856" s="117"/>
      <c r="AT856" s="117"/>
      <c r="AU856" s="117"/>
    </row>
    <row r="857" spans="27:47">
      <c r="AA857" s="117"/>
      <c r="AB857" s="117"/>
      <c r="AC857" s="117"/>
      <c r="AD857" s="117"/>
      <c r="AE857" s="117"/>
      <c r="AG857" s="141"/>
      <c r="AN857" s="117"/>
      <c r="AO857" s="117"/>
      <c r="AP857" s="117"/>
      <c r="AQ857" s="117"/>
      <c r="AR857" s="117"/>
      <c r="AS857" s="117"/>
      <c r="AT857" s="117"/>
      <c r="AU857" s="117"/>
    </row>
    <row r="858" spans="27:47">
      <c r="AA858" s="117"/>
      <c r="AB858" s="117"/>
      <c r="AC858" s="117"/>
      <c r="AD858" s="117"/>
      <c r="AE858" s="117"/>
      <c r="AG858" s="141"/>
      <c r="AN858" s="117"/>
      <c r="AO858" s="117"/>
      <c r="AP858" s="117"/>
      <c r="AQ858" s="117"/>
      <c r="AR858" s="117"/>
      <c r="AS858" s="117"/>
      <c r="AT858" s="117"/>
      <c r="AU858" s="117"/>
    </row>
    <row r="859" spans="27:47">
      <c r="AA859" s="117"/>
      <c r="AB859" s="117"/>
      <c r="AC859" s="117"/>
      <c r="AD859" s="117"/>
      <c r="AE859" s="117"/>
      <c r="AG859" s="141"/>
      <c r="AN859" s="117"/>
      <c r="AO859" s="117"/>
      <c r="AP859" s="117"/>
      <c r="AQ859" s="117"/>
      <c r="AR859" s="117"/>
      <c r="AS859" s="117"/>
      <c r="AT859" s="117"/>
      <c r="AU859" s="117"/>
    </row>
    <row r="860" spans="27:47">
      <c r="AA860" s="117"/>
      <c r="AB860" s="117"/>
      <c r="AC860" s="117"/>
      <c r="AD860" s="117"/>
      <c r="AE860" s="117"/>
      <c r="AG860" s="141"/>
      <c r="AN860" s="117"/>
      <c r="AO860" s="117"/>
      <c r="AP860" s="117"/>
      <c r="AQ860" s="117"/>
      <c r="AR860" s="117"/>
      <c r="AS860" s="117"/>
      <c r="AT860" s="117"/>
      <c r="AU860" s="117"/>
    </row>
    <row r="861" spans="27:47">
      <c r="AA861" s="117"/>
      <c r="AB861" s="117"/>
      <c r="AC861" s="117"/>
      <c r="AD861" s="117"/>
      <c r="AE861" s="117"/>
      <c r="AG861" s="141"/>
      <c r="AN861" s="117"/>
      <c r="AO861" s="117"/>
      <c r="AP861" s="117"/>
      <c r="AQ861" s="117"/>
      <c r="AR861" s="117"/>
      <c r="AS861" s="117"/>
      <c r="AT861" s="117"/>
      <c r="AU861" s="117"/>
    </row>
    <row r="862" spans="27:47">
      <c r="AA862" s="117"/>
      <c r="AB862" s="117"/>
      <c r="AC862" s="117"/>
      <c r="AD862" s="117"/>
      <c r="AE862" s="117"/>
      <c r="AG862" s="141"/>
      <c r="AN862" s="117"/>
      <c r="AO862" s="117"/>
      <c r="AP862" s="117"/>
      <c r="AQ862" s="117"/>
      <c r="AR862" s="117"/>
      <c r="AS862" s="117"/>
      <c r="AT862" s="117"/>
      <c r="AU862" s="117"/>
    </row>
    <row r="863" spans="27:47">
      <c r="AA863" s="117"/>
      <c r="AB863" s="117"/>
      <c r="AC863" s="117"/>
      <c r="AD863" s="117"/>
      <c r="AE863" s="117"/>
      <c r="AG863" s="141"/>
      <c r="AN863" s="117"/>
      <c r="AO863" s="117"/>
      <c r="AP863" s="117"/>
      <c r="AQ863" s="117"/>
      <c r="AR863" s="117"/>
      <c r="AS863" s="117"/>
      <c r="AT863" s="117"/>
      <c r="AU863" s="117"/>
    </row>
    <row r="864" spans="27:47">
      <c r="AA864" s="117"/>
      <c r="AB864" s="117"/>
      <c r="AC864" s="117"/>
      <c r="AD864" s="117"/>
      <c r="AE864" s="117"/>
      <c r="AG864" s="141"/>
      <c r="AN864" s="117"/>
      <c r="AO864" s="117"/>
      <c r="AP864" s="117"/>
      <c r="AQ864" s="117"/>
      <c r="AR864" s="117"/>
      <c r="AS864" s="117"/>
      <c r="AT864" s="117"/>
      <c r="AU864" s="117"/>
    </row>
    <row r="865" spans="27:47">
      <c r="AA865" s="117"/>
      <c r="AB865" s="117"/>
      <c r="AC865" s="117"/>
      <c r="AD865" s="117"/>
      <c r="AE865" s="117"/>
      <c r="AG865" s="141"/>
      <c r="AN865" s="117"/>
      <c r="AO865" s="117"/>
      <c r="AP865" s="117"/>
      <c r="AQ865" s="117"/>
      <c r="AR865" s="117"/>
      <c r="AS865" s="117"/>
      <c r="AT865" s="117"/>
      <c r="AU865" s="117"/>
    </row>
    <row r="866" spans="27:47">
      <c r="AA866" s="117"/>
      <c r="AB866" s="117"/>
      <c r="AC866" s="117"/>
      <c r="AD866" s="117"/>
      <c r="AE866" s="117"/>
      <c r="AG866" s="141"/>
      <c r="AN866" s="117"/>
      <c r="AO866" s="117"/>
      <c r="AP866" s="117"/>
      <c r="AQ866" s="117"/>
      <c r="AR866" s="117"/>
      <c r="AS866" s="117"/>
      <c r="AT866" s="117"/>
      <c r="AU866" s="117"/>
    </row>
    <row r="867" spans="27:47">
      <c r="AA867" s="117"/>
      <c r="AB867" s="117"/>
      <c r="AC867" s="117"/>
      <c r="AD867" s="117"/>
      <c r="AE867" s="117"/>
      <c r="AG867" s="141"/>
      <c r="AN867" s="117"/>
      <c r="AO867" s="117"/>
      <c r="AP867" s="117"/>
      <c r="AQ867" s="117"/>
      <c r="AR867" s="117"/>
      <c r="AS867" s="117"/>
      <c r="AT867" s="117"/>
      <c r="AU867" s="117"/>
    </row>
    <row r="868" spans="27:47">
      <c r="AA868" s="117"/>
      <c r="AB868" s="117"/>
      <c r="AC868" s="117"/>
      <c r="AD868" s="117"/>
      <c r="AE868" s="117"/>
      <c r="AG868" s="141"/>
      <c r="AN868" s="117"/>
      <c r="AO868" s="117"/>
      <c r="AP868" s="117"/>
      <c r="AQ868" s="117"/>
      <c r="AR868" s="117"/>
      <c r="AS868" s="117"/>
      <c r="AT868" s="117"/>
      <c r="AU868" s="117"/>
    </row>
    <row r="869" spans="27:47">
      <c r="AA869" s="117"/>
      <c r="AB869" s="117"/>
      <c r="AC869" s="117"/>
      <c r="AD869" s="117"/>
      <c r="AE869" s="117"/>
      <c r="AG869" s="141"/>
      <c r="AN869" s="117"/>
      <c r="AO869" s="117"/>
      <c r="AP869" s="117"/>
      <c r="AQ869" s="117"/>
      <c r="AR869" s="117"/>
      <c r="AS869" s="117"/>
      <c r="AT869" s="117"/>
      <c r="AU869" s="117"/>
    </row>
    <row r="870" spans="27:47">
      <c r="AA870" s="117"/>
      <c r="AB870" s="117"/>
      <c r="AC870" s="117"/>
      <c r="AD870" s="117"/>
      <c r="AE870" s="117"/>
      <c r="AG870" s="141"/>
      <c r="AN870" s="117"/>
      <c r="AO870" s="117"/>
      <c r="AP870" s="117"/>
      <c r="AQ870" s="117"/>
      <c r="AR870" s="117"/>
      <c r="AS870" s="117"/>
      <c r="AT870" s="117"/>
      <c r="AU870" s="117"/>
    </row>
    <row r="871" spans="27:47">
      <c r="AA871" s="117"/>
      <c r="AB871" s="117"/>
      <c r="AC871" s="117"/>
      <c r="AD871" s="117"/>
      <c r="AE871" s="117"/>
      <c r="AG871" s="141"/>
      <c r="AN871" s="117"/>
      <c r="AO871" s="117"/>
      <c r="AP871" s="117"/>
      <c r="AQ871" s="117"/>
      <c r="AR871" s="117"/>
      <c r="AS871" s="117"/>
      <c r="AT871" s="117"/>
      <c r="AU871" s="117"/>
    </row>
    <row r="872" spans="27:47">
      <c r="AA872" s="117"/>
      <c r="AB872" s="117"/>
      <c r="AC872" s="117"/>
      <c r="AD872" s="117"/>
      <c r="AE872" s="117"/>
      <c r="AG872" s="141"/>
      <c r="AN872" s="117"/>
      <c r="AO872" s="117"/>
      <c r="AP872" s="117"/>
      <c r="AQ872" s="117"/>
      <c r="AR872" s="117"/>
      <c r="AS872" s="117"/>
      <c r="AT872" s="117"/>
      <c r="AU872" s="117"/>
    </row>
    <row r="873" spans="27:47">
      <c r="AA873" s="117"/>
      <c r="AB873" s="117"/>
      <c r="AC873" s="117"/>
      <c r="AD873" s="117"/>
      <c r="AE873" s="117"/>
      <c r="AG873" s="141"/>
      <c r="AN873" s="117"/>
      <c r="AO873" s="117"/>
      <c r="AP873" s="117"/>
      <c r="AQ873" s="117"/>
      <c r="AR873" s="117"/>
      <c r="AS873" s="117"/>
      <c r="AT873" s="117"/>
      <c r="AU873" s="117"/>
    </row>
    <row r="874" spans="27:47">
      <c r="AA874" s="117"/>
      <c r="AB874" s="117"/>
      <c r="AC874" s="117"/>
      <c r="AD874" s="117"/>
      <c r="AE874" s="117"/>
      <c r="AG874" s="141"/>
      <c r="AN874" s="117"/>
      <c r="AO874" s="117"/>
      <c r="AP874" s="117"/>
      <c r="AQ874" s="117"/>
      <c r="AR874" s="117"/>
      <c r="AS874" s="117"/>
      <c r="AT874" s="117"/>
      <c r="AU874" s="117"/>
    </row>
    <row r="875" spans="27:47">
      <c r="AA875" s="117"/>
      <c r="AB875" s="117"/>
      <c r="AC875" s="117"/>
      <c r="AD875" s="117"/>
      <c r="AE875" s="117"/>
      <c r="AG875" s="141"/>
      <c r="AN875" s="117"/>
      <c r="AO875" s="117"/>
      <c r="AP875" s="117"/>
      <c r="AQ875" s="117"/>
      <c r="AR875" s="117"/>
      <c r="AS875" s="117"/>
      <c r="AT875" s="117"/>
      <c r="AU875" s="117"/>
    </row>
    <row r="876" spans="27:47">
      <c r="AA876" s="117"/>
      <c r="AB876" s="117"/>
      <c r="AC876" s="117"/>
      <c r="AD876" s="117"/>
      <c r="AE876" s="117"/>
      <c r="AG876" s="141"/>
      <c r="AN876" s="117"/>
      <c r="AO876" s="117"/>
      <c r="AP876" s="117"/>
      <c r="AQ876" s="117"/>
      <c r="AR876" s="117"/>
      <c r="AS876" s="117"/>
      <c r="AT876" s="117"/>
      <c r="AU876" s="117"/>
    </row>
    <row r="877" spans="27:47">
      <c r="AA877" s="117"/>
      <c r="AB877" s="117"/>
      <c r="AC877" s="117"/>
      <c r="AD877" s="117"/>
      <c r="AE877" s="117"/>
      <c r="AG877" s="141"/>
      <c r="AN877" s="117"/>
      <c r="AO877" s="117"/>
      <c r="AP877" s="117"/>
      <c r="AQ877" s="117"/>
      <c r="AR877" s="117"/>
      <c r="AS877" s="117"/>
      <c r="AT877" s="117"/>
      <c r="AU877" s="117"/>
    </row>
    <row r="878" spans="27:47">
      <c r="AA878" s="117"/>
      <c r="AB878" s="117"/>
      <c r="AC878" s="117"/>
      <c r="AD878" s="117"/>
      <c r="AE878" s="117"/>
      <c r="AG878" s="141"/>
      <c r="AN878" s="117"/>
      <c r="AO878" s="117"/>
      <c r="AP878" s="117"/>
      <c r="AQ878" s="117"/>
      <c r="AR878" s="117"/>
      <c r="AS878" s="117"/>
      <c r="AT878" s="117"/>
      <c r="AU878" s="117"/>
    </row>
    <row r="879" spans="27:47">
      <c r="AA879" s="117"/>
      <c r="AB879" s="117"/>
      <c r="AC879" s="117"/>
      <c r="AD879" s="117"/>
      <c r="AE879" s="117"/>
      <c r="AG879" s="141"/>
      <c r="AN879" s="117"/>
      <c r="AO879" s="117"/>
      <c r="AP879" s="117"/>
      <c r="AQ879" s="117"/>
      <c r="AR879" s="117"/>
      <c r="AS879" s="117"/>
      <c r="AT879" s="117"/>
      <c r="AU879" s="117"/>
    </row>
    <row r="880" spans="27:47">
      <c r="AA880" s="117"/>
      <c r="AB880" s="117"/>
      <c r="AC880" s="117"/>
      <c r="AD880" s="117"/>
      <c r="AE880" s="117"/>
      <c r="AG880" s="141"/>
      <c r="AN880" s="117"/>
      <c r="AO880" s="117"/>
      <c r="AP880" s="117"/>
      <c r="AQ880" s="117"/>
      <c r="AR880" s="117"/>
      <c r="AS880" s="117"/>
      <c r="AT880" s="117"/>
      <c r="AU880" s="117"/>
    </row>
    <row r="881" spans="27:48">
      <c r="AA881" s="117"/>
      <c r="AB881" s="117"/>
      <c r="AC881" s="117"/>
      <c r="AD881" s="117"/>
      <c r="AE881" s="117"/>
      <c r="AG881" s="141"/>
      <c r="AN881" s="117"/>
      <c r="AO881" s="117"/>
      <c r="AP881" s="117"/>
      <c r="AQ881" s="117"/>
      <c r="AR881" s="117"/>
      <c r="AS881" s="117"/>
      <c r="AT881" s="117"/>
      <c r="AU881" s="117"/>
    </row>
    <row r="882" spans="27:48">
      <c r="AA882" s="117"/>
      <c r="AB882" s="117"/>
      <c r="AC882" s="117"/>
      <c r="AD882" s="117"/>
      <c r="AE882" s="117"/>
      <c r="AG882" s="141"/>
      <c r="AN882" s="117"/>
      <c r="AO882" s="117"/>
      <c r="AP882" s="117"/>
      <c r="AQ882" s="117"/>
      <c r="AR882" s="117"/>
      <c r="AS882" s="117"/>
      <c r="AT882" s="117"/>
      <c r="AU882" s="117"/>
    </row>
    <row r="883" spans="27:48">
      <c r="AA883" s="117"/>
      <c r="AB883" s="117"/>
      <c r="AC883" s="117"/>
      <c r="AD883" s="117"/>
      <c r="AE883" s="117"/>
      <c r="AG883" s="141"/>
      <c r="AN883" s="117"/>
      <c r="AO883" s="117"/>
      <c r="AP883" s="117"/>
      <c r="AQ883" s="117"/>
      <c r="AR883" s="117"/>
      <c r="AS883" s="117"/>
      <c r="AT883" s="117"/>
      <c r="AU883" s="117"/>
    </row>
    <row r="884" spans="27:48">
      <c r="AA884" s="117"/>
      <c r="AB884" s="117"/>
      <c r="AC884" s="117"/>
      <c r="AD884" s="117"/>
      <c r="AE884" s="117"/>
      <c r="AG884" s="141"/>
      <c r="AN884" s="117"/>
      <c r="AO884" s="117"/>
      <c r="AP884" s="117"/>
      <c r="AQ884" s="117"/>
      <c r="AR884" s="117"/>
      <c r="AS884" s="117"/>
      <c r="AT884" s="117"/>
      <c r="AU884" s="117"/>
    </row>
    <row r="885" spans="27:48">
      <c r="AA885" s="117"/>
      <c r="AB885" s="117"/>
      <c r="AC885" s="117"/>
      <c r="AD885" s="117"/>
      <c r="AE885" s="117"/>
      <c r="AG885" s="141"/>
      <c r="AN885" s="117"/>
      <c r="AO885" s="117"/>
      <c r="AP885" s="117"/>
      <c r="AQ885" s="117"/>
      <c r="AR885" s="117"/>
      <c r="AS885" s="117"/>
      <c r="AT885" s="117"/>
      <c r="AU885" s="117"/>
    </row>
    <row r="886" spans="27:48">
      <c r="AA886" s="117"/>
      <c r="AB886" s="117"/>
      <c r="AC886" s="117"/>
      <c r="AD886" s="117"/>
      <c r="AE886" s="117"/>
      <c r="AG886" s="141"/>
      <c r="AN886" s="117"/>
      <c r="AO886" s="117"/>
      <c r="AP886" s="117"/>
      <c r="AQ886" s="117"/>
      <c r="AR886" s="117"/>
      <c r="AS886" s="117"/>
      <c r="AT886" s="117"/>
      <c r="AU886" s="117"/>
    </row>
    <row r="887" spans="27:48">
      <c r="AA887" s="117"/>
      <c r="AB887" s="117"/>
      <c r="AC887" s="117"/>
      <c r="AD887" s="117"/>
      <c r="AE887" s="117"/>
      <c r="AG887" s="141"/>
      <c r="AN887" s="117"/>
      <c r="AO887" s="117"/>
      <c r="AP887" s="117"/>
      <c r="AQ887" s="117"/>
      <c r="AR887" s="117"/>
      <c r="AS887" s="117"/>
      <c r="AT887" s="117"/>
      <c r="AU887" s="117"/>
    </row>
    <row r="888" spans="27:48">
      <c r="AA888" s="117"/>
      <c r="AB888" s="117"/>
      <c r="AC888" s="117"/>
      <c r="AD888" s="117"/>
      <c r="AE888" s="117"/>
      <c r="AG888" s="141"/>
      <c r="AN888" s="117"/>
      <c r="AO888" s="117"/>
      <c r="AP888" s="117"/>
      <c r="AQ888" s="117"/>
      <c r="AR888" s="117"/>
      <c r="AS888" s="117"/>
      <c r="AT888" s="117"/>
      <c r="AU888" s="117"/>
    </row>
    <row r="889" spans="27:48">
      <c r="AA889" s="117"/>
      <c r="AB889" s="117"/>
      <c r="AC889" s="117"/>
      <c r="AD889" s="117"/>
      <c r="AE889" s="117"/>
      <c r="AG889" s="141"/>
      <c r="AN889" s="117"/>
      <c r="AO889" s="117"/>
      <c r="AP889" s="117"/>
      <c r="AQ889" s="117"/>
      <c r="AR889" s="117"/>
      <c r="AS889" s="117"/>
      <c r="AT889" s="117"/>
      <c r="AU889" s="117"/>
    </row>
    <row r="890" spans="27:48">
      <c r="AA890" s="117"/>
      <c r="AB890" s="117"/>
      <c r="AC890" s="117"/>
      <c r="AD890" s="117"/>
      <c r="AE890" s="117"/>
      <c r="AG890" s="141"/>
      <c r="AN890" s="117"/>
      <c r="AO890" s="117"/>
      <c r="AP890" s="117"/>
      <c r="AQ890" s="117"/>
      <c r="AR890" s="117"/>
      <c r="AS890" s="117"/>
      <c r="AT890" s="117"/>
      <c r="AU890" s="117"/>
    </row>
    <row r="891" spans="27:48">
      <c r="AA891" s="117"/>
      <c r="AB891" s="117"/>
      <c r="AC891" s="117"/>
      <c r="AD891" s="117"/>
      <c r="AE891" s="117"/>
      <c r="AG891" s="141"/>
      <c r="AN891" s="117"/>
      <c r="AO891" s="117"/>
      <c r="AP891" s="117"/>
      <c r="AQ891" s="117"/>
      <c r="AR891" s="117"/>
      <c r="AS891" s="117"/>
      <c r="AT891" s="117"/>
      <c r="AU891" s="117"/>
      <c r="AV891" s="117"/>
    </row>
    <row r="892" spans="27:48">
      <c r="AA892" s="117"/>
      <c r="AB892" s="117"/>
      <c r="AC892" s="117"/>
      <c r="AD892" s="117"/>
      <c r="AE892" s="117"/>
      <c r="AG892" s="141"/>
      <c r="AN892" s="117"/>
      <c r="AO892" s="117"/>
      <c r="AP892" s="117"/>
      <c r="AQ892" s="117"/>
      <c r="AR892" s="117"/>
      <c r="AS892" s="117"/>
      <c r="AT892" s="117"/>
      <c r="AU892" s="117"/>
    </row>
    <row r="893" spans="27:48">
      <c r="AA893" s="117"/>
      <c r="AB893" s="117"/>
      <c r="AC893" s="117"/>
      <c r="AD893" s="117"/>
      <c r="AE893" s="117"/>
      <c r="AG893" s="141"/>
      <c r="AN893" s="117"/>
      <c r="AO893" s="117"/>
      <c r="AP893" s="117"/>
      <c r="AQ893" s="117"/>
      <c r="AR893" s="117"/>
      <c r="AS893" s="117"/>
      <c r="AT893" s="117"/>
      <c r="AU893" s="117"/>
    </row>
    <row r="894" spans="27:48">
      <c r="AA894" s="117"/>
      <c r="AB894" s="117"/>
      <c r="AC894" s="117"/>
      <c r="AD894" s="117"/>
      <c r="AE894" s="117"/>
      <c r="AG894" s="141"/>
      <c r="AN894" s="117"/>
      <c r="AO894" s="117"/>
      <c r="AP894" s="117"/>
      <c r="AQ894" s="117"/>
      <c r="AR894" s="117"/>
      <c r="AS894" s="117"/>
      <c r="AT894" s="117"/>
      <c r="AU894" s="117"/>
    </row>
    <row r="895" spans="27:48">
      <c r="AA895" s="117"/>
      <c r="AB895" s="117"/>
      <c r="AC895" s="117"/>
      <c r="AD895" s="117"/>
      <c r="AE895" s="117"/>
      <c r="AG895" s="141"/>
      <c r="AN895" s="117"/>
      <c r="AO895" s="117"/>
      <c r="AP895" s="117"/>
      <c r="AQ895" s="117"/>
      <c r="AR895" s="117"/>
      <c r="AS895" s="117"/>
      <c r="AT895" s="117"/>
      <c r="AU895" s="117"/>
    </row>
    <row r="896" spans="27:48">
      <c r="AA896" s="117"/>
      <c r="AB896" s="117"/>
      <c r="AC896" s="117"/>
      <c r="AD896" s="117"/>
      <c r="AE896" s="117"/>
      <c r="AG896" s="141"/>
      <c r="AN896" s="117"/>
      <c r="AO896" s="117"/>
      <c r="AP896" s="117"/>
      <c r="AQ896" s="117"/>
      <c r="AR896" s="117"/>
      <c r="AS896" s="117"/>
      <c r="AT896" s="117"/>
      <c r="AU896" s="117"/>
    </row>
    <row r="897" spans="27:64">
      <c r="AA897" s="117"/>
      <c r="AB897" s="117"/>
      <c r="AC897" s="117"/>
      <c r="AD897" s="117"/>
      <c r="AE897" s="117"/>
      <c r="AG897" s="141"/>
      <c r="AN897" s="117"/>
      <c r="AO897" s="117"/>
      <c r="AP897" s="117"/>
      <c r="AQ897" s="117"/>
      <c r="AR897" s="117"/>
      <c r="AS897" s="117"/>
      <c r="AT897" s="117"/>
      <c r="AU897" s="117"/>
    </row>
    <row r="898" spans="27:64">
      <c r="AA898" s="117"/>
      <c r="AB898" s="117"/>
      <c r="AC898" s="117"/>
      <c r="AD898" s="117"/>
      <c r="AE898" s="117"/>
      <c r="AG898" s="141"/>
      <c r="AN898" s="117"/>
      <c r="AO898" s="117"/>
      <c r="AP898" s="117"/>
      <c r="AQ898" s="117"/>
      <c r="AR898" s="117"/>
      <c r="AS898" s="117"/>
      <c r="AT898" s="117"/>
      <c r="AU898" s="117"/>
    </row>
    <row r="899" spans="27:64">
      <c r="AA899" s="117"/>
      <c r="AB899" s="117"/>
      <c r="AC899" s="117"/>
      <c r="AD899" s="117"/>
      <c r="AE899" s="117"/>
      <c r="AG899" s="141"/>
      <c r="AN899" s="117"/>
      <c r="AO899" s="117"/>
      <c r="AP899" s="117"/>
      <c r="AQ899" s="117"/>
      <c r="AR899" s="117"/>
      <c r="AS899" s="117"/>
      <c r="AT899" s="117"/>
      <c r="AU899" s="117"/>
    </row>
    <row r="900" spans="27:64">
      <c r="AA900" s="117"/>
      <c r="AB900" s="117"/>
      <c r="AC900" s="117"/>
      <c r="AD900" s="117"/>
      <c r="AE900" s="117"/>
      <c r="AG900" s="141"/>
      <c r="AN900" s="117"/>
      <c r="AO900" s="117"/>
      <c r="AP900" s="117"/>
      <c r="AQ900" s="117"/>
      <c r="AR900" s="117"/>
      <c r="AS900" s="117"/>
      <c r="AT900" s="117"/>
      <c r="AU900" s="117"/>
    </row>
    <row r="901" spans="27:64">
      <c r="AA901" s="117"/>
      <c r="AB901" s="117"/>
      <c r="AC901" s="117"/>
      <c r="AD901" s="117"/>
      <c r="AE901" s="117"/>
      <c r="AG901" s="141"/>
      <c r="AN901" s="117"/>
      <c r="AO901" s="117"/>
      <c r="AP901" s="117"/>
      <c r="AQ901" s="117"/>
      <c r="AR901" s="117"/>
      <c r="AS901" s="117"/>
      <c r="AT901" s="117"/>
      <c r="AU901" s="117"/>
    </row>
    <row r="902" spans="27:64">
      <c r="AA902" s="117"/>
      <c r="AB902" s="117"/>
      <c r="AC902" s="117"/>
      <c r="AD902" s="117"/>
      <c r="AE902" s="117"/>
      <c r="AG902" s="141"/>
      <c r="AN902" s="117"/>
      <c r="AO902" s="117"/>
      <c r="AP902" s="117"/>
      <c r="AQ902" s="117"/>
      <c r="AR902" s="117"/>
      <c r="AS902" s="117"/>
      <c r="AT902" s="117"/>
      <c r="AU902" s="117"/>
    </row>
    <row r="903" spans="27:64">
      <c r="AA903" s="117"/>
      <c r="AB903" s="117"/>
      <c r="AC903" s="117"/>
      <c r="AD903" s="117"/>
      <c r="AE903" s="117"/>
      <c r="AG903" s="141"/>
      <c r="AN903" s="117"/>
      <c r="AO903" s="117"/>
      <c r="AP903" s="117"/>
      <c r="AQ903" s="117"/>
      <c r="AR903" s="117"/>
      <c r="AS903" s="117"/>
      <c r="AT903" s="117"/>
      <c r="AU903" s="117"/>
    </row>
    <row r="904" spans="27:64">
      <c r="AA904" s="117"/>
      <c r="AB904" s="117"/>
      <c r="AC904" s="117"/>
      <c r="AD904" s="117"/>
      <c r="AE904" s="117"/>
      <c r="AG904" s="141"/>
      <c r="AN904" s="117"/>
      <c r="AO904" s="117"/>
      <c r="AP904" s="117"/>
      <c r="AQ904" s="117"/>
      <c r="AR904" s="117"/>
      <c r="AS904" s="117"/>
      <c r="AT904" s="117"/>
      <c r="AU904" s="117"/>
    </row>
    <row r="905" spans="27:64">
      <c r="AA905" s="117"/>
      <c r="AB905" s="117"/>
      <c r="AC905" s="117"/>
      <c r="AD905" s="117"/>
      <c r="AE905" s="117"/>
      <c r="AG905" s="141"/>
      <c r="AN905" s="117"/>
      <c r="AO905" s="117"/>
      <c r="AP905" s="117"/>
      <c r="AQ905" s="117"/>
      <c r="AR905" s="117"/>
      <c r="AS905" s="117"/>
      <c r="AT905" s="117"/>
      <c r="AU905" s="117"/>
    </row>
    <row r="906" spans="27:64">
      <c r="AA906" s="117"/>
      <c r="AB906" s="117"/>
      <c r="AC906" s="117"/>
      <c r="AD906" s="117"/>
      <c r="AE906" s="117"/>
      <c r="AG906" s="141"/>
      <c r="AN906" s="117"/>
      <c r="AO906" s="117"/>
      <c r="AP906" s="117"/>
      <c r="AQ906" s="117"/>
      <c r="AR906" s="117"/>
      <c r="AS906" s="117"/>
      <c r="AT906" s="117"/>
      <c r="AU906" s="117"/>
      <c r="AV906" s="117"/>
      <c r="AW906" s="117"/>
      <c r="AX906" s="117"/>
      <c r="AY906" s="117"/>
      <c r="AZ906" s="117"/>
      <c r="BA906" s="117"/>
      <c r="BB906" s="117"/>
      <c r="BC906" s="117"/>
      <c r="BD906" s="117"/>
      <c r="BE906" s="117"/>
      <c r="BF906" s="117"/>
      <c r="BG906" s="117"/>
      <c r="BH906" s="117"/>
      <c r="BI906" s="117"/>
      <c r="BJ906" s="117"/>
      <c r="BK906" s="117"/>
      <c r="BL906" s="117"/>
    </row>
    <row r="907" spans="27:64">
      <c r="AA907" s="117"/>
      <c r="AB907" s="117"/>
      <c r="AC907" s="117"/>
      <c r="AD907" s="117"/>
      <c r="AE907" s="117"/>
      <c r="AG907" s="141"/>
      <c r="AN907" s="117"/>
      <c r="AO907" s="117"/>
      <c r="AP907" s="117"/>
      <c r="AQ907" s="117"/>
      <c r="AR907" s="117"/>
      <c r="AS907" s="117"/>
      <c r="AT907" s="117"/>
      <c r="AU907" s="117"/>
    </row>
    <row r="908" spans="27:64">
      <c r="AA908" s="117"/>
      <c r="AB908" s="117"/>
      <c r="AC908" s="117"/>
      <c r="AD908" s="117"/>
      <c r="AE908" s="117"/>
      <c r="AG908" s="141"/>
      <c r="AN908" s="117"/>
      <c r="AO908" s="117"/>
      <c r="AP908" s="117"/>
      <c r="AQ908" s="117"/>
      <c r="AR908" s="117"/>
      <c r="AS908" s="117"/>
      <c r="AT908" s="117"/>
      <c r="AU908" s="117"/>
    </row>
    <row r="909" spans="27:64">
      <c r="AA909" s="117"/>
      <c r="AB909" s="117"/>
      <c r="AC909" s="117"/>
      <c r="AD909" s="117"/>
      <c r="AE909" s="117"/>
      <c r="AG909" s="141"/>
      <c r="AN909" s="117"/>
      <c r="AO909" s="117"/>
      <c r="AP909" s="117"/>
      <c r="AQ909" s="117"/>
      <c r="AR909" s="117"/>
      <c r="AS909" s="117"/>
      <c r="AT909" s="117"/>
      <c r="AU909" s="117"/>
    </row>
    <row r="910" spans="27:64">
      <c r="AA910" s="117"/>
      <c r="AB910" s="117"/>
      <c r="AC910" s="117"/>
      <c r="AD910" s="117"/>
      <c r="AE910" s="117"/>
      <c r="AG910" s="141"/>
      <c r="AN910" s="117"/>
      <c r="AO910" s="117"/>
      <c r="AP910" s="117"/>
      <c r="AQ910" s="117"/>
      <c r="AR910" s="117"/>
      <c r="AS910" s="117"/>
      <c r="AT910" s="117"/>
      <c r="AU910" s="117"/>
      <c r="AV910" s="117"/>
      <c r="AW910" s="117"/>
      <c r="AX910" s="117"/>
      <c r="AY910" s="117"/>
      <c r="AZ910" s="117"/>
      <c r="BA910" s="117"/>
      <c r="BB910" s="117"/>
      <c r="BC910" s="117"/>
      <c r="BD910" s="117"/>
      <c r="BE910" s="117"/>
      <c r="BF910" s="117"/>
      <c r="BG910" s="117"/>
      <c r="BH910" s="117"/>
      <c r="BI910" s="117"/>
      <c r="BJ910" s="117"/>
      <c r="BK910" s="117"/>
      <c r="BL910" s="117"/>
    </row>
    <row r="911" spans="27:64">
      <c r="AA911" s="117"/>
      <c r="AB911" s="117"/>
      <c r="AC911" s="117"/>
      <c r="AD911" s="117"/>
      <c r="AE911" s="117"/>
      <c r="AG911" s="141"/>
      <c r="AN911" s="117"/>
      <c r="AO911" s="117"/>
      <c r="AP911" s="117"/>
      <c r="AQ911" s="117"/>
      <c r="AR911" s="117"/>
      <c r="AS911" s="117"/>
      <c r="AT911" s="117"/>
      <c r="AU911" s="117"/>
    </row>
    <row r="912" spans="27:64">
      <c r="AA912" s="117"/>
      <c r="AB912" s="117"/>
      <c r="AC912" s="117"/>
      <c r="AD912" s="117"/>
      <c r="AE912" s="117"/>
      <c r="AG912" s="141"/>
      <c r="AN912" s="117"/>
      <c r="AO912" s="117"/>
      <c r="AP912" s="117"/>
      <c r="AQ912" s="117"/>
      <c r="AR912" s="117"/>
      <c r="AS912" s="117"/>
      <c r="AT912" s="117"/>
      <c r="AU912" s="117"/>
    </row>
    <row r="913" spans="27:64">
      <c r="AA913" s="117"/>
      <c r="AB913" s="117"/>
      <c r="AC913" s="117"/>
      <c r="AD913" s="117"/>
      <c r="AE913" s="117"/>
      <c r="AG913" s="141"/>
      <c r="AN913" s="117"/>
      <c r="AO913" s="117"/>
      <c r="AP913" s="117"/>
      <c r="AQ913" s="117"/>
      <c r="AR913" s="117"/>
      <c r="AS913" s="117"/>
      <c r="AT913" s="117"/>
      <c r="AU913" s="117"/>
    </row>
    <row r="914" spans="27:64">
      <c r="AA914" s="117"/>
      <c r="AB914" s="117"/>
      <c r="AC914" s="117"/>
      <c r="AD914" s="117"/>
      <c r="AE914" s="117"/>
      <c r="AG914" s="141"/>
      <c r="AN914" s="117"/>
      <c r="AO914" s="117"/>
      <c r="AP914" s="117"/>
      <c r="AQ914" s="117"/>
      <c r="AR914" s="117"/>
      <c r="AS914" s="117"/>
      <c r="AT914" s="117"/>
      <c r="AU914" s="117"/>
      <c r="AV914" s="117"/>
      <c r="AW914" s="117"/>
      <c r="AX914" s="117"/>
      <c r="AY914" s="117"/>
      <c r="AZ914" s="117"/>
      <c r="BA914" s="117"/>
      <c r="BB914" s="117"/>
      <c r="BC914" s="117"/>
      <c r="BD914" s="117"/>
      <c r="BE914" s="117"/>
      <c r="BF914" s="117"/>
      <c r="BG914" s="117"/>
      <c r="BH914" s="117"/>
      <c r="BI914" s="117"/>
      <c r="BJ914" s="117"/>
      <c r="BK914" s="117"/>
      <c r="BL914" s="117"/>
    </row>
    <row r="915" spans="27:64">
      <c r="AA915" s="117"/>
      <c r="AB915" s="117"/>
      <c r="AC915" s="117"/>
      <c r="AD915" s="117"/>
      <c r="AE915" s="117"/>
      <c r="AG915" s="141"/>
      <c r="AN915" s="117"/>
      <c r="AO915" s="117"/>
      <c r="AP915" s="117"/>
      <c r="AQ915" s="117"/>
      <c r="AR915" s="117"/>
      <c r="AS915" s="117"/>
      <c r="AT915" s="117"/>
      <c r="AU915" s="117"/>
    </row>
    <row r="916" spans="27:64">
      <c r="AA916" s="117"/>
      <c r="AB916" s="117"/>
      <c r="AC916" s="117"/>
      <c r="AD916" s="117"/>
      <c r="AE916" s="117"/>
      <c r="AG916" s="141"/>
      <c r="AN916" s="117"/>
      <c r="AO916" s="117"/>
      <c r="AP916" s="117"/>
      <c r="AQ916" s="117"/>
      <c r="AR916" s="117"/>
      <c r="AS916" s="117"/>
      <c r="AT916" s="117"/>
      <c r="AU916" s="117"/>
    </row>
    <row r="917" spans="27:64">
      <c r="AA917" s="117"/>
      <c r="AB917" s="117"/>
      <c r="AC917" s="117"/>
      <c r="AD917" s="117"/>
      <c r="AE917" s="117"/>
      <c r="AG917" s="141"/>
      <c r="AN917" s="117"/>
      <c r="AO917" s="117"/>
      <c r="AP917" s="117"/>
      <c r="AQ917" s="117"/>
      <c r="AR917" s="117"/>
      <c r="AS917" s="117"/>
      <c r="AT917" s="117"/>
      <c r="AU917" s="117"/>
    </row>
    <row r="918" spans="27:64">
      <c r="AA918" s="117"/>
      <c r="AB918" s="117"/>
      <c r="AC918" s="117"/>
      <c r="AD918" s="117"/>
      <c r="AE918" s="117"/>
      <c r="AG918" s="141"/>
      <c r="AN918" s="117"/>
      <c r="AO918" s="117"/>
      <c r="AP918" s="117"/>
      <c r="AQ918" s="117"/>
      <c r="AR918" s="117"/>
      <c r="AS918" s="117"/>
      <c r="AT918" s="117"/>
      <c r="AU918" s="117"/>
    </row>
    <row r="919" spans="27:64">
      <c r="AA919" s="117"/>
      <c r="AB919" s="117"/>
      <c r="AC919" s="117"/>
      <c r="AD919" s="117"/>
      <c r="AE919" s="117"/>
      <c r="AG919" s="141"/>
      <c r="AN919" s="117"/>
      <c r="AO919" s="117"/>
      <c r="AP919" s="117"/>
      <c r="AQ919" s="117"/>
      <c r="AR919" s="117"/>
      <c r="AS919" s="117"/>
      <c r="AT919" s="117"/>
      <c r="AU919" s="117"/>
    </row>
    <row r="920" spans="27:64">
      <c r="AA920" s="117"/>
      <c r="AB920" s="117"/>
      <c r="AC920" s="117"/>
      <c r="AD920" s="117"/>
      <c r="AE920" s="117"/>
      <c r="AG920" s="141"/>
      <c r="AN920" s="117"/>
      <c r="AO920" s="117"/>
      <c r="AP920" s="117"/>
      <c r="AQ920" s="117"/>
      <c r="AR920" s="117"/>
      <c r="AS920" s="117"/>
      <c r="AT920" s="117"/>
      <c r="AU920" s="117"/>
    </row>
    <row r="921" spans="27:64">
      <c r="AA921" s="117"/>
      <c r="AB921" s="117"/>
      <c r="AC921" s="117"/>
      <c r="AD921" s="117"/>
      <c r="AE921" s="117"/>
      <c r="AG921" s="141"/>
      <c r="AN921" s="117"/>
      <c r="AO921" s="117"/>
      <c r="AP921" s="117"/>
      <c r="AQ921" s="117"/>
      <c r="AR921" s="117"/>
      <c r="AS921" s="117"/>
      <c r="AT921" s="117"/>
      <c r="AU921" s="117"/>
    </row>
    <row r="922" spans="27:64">
      <c r="AA922" s="117"/>
      <c r="AB922" s="117"/>
      <c r="AC922" s="117"/>
      <c r="AD922" s="117"/>
      <c r="AE922" s="117"/>
      <c r="AG922" s="141"/>
      <c r="AN922" s="117"/>
      <c r="AO922" s="117"/>
      <c r="AP922" s="117"/>
      <c r="AQ922" s="117"/>
      <c r="AR922" s="117"/>
      <c r="AS922" s="117"/>
      <c r="AT922" s="117"/>
      <c r="AU922" s="117"/>
    </row>
    <row r="923" spans="27:64">
      <c r="AA923" s="117"/>
      <c r="AB923" s="117"/>
      <c r="AC923" s="117"/>
      <c r="AD923" s="117"/>
      <c r="AE923" s="117"/>
      <c r="AG923" s="141"/>
      <c r="AN923" s="117"/>
      <c r="AO923" s="117"/>
      <c r="AP923" s="117"/>
      <c r="AQ923" s="117"/>
      <c r="AR923" s="117"/>
      <c r="AS923" s="117"/>
      <c r="AT923" s="117"/>
      <c r="AU923" s="117"/>
      <c r="AV923" s="117"/>
      <c r="AW923" s="117"/>
      <c r="AX923" s="117"/>
      <c r="AY923" s="117"/>
      <c r="AZ923" s="117"/>
      <c r="BA923" s="117"/>
      <c r="BB923" s="117"/>
      <c r="BC923" s="117"/>
      <c r="BD923" s="117"/>
      <c r="BE923" s="117"/>
      <c r="BF923" s="117"/>
      <c r="BG923" s="117"/>
      <c r="BH923" s="117"/>
      <c r="BI923" s="117"/>
      <c r="BJ923" s="117"/>
      <c r="BK923" s="117"/>
      <c r="BL923" s="117"/>
    </row>
    <row r="924" spans="27:64">
      <c r="AA924" s="117"/>
      <c r="AB924" s="117"/>
      <c r="AC924" s="117"/>
      <c r="AD924" s="117"/>
      <c r="AE924" s="117"/>
      <c r="AG924" s="141"/>
      <c r="AN924" s="117"/>
      <c r="AO924" s="117"/>
      <c r="AP924" s="117"/>
      <c r="AQ924" s="117"/>
      <c r="AR924" s="117"/>
      <c r="AS924" s="117"/>
      <c r="AT924" s="117"/>
      <c r="AU924" s="117"/>
    </row>
    <row r="925" spans="27:64">
      <c r="AA925" s="117"/>
      <c r="AB925" s="117"/>
      <c r="AC925" s="117"/>
      <c r="AD925" s="117"/>
      <c r="AE925" s="117"/>
      <c r="AG925" s="141"/>
      <c r="AN925" s="117"/>
      <c r="AO925" s="117"/>
      <c r="AP925" s="117"/>
      <c r="AQ925" s="117"/>
      <c r="AR925" s="117"/>
      <c r="AS925" s="117"/>
      <c r="AT925" s="117"/>
      <c r="AU925" s="117"/>
    </row>
    <row r="926" spans="27:64">
      <c r="AA926" s="117"/>
      <c r="AB926" s="117"/>
      <c r="AC926" s="117"/>
      <c r="AD926" s="117"/>
      <c r="AE926" s="117"/>
      <c r="AG926" s="141"/>
      <c r="AN926" s="117"/>
      <c r="AO926" s="117"/>
      <c r="AP926" s="117"/>
      <c r="AQ926" s="117"/>
      <c r="AR926" s="117"/>
      <c r="AS926" s="117"/>
      <c r="AT926" s="117"/>
      <c r="AU926" s="117"/>
    </row>
    <row r="927" spans="27:64">
      <c r="AA927" s="117"/>
      <c r="AB927" s="117"/>
      <c r="AC927" s="117"/>
      <c r="AD927" s="117"/>
      <c r="AE927" s="117"/>
      <c r="AG927" s="141"/>
      <c r="AN927" s="117"/>
      <c r="AO927" s="117"/>
      <c r="AP927" s="117"/>
      <c r="AQ927" s="117"/>
      <c r="AR927" s="117"/>
      <c r="AS927" s="117"/>
      <c r="AT927" s="117"/>
      <c r="AU927" s="117"/>
    </row>
    <row r="928" spans="27:64">
      <c r="AA928" s="117"/>
      <c r="AB928" s="117"/>
      <c r="AC928" s="117"/>
      <c r="AD928" s="117"/>
      <c r="AE928" s="117"/>
      <c r="AG928" s="141"/>
      <c r="AN928" s="117"/>
      <c r="AO928" s="117"/>
      <c r="AP928" s="117"/>
      <c r="AQ928" s="117"/>
      <c r="AR928" s="117"/>
      <c r="AS928" s="117"/>
      <c r="AT928" s="117"/>
      <c r="AU928" s="117"/>
    </row>
    <row r="929" spans="27:64">
      <c r="AA929" s="117"/>
      <c r="AB929" s="117"/>
      <c r="AC929" s="117"/>
      <c r="AD929" s="117"/>
      <c r="AE929" s="117"/>
      <c r="AG929" s="141"/>
      <c r="AN929" s="117"/>
      <c r="AO929" s="117"/>
      <c r="AP929" s="117"/>
      <c r="AQ929" s="117"/>
      <c r="AR929" s="117"/>
      <c r="AS929" s="117"/>
      <c r="AT929" s="117"/>
      <c r="AU929" s="117"/>
    </row>
    <row r="930" spans="27:64">
      <c r="AA930" s="117"/>
      <c r="AB930" s="117"/>
      <c r="AC930" s="117"/>
      <c r="AD930" s="117"/>
      <c r="AE930" s="117"/>
      <c r="AG930" s="141"/>
      <c r="AN930" s="117"/>
      <c r="AO930" s="117"/>
      <c r="AP930" s="117"/>
      <c r="AQ930" s="117"/>
      <c r="AR930" s="117"/>
      <c r="AS930" s="117"/>
      <c r="AT930" s="117"/>
      <c r="AU930" s="117"/>
    </row>
    <row r="931" spans="27:64">
      <c r="AA931" s="117"/>
      <c r="AB931" s="117"/>
      <c r="AC931" s="117"/>
      <c r="AD931" s="117"/>
      <c r="AE931" s="117"/>
      <c r="AG931" s="141"/>
      <c r="AN931" s="117"/>
      <c r="AO931" s="117"/>
      <c r="AP931" s="117"/>
      <c r="AQ931" s="117"/>
      <c r="AR931" s="117"/>
      <c r="AS931" s="117"/>
      <c r="AT931" s="117"/>
      <c r="AU931" s="117"/>
    </row>
    <row r="932" spans="27:64">
      <c r="AA932" s="117"/>
      <c r="AB932" s="117"/>
      <c r="AC932" s="117"/>
      <c r="AD932" s="117"/>
      <c r="AE932" s="117"/>
      <c r="AG932" s="141"/>
      <c r="AN932" s="117"/>
      <c r="AO932" s="117"/>
      <c r="AP932" s="117"/>
      <c r="AQ932" s="117"/>
      <c r="AR932" s="117"/>
      <c r="AS932" s="117"/>
      <c r="AT932" s="117"/>
      <c r="AU932" s="117"/>
    </row>
    <row r="933" spans="27:64">
      <c r="AA933" s="117"/>
      <c r="AB933" s="117"/>
      <c r="AC933" s="117"/>
      <c r="AD933" s="117"/>
      <c r="AE933" s="117"/>
      <c r="AG933" s="141"/>
      <c r="AN933" s="117"/>
      <c r="AO933" s="117"/>
      <c r="AP933" s="117"/>
      <c r="AQ933" s="117"/>
      <c r="AR933" s="117"/>
      <c r="AS933" s="117"/>
      <c r="AT933" s="117"/>
      <c r="AU933" s="117"/>
    </row>
    <row r="934" spans="27:64">
      <c r="AA934" s="117"/>
      <c r="AB934" s="117"/>
      <c r="AC934" s="117"/>
      <c r="AD934" s="117"/>
      <c r="AE934" s="117"/>
      <c r="AG934" s="141"/>
      <c r="AN934" s="117"/>
      <c r="AO934" s="117"/>
      <c r="AP934" s="117"/>
      <c r="AQ934" s="117"/>
      <c r="AR934" s="117"/>
      <c r="AS934" s="117"/>
      <c r="AT934" s="117"/>
      <c r="AU934" s="117"/>
    </row>
    <row r="935" spans="27:64">
      <c r="AA935" s="117"/>
      <c r="AB935" s="117"/>
      <c r="AC935" s="117"/>
      <c r="AD935" s="117"/>
      <c r="AE935" s="117"/>
      <c r="AG935" s="141"/>
      <c r="AN935" s="117"/>
      <c r="AO935" s="117"/>
      <c r="AP935" s="117"/>
      <c r="AQ935" s="117"/>
      <c r="AR935" s="117"/>
      <c r="AS935" s="117"/>
      <c r="AT935" s="117"/>
      <c r="AU935" s="117"/>
    </row>
    <row r="936" spans="27:64">
      <c r="AA936" s="117"/>
      <c r="AB936" s="117"/>
      <c r="AC936" s="117"/>
      <c r="AD936" s="117"/>
      <c r="AE936" s="117"/>
      <c r="AG936" s="141"/>
      <c r="AN936" s="117"/>
      <c r="AO936" s="117"/>
      <c r="AP936" s="117"/>
      <c r="AQ936" s="117"/>
      <c r="AR936" s="117"/>
      <c r="AS936" s="117"/>
      <c r="AT936" s="117"/>
      <c r="AU936" s="117"/>
    </row>
    <row r="937" spans="27:64">
      <c r="AA937" s="117"/>
      <c r="AB937" s="117"/>
      <c r="AC937" s="117"/>
      <c r="AD937" s="117"/>
      <c r="AE937" s="117"/>
      <c r="AG937" s="141"/>
      <c r="AN937" s="117"/>
      <c r="AO937" s="117"/>
      <c r="AP937" s="117"/>
      <c r="AQ937" s="117"/>
      <c r="AR937" s="117"/>
      <c r="AS937" s="117"/>
      <c r="AT937" s="117"/>
      <c r="AU937" s="117"/>
    </row>
    <row r="938" spans="27:64">
      <c r="AA938" s="117"/>
      <c r="AB938" s="117"/>
      <c r="AC938" s="117"/>
      <c r="AD938" s="117"/>
      <c r="AE938" s="117"/>
      <c r="AG938" s="141"/>
      <c r="AN938" s="117"/>
      <c r="AO938" s="117"/>
      <c r="AP938" s="117"/>
      <c r="AQ938" s="117"/>
      <c r="AR938" s="117"/>
      <c r="AS938" s="117"/>
      <c r="AT938" s="117"/>
      <c r="AU938" s="117"/>
    </row>
    <row r="939" spans="27:64">
      <c r="AA939" s="117"/>
      <c r="AB939" s="117"/>
      <c r="AC939" s="117"/>
      <c r="AD939" s="117"/>
      <c r="AE939" s="117"/>
      <c r="AG939" s="141"/>
      <c r="AN939" s="117"/>
      <c r="AO939" s="117"/>
      <c r="AP939" s="117"/>
      <c r="AQ939" s="117"/>
      <c r="AR939" s="117"/>
      <c r="AS939" s="117"/>
      <c r="AT939" s="117"/>
      <c r="AU939" s="117"/>
      <c r="AV939" s="117"/>
      <c r="AW939" s="117"/>
      <c r="AX939" s="117"/>
      <c r="AY939" s="117"/>
      <c r="AZ939" s="117"/>
      <c r="BA939" s="117"/>
      <c r="BB939" s="117"/>
      <c r="BC939" s="117"/>
      <c r="BD939" s="117"/>
      <c r="BE939" s="117"/>
      <c r="BF939" s="117"/>
      <c r="BG939" s="117"/>
      <c r="BH939" s="117"/>
      <c r="BI939" s="117"/>
      <c r="BJ939" s="117"/>
      <c r="BK939" s="117"/>
      <c r="BL939" s="117"/>
    </row>
    <row r="940" spans="27:64">
      <c r="AA940" s="117"/>
      <c r="AB940" s="117"/>
      <c r="AC940" s="117"/>
      <c r="AD940" s="117"/>
      <c r="AE940" s="117"/>
      <c r="AG940" s="141"/>
      <c r="AN940" s="117"/>
      <c r="AO940" s="117"/>
      <c r="AP940" s="117"/>
      <c r="AQ940" s="117"/>
      <c r="AR940" s="117"/>
      <c r="AS940" s="117"/>
      <c r="AT940" s="117"/>
      <c r="AU940" s="117"/>
    </row>
    <row r="941" spans="27:64">
      <c r="AA941" s="117"/>
      <c r="AB941" s="117"/>
      <c r="AC941" s="117"/>
      <c r="AD941" s="117"/>
      <c r="AE941" s="117"/>
      <c r="AG941" s="141"/>
      <c r="AN941" s="117"/>
      <c r="AO941" s="117"/>
      <c r="AP941" s="117"/>
      <c r="AQ941" s="117"/>
      <c r="AR941" s="117"/>
      <c r="AS941" s="117"/>
      <c r="AT941" s="117"/>
      <c r="AU941" s="117"/>
    </row>
    <row r="942" spans="27:64">
      <c r="AA942" s="117"/>
      <c r="AB942" s="117"/>
      <c r="AC942" s="117"/>
      <c r="AD942" s="117"/>
      <c r="AE942" s="117"/>
      <c r="AG942" s="141"/>
      <c r="AN942" s="117"/>
      <c r="AO942" s="117"/>
      <c r="AP942" s="117"/>
      <c r="AQ942" s="117"/>
      <c r="AR942" s="117"/>
      <c r="AS942" s="117"/>
      <c r="AT942" s="117"/>
      <c r="AU942" s="117"/>
    </row>
    <row r="943" spans="27:64">
      <c r="AA943" s="117"/>
      <c r="AB943" s="117"/>
      <c r="AC943" s="117"/>
      <c r="AD943" s="117"/>
      <c r="AE943" s="117"/>
      <c r="AG943" s="141"/>
      <c r="AN943" s="117"/>
      <c r="AO943" s="117"/>
      <c r="AP943" s="117"/>
      <c r="AQ943" s="117"/>
      <c r="AR943" s="117"/>
      <c r="AS943" s="117"/>
      <c r="AT943" s="117"/>
      <c r="AU943" s="117"/>
    </row>
    <row r="944" spans="27:64">
      <c r="AA944" s="117"/>
      <c r="AB944" s="117"/>
      <c r="AC944" s="117"/>
      <c r="AD944" s="117"/>
      <c r="AE944" s="117"/>
      <c r="AG944" s="141"/>
      <c r="AN944" s="117"/>
      <c r="AO944" s="117"/>
      <c r="AP944" s="117"/>
      <c r="AQ944" s="117"/>
      <c r="AR944" s="117"/>
      <c r="AS944" s="117"/>
      <c r="AT944" s="117"/>
      <c r="AU944" s="117"/>
    </row>
    <row r="945" spans="27:64">
      <c r="AA945" s="117"/>
      <c r="AB945" s="117"/>
      <c r="AC945" s="117"/>
      <c r="AD945" s="117"/>
      <c r="AE945" s="117"/>
      <c r="AG945" s="141"/>
      <c r="AN945" s="117"/>
      <c r="AO945" s="117"/>
      <c r="AP945" s="117"/>
      <c r="AQ945" s="117"/>
      <c r="AR945" s="117"/>
      <c r="AS945" s="117"/>
      <c r="AT945" s="117"/>
      <c r="AU945" s="117"/>
    </row>
    <row r="946" spans="27:64">
      <c r="AA946" s="117"/>
      <c r="AB946" s="117"/>
      <c r="AC946" s="117"/>
      <c r="AD946" s="117"/>
      <c r="AE946" s="117"/>
      <c r="AG946" s="141"/>
      <c r="AN946" s="117"/>
      <c r="AO946" s="117"/>
      <c r="AP946" s="117"/>
      <c r="AQ946" s="117"/>
      <c r="AR946" s="117"/>
      <c r="AS946" s="117"/>
      <c r="AT946" s="117"/>
      <c r="AU946" s="117"/>
      <c r="AV946" s="117"/>
      <c r="AW946" s="117"/>
      <c r="AX946" s="117"/>
      <c r="AY946" s="117"/>
      <c r="AZ946" s="117"/>
      <c r="BA946" s="117"/>
      <c r="BB946" s="117"/>
      <c r="BC946" s="117"/>
      <c r="BD946" s="117"/>
      <c r="BE946" s="117"/>
      <c r="BF946" s="117"/>
      <c r="BG946" s="117"/>
      <c r="BH946" s="117"/>
      <c r="BI946" s="117"/>
      <c r="BJ946" s="117"/>
      <c r="BK946" s="117"/>
      <c r="BL946" s="117"/>
    </row>
    <row r="947" spans="27:64">
      <c r="AA947" s="117"/>
      <c r="AB947" s="117"/>
      <c r="AC947" s="117"/>
      <c r="AD947" s="117"/>
      <c r="AE947" s="117"/>
      <c r="AG947" s="141"/>
      <c r="AN947" s="117"/>
      <c r="AO947" s="117"/>
      <c r="AP947" s="117"/>
      <c r="AQ947" s="117"/>
      <c r="AR947" s="117"/>
      <c r="AS947" s="117"/>
      <c r="AT947" s="117"/>
      <c r="AU947" s="117"/>
    </row>
    <row r="948" spans="27:64">
      <c r="AA948" s="117"/>
      <c r="AB948" s="117"/>
      <c r="AC948" s="117"/>
      <c r="AD948" s="117"/>
      <c r="AE948" s="117"/>
      <c r="AG948" s="141"/>
      <c r="AN948" s="117"/>
      <c r="AO948" s="117"/>
      <c r="AP948" s="117"/>
      <c r="AQ948" s="117"/>
      <c r="AR948" s="117"/>
      <c r="AS948" s="117"/>
      <c r="AT948" s="117"/>
      <c r="AU948" s="117"/>
    </row>
    <row r="949" spans="27:64">
      <c r="AA949" s="117"/>
      <c r="AB949" s="117"/>
      <c r="AC949" s="117"/>
      <c r="AD949" s="117"/>
      <c r="AE949" s="117"/>
      <c r="AG949" s="141"/>
      <c r="AN949" s="117"/>
      <c r="AO949" s="117"/>
      <c r="AP949" s="117"/>
      <c r="AQ949" s="117"/>
      <c r="AR949" s="117"/>
      <c r="AS949" s="117"/>
      <c r="AT949" s="117"/>
      <c r="AU949" s="117"/>
    </row>
    <row r="950" spans="27:64">
      <c r="AA950" s="117"/>
      <c r="AB950" s="117"/>
      <c r="AC950" s="117"/>
      <c r="AD950" s="117"/>
      <c r="AE950" s="117"/>
      <c r="AG950" s="141"/>
      <c r="AN950" s="117"/>
      <c r="AO950" s="117"/>
      <c r="AP950" s="117"/>
      <c r="AQ950" s="117"/>
      <c r="AR950" s="117"/>
      <c r="AS950" s="117"/>
      <c r="AT950" s="117"/>
      <c r="AU950" s="117"/>
    </row>
    <row r="951" spans="27:64">
      <c r="AA951" s="117"/>
      <c r="AB951" s="117"/>
      <c r="AC951" s="117"/>
      <c r="AD951" s="117"/>
      <c r="AE951" s="117"/>
      <c r="AG951" s="141"/>
      <c r="AN951" s="117"/>
      <c r="AO951" s="117"/>
      <c r="AP951" s="117"/>
      <c r="AQ951" s="117"/>
      <c r="AR951" s="117"/>
      <c r="AS951" s="117"/>
      <c r="AT951" s="117"/>
      <c r="AU951" s="117"/>
    </row>
    <row r="952" spans="27:64">
      <c r="AA952" s="117"/>
      <c r="AB952" s="117"/>
      <c r="AC952" s="117"/>
      <c r="AD952" s="117"/>
      <c r="AE952" s="117"/>
      <c r="AG952" s="141"/>
      <c r="AN952" s="117"/>
      <c r="AO952" s="117"/>
      <c r="AP952" s="117"/>
      <c r="AQ952" s="117"/>
      <c r="AR952" s="117"/>
      <c r="AS952" s="117"/>
      <c r="AT952" s="117"/>
      <c r="AU952" s="117"/>
      <c r="AV952" s="117"/>
      <c r="AW952" s="117"/>
      <c r="AX952" s="117"/>
      <c r="AY952" s="117"/>
      <c r="AZ952" s="117"/>
      <c r="BA952" s="117"/>
      <c r="BB952" s="117"/>
      <c r="BC952" s="117"/>
      <c r="BD952" s="117"/>
      <c r="BE952" s="117"/>
      <c r="BF952" s="117"/>
      <c r="BG952" s="117"/>
      <c r="BH952" s="117"/>
      <c r="BI952" s="117"/>
      <c r="BJ952" s="117"/>
      <c r="BK952" s="117"/>
      <c r="BL952" s="117"/>
    </row>
    <row r="953" spans="27:64">
      <c r="AA953" s="117"/>
      <c r="AB953" s="117"/>
      <c r="AC953" s="117"/>
      <c r="AD953" s="117"/>
      <c r="AE953" s="117"/>
      <c r="AG953" s="141"/>
      <c r="AN953" s="117"/>
      <c r="AO953" s="117"/>
      <c r="AP953" s="117"/>
      <c r="AQ953" s="117"/>
      <c r="AR953" s="117"/>
      <c r="AS953" s="117"/>
      <c r="AT953" s="117"/>
      <c r="AU953" s="117"/>
    </row>
    <row r="954" spans="27:64">
      <c r="AA954" s="117"/>
      <c r="AB954" s="117"/>
      <c r="AC954" s="117"/>
      <c r="AD954" s="117"/>
      <c r="AE954" s="117"/>
      <c r="AG954" s="141"/>
      <c r="AN954" s="117"/>
      <c r="AO954" s="117"/>
      <c r="AP954" s="117"/>
      <c r="AQ954" s="117"/>
      <c r="AR954" s="117"/>
      <c r="AS954" s="117"/>
      <c r="AT954" s="117"/>
      <c r="AU954" s="117"/>
      <c r="AV954" s="117"/>
      <c r="AW954" s="117"/>
      <c r="AX954" s="117"/>
      <c r="AY954" s="117"/>
      <c r="AZ954" s="117"/>
      <c r="BA954" s="117"/>
      <c r="BB954" s="117"/>
      <c r="BC954" s="117"/>
      <c r="BD954" s="117"/>
      <c r="BE954" s="117"/>
      <c r="BF954" s="117"/>
      <c r="BG954" s="117"/>
      <c r="BH954" s="117"/>
      <c r="BI954" s="117"/>
      <c r="BJ954" s="117"/>
      <c r="BK954" s="117"/>
      <c r="BL954" s="117"/>
    </row>
    <row r="955" spans="27:64">
      <c r="AA955" s="117"/>
      <c r="AB955" s="117"/>
      <c r="AC955" s="117"/>
      <c r="AD955" s="117"/>
      <c r="AE955" s="117"/>
      <c r="AG955" s="141"/>
      <c r="AN955" s="117"/>
      <c r="AO955" s="117"/>
      <c r="AP955" s="117"/>
      <c r="AQ955" s="117"/>
      <c r="AR955" s="117"/>
      <c r="AS955" s="117"/>
      <c r="AT955" s="117"/>
      <c r="AU955" s="117"/>
    </row>
    <row r="956" spans="27:64">
      <c r="AA956" s="117"/>
      <c r="AB956" s="117"/>
      <c r="AC956" s="117"/>
      <c r="AD956" s="117"/>
      <c r="AE956" s="117"/>
      <c r="AG956" s="141"/>
      <c r="AN956" s="117"/>
      <c r="AO956" s="117"/>
      <c r="AP956" s="117"/>
      <c r="AQ956" s="117"/>
      <c r="AR956" s="117"/>
      <c r="AS956" s="117"/>
      <c r="AT956" s="117"/>
      <c r="AU956" s="117"/>
      <c r="AV956" s="117"/>
    </row>
    <row r="957" spans="27:64">
      <c r="AA957" s="117"/>
      <c r="AB957" s="117"/>
      <c r="AC957" s="117"/>
      <c r="AD957" s="117"/>
      <c r="AE957" s="117"/>
      <c r="AG957" s="141"/>
      <c r="AN957" s="117"/>
      <c r="AO957" s="117"/>
      <c r="AP957" s="117"/>
      <c r="AQ957" s="117"/>
      <c r="AR957" s="117"/>
      <c r="AS957" s="117"/>
      <c r="AT957" s="117"/>
      <c r="AU957" s="117"/>
    </row>
    <row r="958" spans="27:64">
      <c r="AA958" s="117"/>
      <c r="AB958" s="117"/>
      <c r="AC958" s="117"/>
      <c r="AD958" s="117"/>
      <c r="AE958" s="117"/>
      <c r="AG958" s="141"/>
      <c r="AN958" s="117"/>
      <c r="AO958" s="117"/>
      <c r="AP958" s="117"/>
      <c r="AQ958" s="117"/>
      <c r="AR958" s="117"/>
      <c r="AS958" s="117"/>
      <c r="AT958" s="117"/>
      <c r="AU958" s="117"/>
    </row>
    <row r="959" spans="27:64">
      <c r="AA959" s="117"/>
      <c r="AB959" s="117"/>
      <c r="AC959" s="117"/>
      <c r="AD959" s="117"/>
      <c r="AE959" s="117"/>
      <c r="AG959" s="141"/>
      <c r="AN959" s="117"/>
      <c r="AO959" s="117"/>
      <c r="AP959" s="117"/>
      <c r="AQ959" s="117"/>
      <c r="AR959" s="117"/>
      <c r="AS959" s="117"/>
      <c r="AT959" s="117"/>
      <c r="AU959" s="117"/>
    </row>
    <row r="960" spans="27:64">
      <c r="AA960" s="117"/>
      <c r="AB960" s="117"/>
      <c r="AC960" s="117"/>
      <c r="AD960" s="117"/>
      <c r="AE960" s="117"/>
      <c r="AG960" s="141"/>
      <c r="AN960" s="117"/>
      <c r="AO960" s="117"/>
      <c r="AP960" s="117"/>
      <c r="AQ960" s="117"/>
      <c r="AR960" s="117"/>
      <c r="AS960" s="117"/>
      <c r="AT960" s="117"/>
      <c r="AU960" s="117"/>
    </row>
    <row r="961" spans="27:48">
      <c r="AA961" s="117"/>
      <c r="AB961" s="117"/>
      <c r="AC961" s="117"/>
      <c r="AD961" s="117"/>
      <c r="AE961" s="117"/>
      <c r="AG961" s="141"/>
      <c r="AN961" s="117"/>
      <c r="AO961" s="117"/>
      <c r="AP961" s="117"/>
      <c r="AQ961" s="117"/>
      <c r="AR961" s="117"/>
      <c r="AS961" s="117"/>
      <c r="AT961" s="117"/>
      <c r="AU961" s="117"/>
    </row>
    <row r="962" spans="27:48">
      <c r="AA962" s="117"/>
      <c r="AB962" s="117"/>
      <c r="AC962" s="117"/>
      <c r="AD962" s="117"/>
      <c r="AE962" s="117"/>
      <c r="AG962" s="141"/>
      <c r="AN962" s="117"/>
      <c r="AO962" s="117"/>
      <c r="AP962" s="117"/>
      <c r="AQ962" s="117"/>
      <c r="AR962" s="117"/>
      <c r="AS962" s="117"/>
      <c r="AT962" s="117"/>
      <c r="AU962" s="117"/>
      <c r="AV962" s="117"/>
    </row>
    <row r="963" spans="27:48">
      <c r="AA963" s="117"/>
      <c r="AB963" s="117"/>
      <c r="AC963" s="117"/>
      <c r="AD963" s="117"/>
      <c r="AE963" s="117"/>
      <c r="AG963" s="141"/>
      <c r="AN963" s="117"/>
      <c r="AO963" s="117"/>
      <c r="AP963" s="117"/>
      <c r="AQ963" s="117"/>
      <c r="AR963" s="117"/>
      <c r="AS963" s="117"/>
      <c r="AT963" s="117"/>
      <c r="AU963" s="117"/>
    </row>
    <row r="964" spans="27:48">
      <c r="AA964" s="117"/>
      <c r="AB964" s="117"/>
      <c r="AC964" s="117"/>
      <c r="AD964" s="117"/>
      <c r="AE964" s="117"/>
      <c r="AG964" s="141"/>
      <c r="AN964" s="117"/>
      <c r="AO964" s="117"/>
      <c r="AP964" s="117"/>
      <c r="AQ964" s="117"/>
      <c r="AR964" s="117"/>
      <c r="AS964" s="117"/>
      <c r="AT964" s="117"/>
      <c r="AU964" s="117"/>
    </row>
    <row r="965" spans="27:48">
      <c r="AA965" s="117"/>
      <c r="AB965" s="117"/>
      <c r="AC965" s="117"/>
      <c r="AD965" s="117"/>
      <c r="AE965" s="117"/>
      <c r="AG965" s="141"/>
      <c r="AN965" s="117"/>
      <c r="AO965" s="117"/>
      <c r="AP965" s="117"/>
      <c r="AQ965" s="117"/>
      <c r="AR965" s="117"/>
      <c r="AS965" s="117"/>
      <c r="AT965" s="117"/>
      <c r="AU965" s="117"/>
    </row>
    <row r="966" spans="27:48">
      <c r="AA966" s="117"/>
      <c r="AB966" s="117"/>
      <c r="AC966" s="117"/>
      <c r="AD966" s="117"/>
      <c r="AE966" s="117"/>
      <c r="AG966" s="141"/>
      <c r="AN966" s="117"/>
      <c r="AO966" s="117"/>
      <c r="AP966" s="117"/>
      <c r="AQ966" s="117"/>
      <c r="AR966" s="117"/>
      <c r="AS966" s="117"/>
      <c r="AT966" s="117"/>
      <c r="AU966" s="117"/>
    </row>
    <row r="967" spans="27:48">
      <c r="AA967" s="117"/>
      <c r="AB967" s="117"/>
      <c r="AC967" s="117"/>
      <c r="AD967" s="117"/>
      <c r="AE967" s="117"/>
      <c r="AG967" s="141"/>
      <c r="AN967" s="117"/>
      <c r="AO967" s="117"/>
      <c r="AP967" s="117"/>
      <c r="AQ967" s="117"/>
      <c r="AR967" s="117"/>
      <c r="AS967" s="117"/>
      <c r="AT967" s="117"/>
      <c r="AU967" s="117"/>
    </row>
    <row r="968" spans="27:48">
      <c r="AA968" s="117"/>
      <c r="AB968" s="117"/>
      <c r="AC968" s="117"/>
      <c r="AD968" s="117"/>
      <c r="AE968" s="117"/>
      <c r="AG968" s="141"/>
      <c r="AN968" s="117"/>
      <c r="AO968" s="117"/>
      <c r="AP968" s="117"/>
      <c r="AQ968" s="117"/>
      <c r="AR968" s="117"/>
      <c r="AS968" s="117"/>
      <c r="AT968" s="117"/>
      <c r="AU968" s="117"/>
    </row>
    <row r="969" spans="27:48">
      <c r="AA969" s="117"/>
      <c r="AB969" s="117"/>
      <c r="AC969" s="117"/>
      <c r="AD969" s="117"/>
      <c r="AE969" s="117"/>
      <c r="AG969" s="141"/>
      <c r="AN969" s="117"/>
      <c r="AO969" s="117"/>
      <c r="AP969" s="117"/>
      <c r="AQ969" s="117"/>
      <c r="AR969" s="117"/>
      <c r="AS969" s="117"/>
      <c r="AT969" s="117"/>
      <c r="AU969" s="117"/>
    </row>
    <row r="970" spans="27:48">
      <c r="AA970" s="117"/>
      <c r="AB970" s="117"/>
      <c r="AC970" s="117"/>
      <c r="AD970" s="117"/>
      <c r="AE970" s="117"/>
      <c r="AG970" s="141"/>
      <c r="AN970" s="117"/>
      <c r="AO970" s="117"/>
      <c r="AP970" s="117"/>
      <c r="AQ970" s="117"/>
      <c r="AR970" s="117"/>
      <c r="AS970" s="117"/>
      <c r="AT970" s="117"/>
      <c r="AU970" s="117"/>
    </row>
    <row r="971" spans="27:48">
      <c r="AA971" s="117"/>
      <c r="AB971" s="117"/>
      <c r="AC971" s="117"/>
      <c r="AD971" s="117"/>
      <c r="AE971" s="117"/>
      <c r="AG971" s="141"/>
      <c r="AN971" s="117"/>
      <c r="AO971" s="117"/>
      <c r="AP971" s="117"/>
      <c r="AQ971" s="117"/>
      <c r="AR971" s="117"/>
      <c r="AS971" s="117"/>
      <c r="AT971" s="117"/>
      <c r="AU971" s="117"/>
    </row>
    <row r="972" spans="27:48">
      <c r="AA972" s="117"/>
      <c r="AB972" s="117"/>
      <c r="AC972" s="117"/>
      <c r="AD972" s="117"/>
      <c r="AE972" s="117"/>
      <c r="AG972" s="141"/>
      <c r="AN972" s="117"/>
      <c r="AO972" s="117"/>
      <c r="AP972" s="117"/>
      <c r="AQ972" s="117"/>
      <c r="AR972" s="117"/>
      <c r="AS972" s="117"/>
      <c r="AT972" s="117"/>
      <c r="AU972" s="117"/>
    </row>
    <row r="973" spans="27:48">
      <c r="AA973" s="117"/>
      <c r="AB973" s="117"/>
      <c r="AC973" s="117"/>
      <c r="AD973" s="117"/>
      <c r="AE973" s="117"/>
      <c r="AG973" s="141"/>
      <c r="AN973" s="117"/>
      <c r="AO973" s="117"/>
      <c r="AP973" s="117"/>
      <c r="AQ973" s="117"/>
      <c r="AR973" s="117"/>
      <c r="AS973" s="117"/>
      <c r="AT973" s="117"/>
      <c r="AU973" s="117"/>
      <c r="AV973" s="117"/>
    </row>
    <row r="974" spans="27:48">
      <c r="AA974" s="117"/>
      <c r="AB974" s="117"/>
      <c r="AC974" s="117"/>
      <c r="AD974" s="117"/>
      <c r="AE974" s="117"/>
      <c r="AG974" s="141"/>
      <c r="AN974" s="117"/>
      <c r="AO974" s="117"/>
      <c r="AP974" s="117"/>
      <c r="AQ974" s="117"/>
      <c r="AR974" s="117"/>
      <c r="AS974" s="117"/>
      <c r="AT974" s="117"/>
      <c r="AU974" s="117"/>
    </row>
    <row r="975" spans="27:48">
      <c r="AA975" s="117"/>
      <c r="AB975" s="117"/>
      <c r="AC975" s="117"/>
      <c r="AD975" s="117"/>
      <c r="AE975" s="117"/>
      <c r="AG975" s="141"/>
      <c r="AN975" s="117"/>
      <c r="AO975" s="117"/>
      <c r="AP975" s="117"/>
      <c r="AQ975" s="117"/>
      <c r="AR975" s="117"/>
      <c r="AS975" s="117"/>
      <c r="AT975" s="117"/>
      <c r="AU975" s="117"/>
    </row>
    <row r="976" spans="27:48">
      <c r="AA976" s="117"/>
      <c r="AB976" s="117"/>
      <c r="AC976" s="117"/>
      <c r="AD976" s="117"/>
      <c r="AE976" s="117"/>
      <c r="AG976" s="141"/>
      <c r="AN976" s="117"/>
      <c r="AO976" s="117"/>
      <c r="AP976" s="117"/>
      <c r="AQ976" s="117"/>
      <c r="AR976" s="117"/>
      <c r="AS976" s="117"/>
      <c r="AT976" s="117"/>
      <c r="AU976" s="117"/>
    </row>
    <row r="977" spans="27:64">
      <c r="AA977" s="117"/>
      <c r="AB977" s="117"/>
      <c r="AC977" s="117"/>
      <c r="AD977" s="117"/>
      <c r="AE977" s="117"/>
      <c r="AG977" s="141"/>
      <c r="AN977" s="117"/>
      <c r="AO977" s="117"/>
      <c r="AP977" s="117"/>
      <c r="AQ977" s="117"/>
      <c r="AR977" s="117"/>
      <c r="AS977" s="117"/>
      <c r="AT977" s="117"/>
      <c r="AU977" s="117"/>
    </row>
    <row r="978" spans="27:64">
      <c r="AA978" s="117"/>
      <c r="AB978" s="117"/>
      <c r="AC978" s="117"/>
      <c r="AD978" s="117"/>
      <c r="AE978" s="117"/>
      <c r="AG978" s="141"/>
      <c r="AN978" s="117"/>
      <c r="AO978" s="117"/>
      <c r="AP978" s="117"/>
      <c r="AQ978" s="117"/>
      <c r="AR978" s="117"/>
      <c r="AS978" s="117"/>
      <c r="AT978" s="117"/>
      <c r="AU978" s="117"/>
    </row>
    <row r="979" spans="27:64">
      <c r="AA979" s="117"/>
      <c r="AB979" s="117"/>
      <c r="AC979" s="117"/>
      <c r="AD979" s="117"/>
      <c r="AE979" s="117"/>
      <c r="AG979" s="141"/>
      <c r="AN979" s="117"/>
      <c r="AO979" s="117"/>
      <c r="AP979" s="117"/>
      <c r="AQ979" s="117"/>
      <c r="AR979" s="117"/>
      <c r="AS979" s="117"/>
      <c r="AT979" s="117"/>
      <c r="AU979" s="117"/>
      <c r="AV979" s="117"/>
    </row>
    <row r="980" spans="27:64">
      <c r="AA980" s="117"/>
      <c r="AB980" s="117"/>
      <c r="AC980" s="117"/>
      <c r="AD980" s="117"/>
      <c r="AE980" s="117"/>
      <c r="AG980" s="141"/>
      <c r="AN980" s="117"/>
      <c r="AO980" s="117"/>
      <c r="AP980" s="117"/>
      <c r="AQ980" s="117"/>
      <c r="AR980" s="117"/>
      <c r="AS980" s="117"/>
      <c r="AT980" s="117"/>
      <c r="AU980" s="117"/>
    </row>
    <row r="981" spans="27:64">
      <c r="AA981" s="117"/>
      <c r="AB981" s="117"/>
      <c r="AC981" s="117"/>
      <c r="AD981" s="117"/>
      <c r="AE981" s="117"/>
      <c r="AG981" s="141"/>
      <c r="AN981" s="117"/>
      <c r="AO981" s="117"/>
      <c r="AP981" s="117"/>
      <c r="AQ981" s="117"/>
      <c r="AR981" s="117"/>
      <c r="AS981" s="117"/>
      <c r="AT981" s="117"/>
      <c r="AU981" s="117"/>
    </row>
    <row r="982" spans="27:64">
      <c r="AA982" s="117"/>
      <c r="AB982" s="117"/>
      <c r="AC982" s="117"/>
      <c r="AD982" s="117"/>
      <c r="AE982" s="117"/>
      <c r="AG982" s="141"/>
      <c r="AN982" s="117"/>
      <c r="AO982" s="117"/>
      <c r="AP982" s="117"/>
      <c r="AQ982" s="117"/>
      <c r="AR982" s="117"/>
      <c r="AS982" s="117"/>
      <c r="AT982" s="117"/>
      <c r="AU982" s="117"/>
    </row>
    <row r="983" spans="27:64">
      <c r="AA983" s="117"/>
      <c r="AB983" s="117"/>
      <c r="AC983" s="117"/>
      <c r="AD983" s="117"/>
      <c r="AE983" s="117"/>
      <c r="AG983" s="141"/>
      <c r="AN983" s="117"/>
      <c r="AO983" s="117"/>
      <c r="AP983" s="117"/>
      <c r="AQ983" s="117"/>
      <c r="AR983" s="117"/>
      <c r="AS983" s="117"/>
      <c r="AT983" s="117"/>
      <c r="AU983" s="117"/>
    </row>
    <row r="984" spans="27:64">
      <c r="AA984" s="117"/>
      <c r="AB984" s="117"/>
      <c r="AC984" s="117"/>
      <c r="AD984" s="117"/>
      <c r="AE984" s="117"/>
      <c r="AG984" s="141"/>
      <c r="AN984" s="117"/>
      <c r="AO984" s="117"/>
      <c r="AP984" s="117"/>
      <c r="AQ984" s="117"/>
      <c r="AR984" s="117"/>
      <c r="AS984" s="117"/>
      <c r="AT984" s="117"/>
      <c r="AU984" s="117"/>
    </row>
    <row r="985" spans="27:64">
      <c r="AA985" s="117"/>
      <c r="AB985" s="117"/>
      <c r="AC985" s="117"/>
      <c r="AD985" s="117"/>
      <c r="AE985" s="117"/>
      <c r="AG985" s="141"/>
      <c r="AN985" s="117"/>
      <c r="AO985" s="117"/>
      <c r="AP985" s="117"/>
      <c r="AQ985" s="117"/>
      <c r="AR985" s="117"/>
      <c r="AS985" s="117"/>
      <c r="AT985" s="117"/>
      <c r="AU985" s="117"/>
    </row>
    <row r="986" spans="27:64">
      <c r="AA986" s="117"/>
      <c r="AB986" s="117"/>
      <c r="AC986" s="117"/>
      <c r="AD986" s="117"/>
      <c r="AE986" s="117"/>
      <c r="AG986" s="141"/>
      <c r="AN986" s="117"/>
      <c r="AO986" s="117"/>
      <c r="AP986" s="117"/>
      <c r="AQ986" s="117"/>
      <c r="AR986" s="117"/>
      <c r="AS986" s="117"/>
      <c r="AT986" s="117"/>
      <c r="AU986" s="117"/>
    </row>
    <row r="987" spans="27:64">
      <c r="AA987" s="117"/>
      <c r="AB987" s="117"/>
      <c r="AC987" s="117"/>
      <c r="AD987" s="117"/>
      <c r="AE987" s="117"/>
      <c r="AG987" s="141"/>
      <c r="AN987" s="117"/>
      <c r="AO987" s="117"/>
      <c r="AP987" s="117"/>
      <c r="AQ987" s="117"/>
      <c r="AR987" s="117"/>
      <c r="AS987" s="117"/>
      <c r="AT987" s="117"/>
      <c r="AU987" s="117"/>
    </row>
    <row r="988" spans="27:64">
      <c r="AA988" s="117"/>
      <c r="AB988" s="117"/>
      <c r="AC988" s="117"/>
      <c r="AD988" s="117"/>
      <c r="AE988" s="117"/>
      <c r="AG988" s="141"/>
      <c r="AN988" s="117"/>
      <c r="AO988" s="117"/>
      <c r="AP988" s="117"/>
      <c r="AQ988" s="117"/>
      <c r="AR988" s="117"/>
      <c r="AS988" s="117"/>
      <c r="AT988" s="117"/>
      <c r="AU988" s="117"/>
    </row>
    <row r="989" spans="27:64">
      <c r="AA989" s="117"/>
      <c r="AB989" s="117"/>
      <c r="AC989" s="117"/>
      <c r="AD989" s="117"/>
      <c r="AE989" s="117"/>
      <c r="AG989" s="141"/>
      <c r="AN989" s="117"/>
      <c r="AO989" s="117"/>
      <c r="AP989" s="117"/>
      <c r="AQ989" s="117"/>
      <c r="AR989" s="117"/>
      <c r="AS989" s="117"/>
      <c r="AT989" s="117"/>
      <c r="AU989" s="117"/>
    </row>
    <row r="990" spans="27:64">
      <c r="AA990" s="117"/>
      <c r="AB990" s="117"/>
      <c r="AC990" s="117"/>
      <c r="AD990" s="117"/>
      <c r="AE990" s="117"/>
      <c r="AG990" s="141"/>
      <c r="AN990" s="117"/>
      <c r="AO990" s="117"/>
      <c r="AP990" s="117"/>
      <c r="AQ990" s="117"/>
      <c r="AR990" s="117"/>
      <c r="AS990" s="117"/>
      <c r="AT990" s="117"/>
      <c r="AU990" s="117"/>
    </row>
    <row r="991" spans="27:64">
      <c r="AA991" s="117"/>
      <c r="AB991" s="117"/>
      <c r="AC991" s="117"/>
      <c r="AD991" s="117"/>
      <c r="AE991" s="117"/>
      <c r="AG991" s="141"/>
      <c r="AN991" s="117"/>
      <c r="AO991" s="117"/>
      <c r="AP991" s="117"/>
      <c r="AQ991" s="117"/>
      <c r="AR991" s="117"/>
      <c r="AS991" s="117"/>
      <c r="AT991" s="117"/>
      <c r="AU991" s="117"/>
    </row>
    <row r="992" spans="27:64">
      <c r="AA992" s="117"/>
      <c r="AB992" s="117"/>
      <c r="AC992" s="117"/>
      <c r="AD992" s="117"/>
      <c r="AE992" s="117"/>
      <c r="AG992" s="141"/>
      <c r="AN992" s="117"/>
      <c r="AO992" s="117"/>
      <c r="AP992" s="117"/>
      <c r="AQ992" s="117"/>
      <c r="AR992" s="117"/>
      <c r="AS992" s="117"/>
      <c r="AT992" s="117"/>
      <c r="AU992" s="117"/>
      <c r="AV992" s="117"/>
      <c r="AW992" s="117"/>
      <c r="AX992" s="117"/>
      <c r="AY992" s="117"/>
      <c r="AZ992" s="117"/>
      <c r="BA992" s="117"/>
      <c r="BB992" s="117"/>
      <c r="BC992" s="117"/>
      <c r="BD992" s="117"/>
      <c r="BE992" s="117"/>
      <c r="BF992" s="117"/>
      <c r="BG992" s="117"/>
      <c r="BH992" s="117"/>
      <c r="BI992" s="117"/>
      <c r="BJ992" s="117"/>
      <c r="BK992" s="117"/>
      <c r="BL992" s="117"/>
    </row>
    <row r="993" spans="27:47">
      <c r="AA993" s="117"/>
      <c r="AB993" s="117"/>
      <c r="AC993" s="117"/>
      <c r="AD993" s="117"/>
      <c r="AE993" s="117"/>
      <c r="AG993" s="141"/>
      <c r="AN993" s="117"/>
      <c r="AO993" s="117"/>
      <c r="AP993" s="117"/>
      <c r="AQ993" s="117"/>
      <c r="AR993" s="117"/>
      <c r="AS993" s="117"/>
      <c r="AT993" s="117"/>
      <c r="AU993" s="117"/>
    </row>
    <row r="994" spans="27:47">
      <c r="AA994" s="117"/>
      <c r="AB994" s="117"/>
      <c r="AC994" s="117"/>
      <c r="AD994" s="117"/>
      <c r="AE994" s="117"/>
      <c r="AG994" s="141"/>
      <c r="AN994" s="117"/>
      <c r="AO994" s="117"/>
      <c r="AP994" s="117"/>
      <c r="AQ994" s="117"/>
      <c r="AR994" s="117"/>
      <c r="AS994" s="117"/>
      <c r="AT994" s="117"/>
      <c r="AU994" s="117"/>
    </row>
    <row r="995" spans="27:47">
      <c r="AA995" s="117"/>
      <c r="AB995" s="117"/>
      <c r="AC995" s="117"/>
      <c r="AD995" s="117"/>
      <c r="AE995" s="117"/>
      <c r="AG995" s="141"/>
      <c r="AN995" s="117"/>
      <c r="AO995" s="117"/>
      <c r="AP995" s="117"/>
      <c r="AQ995" s="117"/>
      <c r="AR995" s="117"/>
      <c r="AS995" s="117"/>
      <c r="AT995" s="117"/>
      <c r="AU995" s="117"/>
    </row>
    <row r="996" spans="27:47">
      <c r="AA996" s="117"/>
      <c r="AB996" s="117"/>
      <c r="AC996" s="117"/>
      <c r="AD996" s="117"/>
      <c r="AE996" s="117"/>
      <c r="AG996" s="141"/>
      <c r="AN996" s="117"/>
      <c r="AO996" s="117"/>
      <c r="AP996" s="117"/>
      <c r="AQ996" s="117"/>
      <c r="AR996" s="117"/>
      <c r="AS996" s="117"/>
      <c r="AT996" s="117"/>
      <c r="AU996" s="117"/>
    </row>
    <row r="997" spans="27:47">
      <c r="AA997" s="117"/>
      <c r="AB997" s="117"/>
      <c r="AC997" s="117"/>
      <c r="AD997" s="117"/>
      <c r="AE997" s="117"/>
      <c r="AG997" s="141"/>
      <c r="AN997" s="117"/>
      <c r="AO997" s="117"/>
      <c r="AP997" s="117"/>
      <c r="AQ997" s="117"/>
      <c r="AR997" s="117"/>
      <c r="AS997" s="117"/>
      <c r="AT997" s="117"/>
      <c r="AU997" s="117"/>
    </row>
    <row r="998" spans="27:47">
      <c r="AA998" s="117"/>
      <c r="AB998" s="117"/>
      <c r="AC998" s="117"/>
      <c r="AD998" s="117"/>
      <c r="AE998" s="117"/>
      <c r="AG998" s="141"/>
      <c r="AN998" s="117"/>
      <c r="AO998" s="117"/>
      <c r="AP998" s="117"/>
      <c r="AQ998" s="117"/>
      <c r="AR998" s="117"/>
      <c r="AS998" s="117"/>
      <c r="AT998" s="117"/>
      <c r="AU998" s="117"/>
    </row>
    <row r="999" spans="27:47">
      <c r="AA999" s="117"/>
      <c r="AB999" s="117"/>
      <c r="AC999" s="117"/>
      <c r="AD999" s="117"/>
      <c r="AE999" s="117"/>
      <c r="AG999" s="141"/>
      <c r="AN999" s="117"/>
      <c r="AO999" s="117"/>
      <c r="AP999" s="117"/>
      <c r="AQ999" s="117"/>
      <c r="AR999" s="117"/>
      <c r="AS999" s="117"/>
      <c r="AT999" s="117"/>
      <c r="AU999" s="117"/>
    </row>
    <row r="1000" spans="27:47">
      <c r="AA1000" s="117"/>
      <c r="AB1000" s="117"/>
      <c r="AC1000" s="117"/>
      <c r="AD1000" s="117"/>
      <c r="AE1000" s="117"/>
      <c r="AG1000" s="141"/>
      <c r="AN1000" s="117"/>
      <c r="AO1000" s="117"/>
      <c r="AP1000" s="117"/>
      <c r="AQ1000" s="117"/>
      <c r="AR1000" s="117"/>
      <c r="AS1000" s="117"/>
      <c r="AT1000" s="117"/>
      <c r="AU1000" s="117"/>
    </row>
    <row r="1001" spans="27:47">
      <c r="AA1001" s="117"/>
      <c r="AB1001" s="117"/>
      <c r="AC1001" s="117"/>
      <c r="AD1001" s="117"/>
      <c r="AE1001" s="117"/>
      <c r="AG1001" s="141"/>
      <c r="AN1001" s="117"/>
      <c r="AO1001" s="117"/>
      <c r="AP1001" s="117"/>
      <c r="AQ1001" s="117"/>
      <c r="AR1001" s="117"/>
      <c r="AS1001" s="117"/>
      <c r="AT1001" s="117"/>
      <c r="AU1001" s="117"/>
    </row>
    <row r="1002" spans="27:47">
      <c r="AA1002" s="117"/>
      <c r="AB1002" s="117"/>
      <c r="AC1002" s="117"/>
      <c r="AD1002" s="117"/>
      <c r="AE1002" s="117"/>
      <c r="AG1002" s="141"/>
      <c r="AN1002" s="117"/>
      <c r="AO1002" s="117"/>
      <c r="AP1002" s="117"/>
      <c r="AQ1002" s="117"/>
      <c r="AR1002" s="117"/>
      <c r="AS1002" s="117"/>
      <c r="AT1002" s="117"/>
      <c r="AU1002" s="117"/>
    </row>
    <row r="1003" spans="27:47">
      <c r="AA1003" s="117"/>
      <c r="AB1003" s="117"/>
      <c r="AC1003" s="117"/>
      <c r="AD1003" s="117"/>
      <c r="AE1003" s="117"/>
      <c r="AG1003" s="141"/>
      <c r="AN1003" s="117"/>
      <c r="AO1003" s="117"/>
      <c r="AP1003" s="117"/>
      <c r="AQ1003" s="117"/>
      <c r="AR1003" s="117"/>
      <c r="AS1003" s="117"/>
      <c r="AT1003" s="117"/>
      <c r="AU1003" s="117"/>
    </row>
    <row r="1004" spans="27:47">
      <c r="AA1004" s="117"/>
      <c r="AB1004" s="117"/>
      <c r="AC1004" s="117"/>
      <c r="AD1004" s="117"/>
      <c r="AE1004" s="117"/>
      <c r="AG1004" s="141"/>
      <c r="AN1004" s="117"/>
      <c r="AO1004" s="117"/>
      <c r="AP1004" s="117"/>
      <c r="AQ1004" s="117"/>
      <c r="AR1004" s="117"/>
      <c r="AS1004" s="117"/>
      <c r="AT1004" s="117"/>
      <c r="AU1004" s="117"/>
    </row>
    <row r="1005" spans="27:47">
      <c r="AA1005" s="117"/>
      <c r="AB1005" s="117"/>
      <c r="AC1005" s="117"/>
      <c r="AD1005" s="117"/>
      <c r="AE1005" s="117"/>
      <c r="AG1005" s="141"/>
      <c r="AN1005" s="117"/>
      <c r="AO1005" s="117"/>
      <c r="AP1005" s="117"/>
      <c r="AQ1005" s="117"/>
      <c r="AR1005" s="117"/>
      <c r="AS1005" s="117"/>
      <c r="AT1005" s="117"/>
      <c r="AU1005" s="117"/>
    </row>
    <row r="1006" spans="27:47">
      <c r="AA1006" s="117"/>
      <c r="AB1006" s="117"/>
      <c r="AC1006" s="117"/>
      <c r="AD1006" s="117"/>
      <c r="AE1006" s="117"/>
      <c r="AG1006" s="141"/>
      <c r="AN1006" s="117"/>
      <c r="AO1006" s="117"/>
      <c r="AP1006" s="117"/>
      <c r="AQ1006" s="117"/>
      <c r="AR1006" s="117"/>
      <c r="AS1006" s="117"/>
      <c r="AT1006" s="117"/>
      <c r="AU1006" s="117"/>
    </row>
    <row r="1007" spans="27:47">
      <c r="AA1007" s="117"/>
      <c r="AB1007" s="117"/>
      <c r="AC1007" s="117"/>
      <c r="AD1007" s="117"/>
      <c r="AE1007" s="117"/>
      <c r="AG1007" s="141"/>
      <c r="AN1007" s="117"/>
      <c r="AO1007" s="117"/>
      <c r="AP1007" s="117"/>
      <c r="AQ1007" s="117"/>
      <c r="AR1007" s="117"/>
      <c r="AS1007" s="117"/>
      <c r="AT1007" s="117"/>
      <c r="AU1007" s="117"/>
    </row>
    <row r="1008" spans="27:47">
      <c r="AA1008" s="117"/>
      <c r="AB1008" s="117"/>
      <c r="AC1008" s="117"/>
      <c r="AD1008" s="117"/>
      <c r="AE1008" s="117"/>
      <c r="AG1008" s="141"/>
      <c r="AN1008" s="117"/>
      <c r="AO1008" s="117"/>
      <c r="AP1008" s="117"/>
      <c r="AQ1008" s="117"/>
      <c r="AR1008" s="117"/>
      <c r="AS1008" s="117"/>
      <c r="AT1008" s="117"/>
      <c r="AU1008" s="117"/>
    </row>
    <row r="1009" spans="27:64">
      <c r="AA1009" s="117"/>
      <c r="AB1009" s="117"/>
      <c r="AC1009" s="117"/>
      <c r="AD1009" s="117"/>
      <c r="AE1009" s="117"/>
      <c r="AG1009" s="141"/>
      <c r="AN1009" s="117"/>
      <c r="AO1009" s="117"/>
      <c r="AP1009" s="117"/>
      <c r="AQ1009" s="117"/>
      <c r="AR1009" s="117"/>
      <c r="AS1009" s="117"/>
      <c r="AT1009" s="117"/>
      <c r="AU1009" s="117"/>
    </row>
    <row r="1010" spans="27:64">
      <c r="AA1010" s="117"/>
      <c r="AB1010" s="117"/>
      <c r="AC1010" s="117"/>
      <c r="AD1010" s="117"/>
      <c r="AE1010" s="117"/>
      <c r="AG1010" s="141"/>
      <c r="AN1010" s="117"/>
      <c r="AO1010" s="117"/>
      <c r="AP1010" s="117"/>
      <c r="AQ1010" s="117"/>
      <c r="AR1010" s="117"/>
      <c r="AS1010" s="117"/>
      <c r="AT1010" s="117"/>
      <c r="AU1010" s="117"/>
      <c r="AV1010" s="117"/>
      <c r="AW1010" s="117"/>
      <c r="AX1010" s="117"/>
      <c r="AY1010" s="117"/>
      <c r="AZ1010" s="117"/>
      <c r="BA1010" s="117"/>
      <c r="BB1010" s="117"/>
      <c r="BC1010" s="117"/>
      <c r="BD1010" s="117"/>
      <c r="BE1010" s="117"/>
      <c r="BF1010" s="117"/>
      <c r="BG1010" s="117"/>
      <c r="BH1010" s="117"/>
      <c r="BI1010" s="117"/>
      <c r="BJ1010" s="117"/>
      <c r="BK1010" s="117"/>
      <c r="BL1010" s="117"/>
    </row>
    <row r="1011" spans="27:64">
      <c r="AA1011" s="117"/>
      <c r="AB1011" s="117"/>
      <c r="AC1011" s="117"/>
      <c r="AD1011" s="117"/>
      <c r="AE1011" s="117"/>
      <c r="AG1011" s="141"/>
      <c r="AN1011" s="117"/>
      <c r="AO1011" s="117"/>
      <c r="AP1011" s="117"/>
      <c r="AQ1011" s="117"/>
      <c r="AR1011" s="117"/>
      <c r="AS1011" s="117"/>
      <c r="AT1011" s="117"/>
      <c r="AU1011" s="117"/>
    </row>
    <row r="1012" spans="27:64">
      <c r="AA1012" s="117"/>
      <c r="AB1012" s="117"/>
      <c r="AC1012" s="117"/>
      <c r="AD1012" s="117"/>
      <c r="AE1012" s="117"/>
      <c r="AG1012" s="141"/>
      <c r="AN1012" s="117"/>
      <c r="AO1012" s="117"/>
      <c r="AP1012" s="117"/>
      <c r="AQ1012" s="117"/>
      <c r="AR1012" s="117"/>
      <c r="AS1012" s="117"/>
      <c r="AT1012" s="117"/>
      <c r="AU1012" s="117"/>
    </row>
    <row r="1013" spans="27:64">
      <c r="AA1013" s="117"/>
      <c r="AB1013" s="117"/>
      <c r="AC1013" s="117"/>
      <c r="AD1013" s="117"/>
      <c r="AE1013" s="117"/>
      <c r="AG1013" s="141"/>
      <c r="AN1013" s="117"/>
      <c r="AO1013" s="117"/>
      <c r="AP1013" s="117"/>
      <c r="AQ1013" s="117"/>
      <c r="AR1013" s="117"/>
      <c r="AS1013" s="117"/>
      <c r="AT1013" s="117"/>
      <c r="AU1013" s="117"/>
    </row>
    <row r="1014" spans="27:64">
      <c r="AA1014" s="117"/>
      <c r="AB1014" s="117"/>
      <c r="AC1014" s="117"/>
      <c r="AD1014" s="117"/>
      <c r="AE1014" s="117"/>
      <c r="AG1014" s="141"/>
      <c r="AN1014" s="117"/>
      <c r="AO1014" s="117"/>
      <c r="AP1014" s="117"/>
      <c r="AQ1014" s="117"/>
      <c r="AR1014" s="117"/>
      <c r="AS1014" s="117"/>
      <c r="AT1014" s="117"/>
      <c r="AU1014" s="117"/>
    </row>
    <row r="1015" spans="27:64">
      <c r="AA1015" s="117"/>
      <c r="AB1015" s="117"/>
      <c r="AC1015" s="117"/>
      <c r="AD1015" s="117"/>
      <c r="AE1015" s="117"/>
      <c r="AG1015" s="141"/>
      <c r="AN1015" s="117"/>
      <c r="AO1015" s="117"/>
      <c r="AP1015" s="117"/>
      <c r="AQ1015" s="117"/>
      <c r="AR1015" s="117"/>
      <c r="AS1015" s="117"/>
      <c r="AT1015" s="117"/>
      <c r="AU1015" s="117"/>
    </row>
    <row r="1016" spans="27:64">
      <c r="AA1016" s="117"/>
      <c r="AB1016" s="117"/>
      <c r="AC1016" s="117"/>
      <c r="AD1016" s="117"/>
      <c r="AE1016" s="117"/>
      <c r="AG1016" s="141"/>
      <c r="AN1016" s="117"/>
      <c r="AO1016" s="117"/>
      <c r="AP1016" s="117"/>
      <c r="AQ1016" s="117"/>
      <c r="AR1016" s="117"/>
      <c r="AS1016" s="117"/>
      <c r="AT1016" s="117"/>
      <c r="AU1016" s="117"/>
    </row>
    <row r="1017" spans="27:64">
      <c r="AA1017" s="117"/>
      <c r="AB1017" s="117"/>
      <c r="AC1017" s="117"/>
      <c r="AD1017" s="117"/>
      <c r="AE1017" s="117"/>
      <c r="AG1017" s="141"/>
      <c r="AN1017" s="117"/>
      <c r="AO1017" s="117"/>
      <c r="AP1017" s="117"/>
      <c r="AQ1017" s="117"/>
      <c r="AR1017" s="117"/>
      <c r="AS1017" s="117"/>
      <c r="AT1017" s="117"/>
      <c r="AU1017" s="117"/>
    </row>
    <row r="1018" spans="27:64">
      <c r="AA1018" s="117"/>
      <c r="AB1018" s="117"/>
      <c r="AC1018" s="117"/>
      <c r="AD1018" s="117"/>
      <c r="AE1018" s="117"/>
      <c r="AG1018" s="141"/>
      <c r="AN1018" s="117"/>
      <c r="AO1018" s="117"/>
      <c r="AP1018" s="117"/>
      <c r="AQ1018" s="117"/>
      <c r="AR1018" s="117"/>
      <c r="AS1018" s="117"/>
      <c r="AT1018" s="117"/>
      <c r="AU1018" s="117"/>
    </row>
    <row r="1019" spans="27:64">
      <c r="AA1019" s="117"/>
      <c r="AB1019" s="117"/>
      <c r="AC1019" s="117"/>
      <c r="AD1019" s="117"/>
      <c r="AE1019" s="117"/>
      <c r="AG1019" s="141"/>
      <c r="AN1019" s="117"/>
      <c r="AO1019" s="117"/>
      <c r="AP1019" s="117"/>
      <c r="AQ1019" s="117"/>
      <c r="AR1019" s="117"/>
      <c r="AS1019" s="117"/>
      <c r="AT1019" s="117"/>
      <c r="AU1019" s="117"/>
    </row>
    <row r="1020" spans="27:64">
      <c r="AA1020" s="117"/>
      <c r="AB1020" s="117"/>
      <c r="AC1020" s="117"/>
      <c r="AD1020" s="117"/>
      <c r="AE1020" s="117"/>
      <c r="AG1020" s="141"/>
      <c r="AN1020" s="117"/>
      <c r="AO1020" s="117"/>
      <c r="AP1020" s="117"/>
      <c r="AQ1020" s="117"/>
      <c r="AR1020" s="117"/>
      <c r="AS1020" s="117"/>
      <c r="AT1020" s="117"/>
      <c r="AU1020" s="117"/>
    </row>
    <row r="1021" spans="27:64">
      <c r="AA1021" s="117"/>
      <c r="AB1021" s="117"/>
      <c r="AC1021" s="117"/>
      <c r="AD1021" s="117"/>
      <c r="AE1021" s="117"/>
      <c r="AG1021" s="141"/>
      <c r="AN1021" s="117"/>
      <c r="AO1021" s="117"/>
      <c r="AP1021" s="117"/>
      <c r="AQ1021" s="117"/>
      <c r="AR1021" s="117"/>
      <c r="AS1021" s="117"/>
      <c r="AT1021" s="117"/>
      <c r="AU1021" s="117"/>
    </row>
    <row r="1022" spans="27:64">
      <c r="AA1022" s="117"/>
      <c r="AB1022" s="117"/>
      <c r="AC1022" s="117"/>
      <c r="AD1022" s="117"/>
      <c r="AE1022" s="117"/>
      <c r="AG1022" s="141"/>
      <c r="AN1022" s="117"/>
      <c r="AO1022" s="117"/>
      <c r="AP1022" s="117"/>
      <c r="AQ1022" s="117"/>
      <c r="AR1022" s="117"/>
      <c r="AS1022" s="117"/>
      <c r="AT1022" s="117"/>
      <c r="AU1022" s="117"/>
    </row>
    <row r="1023" spans="27:64">
      <c r="AA1023" s="117"/>
      <c r="AB1023" s="117"/>
      <c r="AC1023" s="117"/>
      <c r="AD1023" s="117"/>
      <c r="AE1023" s="117"/>
      <c r="AG1023" s="141"/>
      <c r="AN1023" s="117"/>
      <c r="AO1023" s="117"/>
      <c r="AP1023" s="117"/>
      <c r="AQ1023" s="117"/>
      <c r="AR1023" s="117"/>
      <c r="AS1023" s="117"/>
      <c r="AT1023" s="117"/>
      <c r="AU1023" s="117"/>
    </row>
    <row r="1024" spans="27:64">
      <c r="AA1024" s="117"/>
      <c r="AB1024" s="117"/>
      <c r="AC1024" s="117"/>
      <c r="AD1024" s="117"/>
      <c r="AE1024" s="117"/>
      <c r="AG1024" s="141"/>
      <c r="AN1024" s="117"/>
      <c r="AO1024" s="117"/>
      <c r="AP1024" s="117"/>
      <c r="AQ1024" s="117"/>
      <c r="AR1024" s="117"/>
      <c r="AS1024" s="117"/>
      <c r="AT1024" s="117"/>
      <c r="AU1024" s="117"/>
    </row>
    <row r="1025" spans="27:47">
      <c r="AA1025" s="117"/>
      <c r="AB1025" s="117"/>
      <c r="AC1025" s="117"/>
      <c r="AD1025" s="117"/>
      <c r="AE1025" s="117"/>
      <c r="AG1025" s="141"/>
      <c r="AN1025" s="117"/>
      <c r="AO1025" s="117"/>
      <c r="AP1025" s="117"/>
      <c r="AQ1025" s="117"/>
      <c r="AR1025" s="117"/>
      <c r="AS1025" s="117"/>
      <c r="AT1025" s="117"/>
      <c r="AU1025" s="117"/>
    </row>
    <row r="1026" spans="27:47">
      <c r="AA1026" s="117"/>
      <c r="AB1026" s="117"/>
      <c r="AC1026" s="117"/>
      <c r="AD1026" s="117"/>
      <c r="AE1026" s="117"/>
      <c r="AG1026" s="141"/>
      <c r="AN1026" s="117"/>
      <c r="AO1026" s="117"/>
      <c r="AP1026" s="117"/>
      <c r="AQ1026" s="117"/>
      <c r="AR1026" s="117"/>
      <c r="AS1026" s="117"/>
      <c r="AT1026" s="117"/>
      <c r="AU1026" s="117"/>
    </row>
    <row r="1027" spans="27:47">
      <c r="AA1027" s="117"/>
      <c r="AB1027" s="117"/>
      <c r="AC1027" s="117"/>
      <c r="AD1027" s="117"/>
      <c r="AE1027" s="117"/>
      <c r="AG1027" s="141"/>
      <c r="AN1027" s="117"/>
      <c r="AO1027" s="117"/>
      <c r="AP1027" s="117"/>
      <c r="AQ1027" s="117"/>
      <c r="AR1027" s="117"/>
      <c r="AS1027" s="117"/>
      <c r="AT1027" s="117"/>
      <c r="AU1027" s="117"/>
    </row>
    <row r="1028" spans="27:47">
      <c r="AA1028" s="117"/>
      <c r="AB1028" s="117"/>
      <c r="AC1028" s="117"/>
      <c r="AD1028" s="117"/>
      <c r="AE1028" s="117"/>
      <c r="AG1028" s="141"/>
      <c r="AN1028" s="117"/>
      <c r="AO1028" s="117"/>
      <c r="AP1028" s="117"/>
      <c r="AQ1028" s="117"/>
      <c r="AR1028" s="117"/>
      <c r="AS1028" s="117"/>
      <c r="AT1028" s="117"/>
      <c r="AU1028" s="117"/>
    </row>
    <row r="1029" spans="27:47">
      <c r="AA1029" s="117"/>
      <c r="AB1029" s="117"/>
      <c r="AC1029" s="117"/>
      <c r="AD1029" s="117"/>
      <c r="AE1029" s="117"/>
      <c r="AG1029" s="141"/>
      <c r="AN1029" s="117"/>
      <c r="AO1029" s="117"/>
      <c r="AP1029" s="117"/>
      <c r="AQ1029" s="117"/>
      <c r="AR1029" s="117"/>
      <c r="AS1029" s="117"/>
      <c r="AT1029" s="117"/>
      <c r="AU1029" s="117"/>
    </row>
    <row r="1030" spans="27:47">
      <c r="AA1030" s="117"/>
      <c r="AB1030" s="117"/>
      <c r="AC1030" s="117"/>
      <c r="AD1030" s="117"/>
      <c r="AE1030" s="117"/>
      <c r="AG1030" s="141"/>
      <c r="AN1030" s="117"/>
      <c r="AO1030" s="117"/>
      <c r="AP1030" s="117"/>
      <c r="AQ1030" s="117"/>
      <c r="AR1030" s="117"/>
      <c r="AS1030" s="117"/>
      <c r="AT1030" s="117"/>
      <c r="AU1030" s="117"/>
    </row>
    <row r="1031" spans="27:47">
      <c r="AA1031" s="117"/>
      <c r="AB1031" s="117"/>
      <c r="AC1031" s="117"/>
      <c r="AD1031" s="117"/>
      <c r="AE1031" s="117"/>
      <c r="AG1031" s="141"/>
      <c r="AN1031" s="117"/>
      <c r="AO1031" s="117"/>
      <c r="AP1031" s="117"/>
      <c r="AQ1031" s="117"/>
      <c r="AR1031" s="117"/>
      <c r="AS1031" s="117"/>
      <c r="AT1031" s="117"/>
      <c r="AU1031" s="117"/>
    </row>
    <row r="1032" spans="27:47">
      <c r="AA1032" s="117"/>
      <c r="AB1032" s="117"/>
      <c r="AC1032" s="117"/>
      <c r="AD1032" s="117"/>
      <c r="AE1032" s="117"/>
      <c r="AG1032" s="141"/>
      <c r="AN1032" s="117"/>
      <c r="AO1032" s="117"/>
      <c r="AP1032" s="117"/>
      <c r="AQ1032" s="117"/>
      <c r="AR1032" s="117"/>
      <c r="AS1032" s="117"/>
      <c r="AT1032" s="117"/>
      <c r="AU1032" s="117"/>
    </row>
    <row r="1033" spans="27:47">
      <c r="AA1033" s="117"/>
      <c r="AB1033" s="117"/>
      <c r="AC1033" s="117"/>
      <c r="AD1033" s="117"/>
      <c r="AE1033" s="117"/>
      <c r="AG1033" s="141"/>
      <c r="AN1033" s="117"/>
      <c r="AO1033" s="117"/>
      <c r="AP1033" s="117"/>
      <c r="AQ1033" s="117"/>
      <c r="AR1033" s="117"/>
      <c r="AS1033" s="117"/>
      <c r="AT1033" s="117"/>
      <c r="AU1033" s="117"/>
    </row>
    <row r="1034" spans="27:47">
      <c r="AA1034" s="117"/>
      <c r="AB1034" s="117"/>
      <c r="AC1034" s="117"/>
      <c r="AD1034" s="117"/>
      <c r="AE1034" s="117"/>
      <c r="AG1034" s="141"/>
      <c r="AN1034" s="117"/>
      <c r="AO1034" s="117"/>
      <c r="AP1034" s="117"/>
      <c r="AQ1034" s="117"/>
      <c r="AR1034" s="117"/>
      <c r="AS1034" s="117"/>
      <c r="AT1034" s="117"/>
      <c r="AU1034" s="117"/>
    </row>
    <row r="1035" spans="27:47">
      <c r="AA1035" s="117"/>
      <c r="AB1035" s="117"/>
      <c r="AC1035" s="117"/>
      <c r="AD1035" s="117"/>
      <c r="AE1035" s="117"/>
      <c r="AG1035" s="141"/>
      <c r="AN1035" s="117"/>
      <c r="AO1035" s="117"/>
      <c r="AP1035" s="117"/>
      <c r="AQ1035" s="117"/>
      <c r="AR1035" s="117"/>
      <c r="AS1035" s="117"/>
      <c r="AT1035" s="117"/>
      <c r="AU1035" s="117"/>
    </row>
    <row r="1036" spans="27:47">
      <c r="AA1036" s="117"/>
      <c r="AB1036" s="117"/>
      <c r="AC1036" s="117"/>
      <c r="AD1036" s="117"/>
      <c r="AE1036" s="117"/>
      <c r="AG1036" s="141"/>
      <c r="AN1036" s="117"/>
      <c r="AO1036" s="117"/>
      <c r="AP1036" s="117"/>
      <c r="AQ1036" s="117"/>
      <c r="AR1036" s="117"/>
      <c r="AS1036" s="117"/>
      <c r="AT1036" s="117"/>
      <c r="AU1036" s="117"/>
    </row>
    <row r="1037" spans="27:47">
      <c r="AA1037" s="117"/>
      <c r="AB1037" s="117"/>
      <c r="AC1037" s="117"/>
      <c r="AD1037" s="117"/>
      <c r="AE1037" s="117"/>
      <c r="AG1037" s="141"/>
      <c r="AN1037" s="117"/>
      <c r="AO1037" s="117"/>
      <c r="AP1037" s="117"/>
      <c r="AQ1037" s="117"/>
      <c r="AR1037" s="117"/>
      <c r="AS1037" s="117"/>
      <c r="AT1037" s="117"/>
      <c r="AU1037" s="117"/>
    </row>
    <row r="1038" spans="27:47">
      <c r="AA1038" s="117"/>
      <c r="AB1038" s="117"/>
      <c r="AC1038" s="117"/>
      <c r="AD1038" s="117"/>
      <c r="AE1038" s="117"/>
      <c r="AG1038" s="141"/>
      <c r="AN1038" s="117"/>
      <c r="AO1038" s="117"/>
      <c r="AP1038" s="117"/>
      <c r="AQ1038" s="117"/>
      <c r="AR1038" s="117"/>
      <c r="AS1038" s="117"/>
      <c r="AT1038" s="117"/>
      <c r="AU1038" s="117"/>
    </row>
    <row r="1039" spans="27:47">
      <c r="AA1039" s="117"/>
      <c r="AB1039" s="117"/>
      <c r="AC1039" s="117"/>
      <c r="AD1039" s="117"/>
      <c r="AE1039" s="117"/>
      <c r="AG1039" s="141"/>
      <c r="AN1039" s="117"/>
      <c r="AO1039" s="117"/>
      <c r="AP1039" s="117"/>
      <c r="AQ1039" s="117"/>
      <c r="AR1039" s="117"/>
      <c r="AS1039" s="117"/>
      <c r="AT1039" s="117"/>
      <c r="AU1039" s="117"/>
    </row>
    <row r="1040" spans="27:47">
      <c r="AA1040" s="117"/>
      <c r="AB1040" s="117"/>
      <c r="AC1040" s="117"/>
      <c r="AD1040" s="117"/>
      <c r="AE1040" s="117"/>
      <c r="AG1040" s="141"/>
      <c r="AN1040" s="117"/>
      <c r="AO1040" s="117"/>
      <c r="AP1040" s="117"/>
      <c r="AQ1040" s="117"/>
      <c r="AR1040" s="117"/>
      <c r="AS1040" s="117"/>
      <c r="AT1040" s="117"/>
      <c r="AU1040" s="117"/>
    </row>
    <row r="1041" spans="27:48">
      <c r="AA1041" s="117"/>
      <c r="AB1041" s="117"/>
      <c r="AC1041" s="117"/>
      <c r="AD1041" s="117"/>
      <c r="AE1041" s="117"/>
      <c r="AG1041" s="141"/>
      <c r="AN1041" s="117"/>
      <c r="AO1041" s="117"/>
      <c r="AP1041" s="117"/>
      <c r="AQ1041" s="117"/>
      <c r="AR1041" s="117"/>
      <c r="AS1041" s="117"/>
      <c r="AT1041" s="117"/>
      <c r="AU1041" s="117"/>
    </row>
    <row r="1042" spans="27:48">
      <c r="AA1042" s="117"/>
      <c r="AB1042" s="117"/>
      <c r="AC1042" s="117"/>
      <c r="AD1042" s="117"/>
      <c r="AE1042" s="117"/>
      <c r="AG1042" s="141"/>
      <c r="AN1042" s="117"/>
      <c r="AO1042" s="117"/>
      <c r="AP1042" s="117"/>
      <c r="AQ1042" s="117"/>
      <c r="AR1042" s="117"/>
      <c r="AS1042" s="117"/>
      <c r="AT1042" s="117"/>
      <c r="AU1042" s="117"/>
    </row>
    <row r="1043" spans="27:48">
      <c r="AA1043" s="117"/>
      <c r="AB1043" s="117"/>
      <c r="AC1043" s="117"/>
      <c r="AD1043" s="117"/>
      <c r="AE1043" s="117"/>
      <c r="AG1043" s="141"/>
      <c r="AN1043" s="117"/>
      <c r="AO1043" s="117"/>
      <c r="AP1043" s="117"/>
      <c r="AQ1043" s="117"/>
      <c r="AR1043" s="117"/>
      <c r="AS1043" s="117"/>
      <c r="AT1043" s="117"/>
      <c r="AU1043" s="117"/>
    </row>
    <row r="1044" spans="27:48">
      <c r="AA1044" s="117"/>
      <c r="AB1044" s="117"/>
      <c r="AC1044" s="117"/>
      <c r="AD1044" s="117"/>
      <c r="AE1044" s="117"/>
      <c r="AG1044" s="141"/>
      <c r="AN1044" s="117"/>
      <c r="AO1044" s="117"/>
      <c r="AP1044" s="117"/>
      <c r="AQ1044" s="117"/>
      <c r="AR1044" s="117"/>
      <c r="AS1044" s="117"/>
      <c r="AT1044" s="117"/>
      <c r="AU1044" s="117"/>
    </row>
    <row r="1045" spans="27:48">
      <c r="AA1045" s="117"/>
      <c r="AB1045" s="117"/>
      <c r="AC1045" s="117"/>
      <c r="AD1045" s="117"/>
      <c r="AE1045" s="117"/>
      <c r="AG1045" s="141"/>
      <c r="AN1045" s="117"/>
      <c r="AO1045" s="117"/>
      <c r="AP1045" s="117"/>
      <c r="AQ1045" s="117"/>
      <c r="AR1045" s="117"/>
      <c r="AS1045" s="117"/>
      <c r="AT1045" s="117"/>
      <c r="AU1045" s="117"/>
    </row>
    <row r="1046" spans="27:48">
      <c r="AA1046" s="117"/>
      <c r="AB1046" s="117"/>
      <c r="AC1046" s="117"/>
      <c r="AD1046" s="117"/>
      <c r="AE1046" s="117"/>
      <c r="AG1046" s="141"/>
      <c r="AN1046" s="117"/>
      <c r="AO1046" s="117"/>
      <c r="AP1046" s="117"/>
      <c r="AQ1046" s="117"/>
      <c r="AR1046" s="117"/>
      <c r="AS1046" s="117"/>
      <c r="AT1046" s="117"/>
      <c r="AU1046" s="117"/>
    </row>
    <row r="1047" spans="27:48">
      <c r="AA1047" s="117"/>
      <c r="AB1047" s="117"/>
      <c r="AC1047" s="117"/>
      <c r="AD1047" s="117"/>
      <c r="AE1047" s="117"/>
      <c r="AG1047" s="141"/>
      <c r="AN1047" s="117"/>
      <c r="AO1047" s="117"/>
      <c r="AP1047" s="117"/>
      <c r="AQ1047" s="117"/>
      <c r="AR1047" s="117"/>
      <c r="AS1047" s="117"/>
      <c r="AT1047" s="117"/>
      <c r="AU1047" s="117"/>
      <c r="AV1047" s="117"/>
    </row>
    <row r="1048" spans="27:48">
      <c r="AA1048" s="117"/>
      <c r="AB1048" s="117"/>
      <c r="AC1048" s="117"/>
      <c r="AD1048" s="117"/>
      <c r="AE1048" s="117"/>
      <c r="AG1048" s="141"/>
      <c r="AN1048" s="117"/>
      <c r="AO1048" s="117"/>
      <c r="AP1048" s="117"/>
      <c r="AQ1048" s="117"/>
      <c r="AR1048" s="117"/>
      <c r="AS1048" s="117"/>
      <c r="AT1048" s="117"/>
      <c r="AU1048" s="117"/>
      <c r="AV1048" s="117"/>
    </row>
    <row r="1049" spans="27:48">
      <c r="AA1049" s="117"/>
      <c r="AB1049" s="117"/>
      <c r="AC1049" s="117"/>
      <c r="AD1049" s="117"/>
      <c r="AE1049" s="117"/>
      <c r="AG1049" s="141"/>
      <c r="AN1049" s="117"/>
      <c r="AO1049" s="117"/>
      <c r="AP1049" s="117"/>
      <c r="AQ1049" s="117"/>
      <c r="AR1049" s="117"/>
      <c r="AS1049" s="117"/>
      <c r="AT1049" s="117"/>
      <c r="AU1049" s="117"/>
    </row>
    <row r="1050" spans="27:48">
      <c r="AA1050" s="117"/>
      <c r="AB1050" s="117"/>
      <c r="AC1050" s="117"/>
      <c r="AD1050" s="117"/>
      <c r="AE1050" s="117"/>
      <c r="AG1050" s="141"/>
      <c r="AN1050" s="117"/>
      <c r="AO1050" s="117"/>
      <c r="AP1050" s="117"/>
      <c r="AQ1050" s="117"/>
      <c r="AR1050" s="117"/>
      <c r="AS1050" s="117"/>
      <c r="AT1050" s="117"/>
      <c r="AU1050" s="117"/>
    </row>
    <row r="1051" spans="27:48">
      <c r="AA1051" s="117"/>
      <c r="AB1051" s="117"/>
      <c r="AC1051" s="117"/>
      <c r="AD1051" s="117"/>
      <c r="AE1051" s="117"/>
      <c r="AG1051" s="141"/>
      <c r="AN1051" s="117"/>
      <c r="AO1051" s="117"/>
      <c r="AP1051" s="117"/>
      <c r="AQ1051" s="117"/>
      <c r="AR1051" s="117"/>
      <c r="AS1051" s="117"/>
      <c r="AT1051" s="117"/>
      <c r="AU1051" s="117"/>
    </row>
    <row r="1052" spans="27:48">
      <c r="AA1052" s="117"/>
      <c r="AB1052" s="117"/>
      <c r="AC1052" s="117"/>
      <c r="AD1052" s="117"/>
      <c r="AE1052" s="117"/>
      <c r="AG1052" s="141"/>
      <c r="AN1052" s="117"/>
      <c r="AO1052" s="117"/>
      <c r="AP1052" s="117"/>
      <c r="AQ1052" s="117"/>
      <c r="AR1052" s="117"/>
      <c r="AS1052" s="117"/>
      <c r="AT1052" s="117"/>
      <c r="AU1052" s="117"/>
    </row>
    <row r="1053" spans="27:48">
      <c r="AA1053" s="117"/>
      <c r="AB1053" s="117"/>
      <c r="AC1053" s="117"/>
      <c r="AD1053" s="117"/>
      <c r="AE1053" s="117"/>
      <c r="AG1053" s="141"/>
      <c r="AN1053" s="117"/>
      <c r="AO1053" s="117"/>
      <c r="AP1053" s="117"/>
      <c r="AQ1053" s="117"/>
      <c r="AR1053" s="117"/>
      <c r="AS1053" s="117"/>
      <c r="AT1053" s="117"/>
      <c r="AU1053" s="117"/>
    </row>
    <row r="1054" spans="27:48">
      <c r="AA1054" s="117"/>
      <c r="AB1054" s="117"/>
      <c r="AC1054" s="117"/>
      <c r="AD1054" s="117"/>
      <c r="AE1054" s="117"/>
      <c r="AG1054" s="141"/>
      <c r="AN1054" s="117"/>
      <c r="AO1054" s="117"/>
      <c r="AP1054" s="117"/>
      <c r="AQ1054" s="117"/>
      <c r="AR1054" s="117"/>
      <c r="AS1054" s="117"/>
      <c r="AT1054" s="117"/>
      <c r="AU1054" s="117"/>
    </row>
    <row r="1055" spans="27:48">
      <c r="AA1055" s="117"/>
      <c r="AB1055" s="117"/>
      <c r="AC1055" s="117"/>
      <c r="AD1055" s="117"/>
      <c r="AE1055" s="117"/>
      <c r="AG1055" s="141"/>
      <c r="AN1055" s="117"/>
      <c r="AO1055" s="117"/>
      <c r="AP1055" s="117"/>
      <c r="AQ1055" s="117"/>
      <c r="AR1055" s="117"/>
      <c r="AS1055" s="117"/>
      <c r="AT1055" s="117"/>
      <c r="AU1055" s="117"/>
    </row>
    <row r="1056" spans="27:48">
      <c r="AA1056" s="117"/>
      <c r="AB1056" s="117"/>
      <c r="AC1056" s="117"/>
      <c r="AD1056" s="117"/>
      <c r="AE1056" s="117"/>
      <c r="AG1056" s="141"/>
      <c r="AN1056" s="117"/>
      <c r="AO1056" s="117"/>
      <c r="AP1056" s="117"/>
      <c r="AQ1056" s="117"/>
      <c r="AR1056" s="117"/>
      <c r="AS1056" s="117"/>
      <c r="AT1056" s="117"/>
      <c r="AU1056" s="117"/>
    </row>
    <row r="1057" spans="27:64">
      <c r="AA1057" s="117"/>
      <c r="AB1057" s="117"/>
      <c r="AC1057" s="117"/>
      <c r="AD1057" s="117"/>
      <c r="AE1057" s="117"/>
      <c r="AG1057" s="141"/>
      <c r="AN1057" s="117"/>
      <c r="AO1057" s="117"/>
      <c r="AP1057" s="117"/>
      <c r="AQ1057" s="117"/>
      <c r="AR1057" s="117"/>
      <c r="AS1057" s="117"/>
      <c r="AT1057" s="117"/>
      <c r="AU1057" s="117"/>
    </row>
    <row r="1058" spans="27:64">
      <c r="AA1058" s="117"/>
      <c r="AB1058" s="117"/>
      <c r="AC1058" s="117"/>
      <c r="AD1058" s="117"/>
      <c r="AE1058" s="117"/>
      <c r="AG1058" s="141"/>
      <c r="AN1058" s="117"/>
      <c r="AO1058" s="117"/>
      <c r="AP1058" s="117"/>
      <c r="AQ1058" s="117"/>
      <c r="AR1058" s="117"/>
      <c r="AS1058" s="117"/>
      <c r="AT1058" s="117"/>
      <c r="AU1058" s="117"/>
    </row>
    <row r="1059" spans="27:64">
      <c r="AA1059" s="117"/>
      <c r="AB1059" s="117"/>
      <c r="AC1059" s="117"/>
      <c r="AD1059" s="117"/>
      <c r="AE1059" s="117"/>
      <c r="AG1059" s="141"/>
      <c r="AN1059" s="117"/>
      <c r="AO1059" s="117"/>
      <c r="AP1059" s="117"/>
      <c r="AQ1059" s="117"/>
      <c r="AR1059" s="117"/>
      <c r="AS1059" s="117"/>
      <c r="AT1059" s="117"/>
      <c r="AU1059" s="117"/>
    </row>
    <row r="1060" spans="27:64">
      <c r="AA1060" s="117"/>
      <c r="AB1060" s="117"/>
      <c r="AC1060" s="117"/>
      <c r="AD1060" s="117"/>
      <c r="AE1060" s="117"/>
      <c r="AG1060" s="141"/>
      <c r="AN1060" s="117"/>
      <c r="AO1060" s="117"/>
      <c r="AP1060" s="117"/>
      <c r="AQ1060" s="117"/>
      <c r="AR1060" s="117"/>
      <c r="AS1060" s="117"/>
      <c r="AT1060" s="117"/>
      <c r="AU1060" s="117"/>
    </row>
    <row r="1061" spans="27:64">
      <c r="AA1061" s="117"/>
      <c r="AB1061" s="117"/>
      <c r="AC1061" s="117"/>
      <c r="AD1061" s="117"/>
      <c r="AE1061" s="117"/>
      <c r="AG1061" s="141"/>
      <c r="AN1061" s="117"/>
      <c r="AO1061" s="117"/>
      <c r="AP1061" s="117"/>
      <c r="AQ1061" s="117"/>
      <c r="AR1061" s="117"/>
      <c r="AS1061" s="117"/>
      <c r="AT1061" s="117"/>
      <c r="AU1061" s="117"/>
    </row>
    <row r="1062" spans="27:64">
      <c r="AA1062" s="117"/>
      <c r="AB1062" s="117"/>
      <c r="AC1062" s="117"/>
      <c r="AD1062" s="117"/>
      <c r="AE1062" s="117"/>
      <c r="AG1062" s="141"/>
      <c r="AN1062" s="117"/>
      <c r="AO1062" s="117"/>
      <c r="AP1062" s="117"/>
      <c r="AQ1062" s="117"/>
      <c r="AR1062" s="117"/>
      <c r="AS1062" s="117"/>
      <c r="AT1062" s="117"/>
      <c r="AU1062" s="117"/>
    </row>
    <row r="1063" spans="27:64">
      <c r="AA1063" s="117"/>
      <c r="AB1063" s="117"/>
      <c r="AC1063" s="117"/>
      <c r="AD1063" s="117"/>
      <c r="AE1063" s="117"/>
      <c r="AG1063" s="141"/>
      <c r="AN1063" s="117"/>
      <c r="AO1063" s="117"/>
      <c r="AP1063" s="117"/>
      <c r="AQ1063" s="117"/>
      <c r="AR1063" s="117"/>
      <c r="AS1063" s="117"/>
      <c r="AT1063" s="117"/>
      <c r="AU1063" s="117"/>
    </row>
    <row r="1064" spans="27:64">
      <c r="AA1064" s="117"/>
      <c r="AB1064" s="117"/>
      <c r="AC1064" s="117"/>
      <c r="AD1064" s="117"/>
      <c r="AE1064" s="117"/>
      <c r="AG1064" s="141"/>
      <c r="AN1064" s="117"/>
      <c r="AO1064" s="117"/>
      <c r="AP1064" s="117"/>
      <c r="AQ1064" s="117"/>
      <c r="AR1064" s="117"/>
      <c r="AS1064" s="117"/>
      <c r="AT1064" s="117"/>
      <c r="AU1064" s="117"/>
    </row>
    <row r="1065" spans="27:64">
      <c r="AA1065" s="117"/>
      <c r="AB1065" s="117"/>
      <c r="AC1065" s="117"/>
      <c r="AD1065" s="117"/>
      <c r="AE1065" s="117"/>
      <c r="AG1065" s="141"/>
      <c r="AN1065" s="117"/>
      <c r="AO1065" s="117"/>
      <c r="AP1065" s="117"/>
      <c r="AQ1065" s="117"/>
      <c r="AR1065" s="117"/>
      <c r="AS1065" s="117"/>
      <c r="AT1065" s="117"/>
      <c r="AU1065" s="117"/>
    </row>
    <row r="1066" spans="27:64">
      <c r="AA1066" s="117"/>
      <c r="AB1066" s="117"/>
      <c r="AC1066" s="117"/>
      <c r="AD1066" s="117"/>
      <c r="AE1066" s="117"/>
      <c r="AG1066" s="141"/>
      <c r="AN1066" s="117"/>
      <c r="AO1066" s="117"/>
      <c r="AP1066" s="117"/>
      <c r="AQ1066" s="117"/>
      <c r="AR1066" s="117"/>
      <c r="AS1066" s="117"/>
      <c r="AT1066" s="117"/>
      <c r="AU1066" s="117"/>
    </row>
    <row r="1067" spans="27:64">
      <c r="AA1067" s="117"/>
      <c r="AB1067" s="117"/>
      <c r="AC1067" s="117"/>
      <c r="AD1067" s="117"/>
      <c r="AE1067" s="117"/>
      <c r="AG1067" s="141"/>
      <c r="AN1067" s="117"/>
      <c r="AO1067" s="117"/>
      <c r="AP1067" s="117"/>
      <c r="AQ1067" s="117"/>
      <c r="AR1067" s="117"/>
      <c r="AS1067" s="117"/>
      <c r="AT1067" s="117"/>
      <c r="AU1067" s="117"/>
    </row>
    <row r="1068" spans="27:64">
      <c r="AA1068" s="117"/>
      <c r="AB1068" s="117"/>
      <c r="AC1068" s="117"/>
      <c r="AD1068" s="117"/>
      <c r="AE1068" s="117"/>
      <c r="AG1068" s="141"/>
      <c r="AN1068" s="117"/>
      <c r="AO1068" s="117"/>
      <c r="AP1068" s="117"/>
      <c r="AQ1068" s="117"/>
      <c r="AR1068" s="117"/>
      <c r="AS1068" s="117"/>
      <c r="AT1068" s="117"/>
      <c r="AU1068" s="117"/>
    </row>
    <row r="1069" spans="27:64">
      <c r="AA1069" s="117"/>
      <c r="AB1069" s="117"/>
      <c r="AC1069" s="117"/>
      <c r="AD1069" s="117"/>
      <c r="AE1069" s="117"/>
      <c r="AG1069" s="141"/>
      <c r="AN1069" s="117"/>
      <c r="AO1069" s="117"/>
      <c r="AP1069" s="117"/>
      <c r="AQ1069" s="117"/>
      <c r="AR1069" s="117"/>
      <c r="AS1069" s="117"/>
      <c r="AT1069" s="117"/>
      <c r="AU1069" s="117"/>
    </row>
    <row r="1070" spans="27:64">
      <c r="AA1070" s="117"/>
      <c r="AB1070" s="117"/>
      <c r="AC1070" s="117"/>
      <c r="AD1070" s="117"/>
      <c r="AE1070" s="117"/>
      <c r="AG1070" s="141"/>
      <c r="AN1070" s="117"/>
      <c r="AO1070" s="117"/>
      <c r="AP1070" s="117"/>
      <c r="AQ1070" s="117"/>
      <c r="AR1070" s="117"/>
      <c r="AS1070" s="117"/>
      <c r="AT1070" s="117"/>
      <c r="AU1070" s="117"/>
    </row>
    <row r="1071" spans="27:64">
      <c r="AA1071" s="117"/>
      <c r="AB1071" s="117"/>
      <c r="AC1071" s="117"/>
      <c r="AD1071" s="117"/>
      <c r="AE1071" s="117"/>
      <c r="AG1071" s="141"/>
      <c r="AN1071" s="117"/>
      <c r="AO1071" s="117"/>
      <c r="AP1071" s="117"/>
      <c r="AQ1071" s="117"/>
      <c r="AR1071" s="117"/>
      <c r="AS1071" s="117"/>
      <c r="AT1071" s="117"/>
      <c r="AU1071" s="117"/>
    </row>
    <row r="1072" spans="27:64">
      <c r="AA1072" s="117"/>
      <c r="AB1072" s="117"/>
      <c r="AC1072" s="117"/>
      <c r="AD1072" s="117"/>
      <c r="AE1072" s="117"/>
      <c r="AG1072" s="141"/>
      <c r="AN1072" s="117"/>
      <c r="AO1072" s="117"/>
      <c r="AP1072" s="117"/>
      <c r="AQ1072" s="117"/>
      <c r="AR1072" s="117"/>
      <c r="AS1072" s="117"/>
      <c r="AT1072" s="117"/>
      <c r="AU1072" s="117"/>
      <c r="AV1072" s="117"/>
      <c r="AW1072" s="117"/>
      <c r="AX1072" s="117"/>
      <c r="AY1072" s="117"/>
      <c r="AZ1072" s="117"/>
      <c r="BA1072" s="117"/>
      <c r="BB1072" s="117"/>
      <c r="BC1072" s="117"/>
      <c r="BD1072" s="117"/>
      <c r="BE1072" s="117"/>
      <c r="BF1072" s="117"/>
      <c r="BG1072" s="117"/>
      <c r="BH1072" s="117"/>
      <c r="BI1072" s="117"/>
      <c r="BJ1072" s="117"/>
      <c r="BK1072" s="117"/>
      <c r="BL1072" s="117"/>
    </row>
    <row r="1073" spans="27:48">
      <c r="AA1073" s="117"/>
      <c r="AB1073" s="117"/>
      <c r="AC1073" s="117"/>
      <c r="AD1073" s="117"/>
      <c r="AE1073" s="117"/>
      <c r="AG1073" s="141"/>
      <c r="AN1073" s="117"/>
      <c r="AO1073" s="117"/>
      <c r="AP1073" s="117"/>
      <c r="AQ1073" s="117"/>
      <c r="AR1073" s="117"/>
      <c r="AS1073" s="117"/>
      <c r="AT1073" s="117"/>
      <c r="AU1073" s="117"/>
    </row>
    <row r="1074" spans="27:48">
      <c r="AA1074" s="117"/>
      <c r="AB1074" s="117"/>
      <c r="AC1074" s="117"/>
      <c r="AD1074" s="117"/>
      <c r="AE1074" s="117"/>
      <c r="AG1074" s="141"/>
      <c r="AN1074" s="117"/>
      <c r="AO1074" s="117"/>
      <c r="AP1074" s="117"/>
      <c r="AQ1074" s="117"/>
      <c r="AR1074" s="117"/>
      <c r="AS1074" s="117"/>
      <c r="AT1074" s="117"/>
      <c r="AU1074" s="117"/>
    </row>
    <row r="1075" spans="27:48">
      <c r="AA1075" s="117"/>
      <c r="AB1075" s="117"/>
      <c r="AC1075" s="117"/>
      <c r="AD1075" s="117"/>
      <c r="AE1075" s="117"/>
      <c r="AG1075" s="141"/>
      <c r="AN1075" s="117"/>
      <c r="AO1075" s="117"/>
      <c r="AP1075" s="117"/>
      <c r="AQ1075" s="117"/>
      <c r="AR1075" s="117"/>
      <c r="AS1075" s="117"/>
      <c r="AT1075" s="117"/>
      <c r="AU1075" s="117"/>
    </row>
    <row r="1076" spans="27:48">
      <c r="AA1076" s="117"/>
      <c r="AB1076" s="117"/>
      <c r="AC1076" s="117"/>
      <c r="AD1076" s="117"/>
      <c r="AE1076" s="117"/>
      <c r="AG1076" s="141"/>
      <c r="AN1076" s="117"/>
      <c r="AO1076" s="117"/>
      <c r="AP1076" s="117"/>
      <c r="AQ1076" s="117"/>
      <c r="AR1076" s="117"/>
      <c r="AS1076" s="117"/>
      <c r="AT1076" s="117"/>
      <c r="AU1076" s="117"/>
    </row>
    <row r="1077" spans="27:48">
      <c r="AA1077" s="117"/>
      <c r="AB1077" s="117"/>
      <c r="AC1077" s="117"/>
      <c r="AD1077" s="117"/>
      <c r="AE1077" s="117"/>
      <c r="AG1077" s="141"/>
      <c r="AN1077" s="117"/>
      <c r="AO1077" s="117"/>
      <c r="AP1077" s="117"/>
      <c r="AQ1077" s="117"/>
      <c r="AR1077" s="117"/>
      <c r="AS1077" s="117"/>
      <c r="AT1077" s="117"/>
      <c r="AU1077" s="117"/>
    </row>
    <row r="1078" spans="27:48">
      <c r="AA1078" s="117"/>
      <c r="AB1078" s="117"/>
      <c r="AC1078" s="117"/>
      <c r="AD1078" s="117"/>
      <c r="AE1078" s="117"/>
      <c r="AG1078" s="141"/>
      <c r="AN1078" s="117"/>
      <c r="AO1078" s="117"/>
      <c r="AP1078" s="117"/>
      <c r="AQ1078" s="117"/>
      <c r="AR1078" s="117"/>
      <c r="AS1078" s="117"/>
      <c r="AT1078" s="117"/>
      <c r="AU1078" s="117"/>
    </row>
    <row r="1079" spans="27:48">
      <c r="AA1079" s="117"/>
      <c r="AB1079" s="117"/>
      <c r="AC1079" s="117"/>
      <c r="AD1079" s="117"/>
      <c r="AE1079" s="117"/>
      <c r="AG1079" s="141"/>
      <c r="AN1079" s="117"/>
      <c r="AO1079" s="117"/>
      <c r="AP1079" s="117"/>
      <c r="AQ1079" s="117"/>
      <c r="AR1079" s="117"/>
      <c r="AS1079" s="117"/>
      <c r="AT1079" s="117"/>
      <c r="AU1079" s="117"/>
    </row>
    <row r="1080" spans="27:48">
      <c r="AA1080" s="117"/>
      <c r="AB1080" s="117"/>
      <c r="AC1080" s="117"/>
      <c r="AD1080" s="117"/>
      <c r="AE1080" s="117"/>
      <c r="AG1080" s="141"/>
      <c r="AN1080" s="117"/>
      <c r="AO1080" s="117"/>
      <c r="AP1080" s="117"/>
      <c r="AQ1080" s="117"/>
      <c r="AR1080" s="117"/>
      <c r="AS1080" s="117"/>
      <c r="AT1080" s="117"/>
      <c r="AU1080" s="117"/>
    </row>
    <row r="1081" spans="27:48">
      <c r="AA1081" s="117"/>
      <c r="AB1081" s="117"/>
      <c r="AC1081" s="117"/>
      <c r="AD1081" s="117"/>
      <c r="AE1081" s="117"/>
      <c r="AG1081" s="141"/>
      <c r="AN1081" s="117"/>
      <c r="AO1081" s="117"/>
      <c r="AP1081" s="117"/>
      <c r="AQ1081" s="117"/>
      <c r="AR1081" s="117"/>
      <c r="AS1081" s="117"/>
      <c r="AT1081" s="117"/>
      <c r="AU1081" s="117"/>
    </row>
    <row r="1082" spans="27:48">
      <c r="AA1082" s="117"/>
      <c r="AB1082" s="117"/>
      <c r="AC1082" s="117"/>
      <c r="AD1082" s="117"/>
      <c r="AE1082" s="117"/>
      <c r="AG1082" s="141"/>
      <c r="AN1082" s="117"/>
      <c r="AO1082" s="117"/>
      <c r="AP1082" s="117"/>
      <c r="AQ1082" s="117"/>
      <c r="AR1082" s="117"/>
      <c r="AS1082" s="117"/>
      <c r="AT1082" s="117"/>
      <c r="AU1082" s="117"/>
    </row>
    <row r="1083" spans="27:48">
      <c r="AA1083" s="117"/>
      <c r="AB1083" s="117"/>
      <c r="AC1083" s="117"/>
      <c r="AD1083" s="117"/>
      <c r="AE1083" s="117"/>
      <c r="AG1083" s="141"/>
      <c r="AN1083" s="117"/>
      <c r="AO1083" s="117"/>
      <c r="AP1083" s="117"/>
      <c r="AQ1083" s="117"/>
      <c r="AR1083" s="117"/>
      <c r="AS1083" s="117"/>
      <c r="AT1083" s="117"/>
      <c r="AU1083" s="117"/>
    </row>
    <row r="1084" spans="27:48">
      <c r="AA1084" s="117"/>
      <c r="AB1084" s="117"/>
      <c r="AC1084" s="117"/>
      <c r="AD1084" s="117"/>
      <c r="AE1084" s="117"/>
      <c r="AG1084" s="141"/>
      <c r="AN1084" s="117"/>
      <c r="AO1084" s="117"/>
      <c r="AP1084" s="117"/>
      <c r="AQ1084" s="117"/>
      <c r="AR1084" s="117"/>
      <c r="AS1084" s="117"/>
      <c r="AT1084" s="117"/>
      <c r="AU1084" s="117"/>
      <c r="AV1084" s="117"/>
    </row>
    <row r="1085" spans="27:48">
      <c r="AA1085" s="117"/>
      <c r="AB1085" s="117"/>
      <c r="AC1085" s="117"/>
      <c r="AD1085" s="117"/>
      <c r="AE1085" s="117"/>
      <c r="AG1085" s="141"/>
      <c r="AN1085" s="117"/>
      <c r="AO1085" s="117"/>
      <c r="AP1085" s="117"/>
      <c r="AQ1085" s="117"/>
      <c r="AR1085" s="117"/>
      <c r="AS1085" s="117"/>
      <c r="AT1085" s="117"/>
      <c r="AU1085" s="117"/>
    </row>
    <row r="1086" spans="27:48">
      <c r="AA1086" s="117"/>
      <c r="AB1086" s="117"/>
      <c r="AC1086" s="117"/>
      <c r="AD1086" s="117"/>
      <c r="AE1086" s="117"/>
      <c r="AG1086" s="141"/>
      <c r="AN1086" s="117"/>
      <c r="AO1086" s="117"/>
      <c r="AP1086" s="117"/>
      <c r="AQ1086" s="117"/>
      <c r="AR1086" s="117"/>
      <c r="AS1086" s="117"/>
      <c r="AT1086" s="117"/>
      <c r="AU1086" s="117"/>
      <c r="AV1086" s="117"/>
    </row>
    <row r="1087" spans="27:48">
      <c r="AA1087" s="117"/>
      <c r="AB1087" s="117"/>
      <c r="AC1087" s="117"/>
      <c r="AD1087" s="117"/>
      <c r="AE1087" s="117"/>
      <c r="AG1087" s="141"/>
      <c r="AN1087" s="117"/>
      <c r="AO1087" s="117"/>
      <c r="AP1087" s="117"/>
      <c r="AQ1087" s="117"/>
      <c r="AR1087" s="117"/>
      <c r="AS1087" s="117"/>
      <c r="AT1087" s="117"/>
      <c r="AU1087" s="117"/>
    </row>
    <row r="1088" spans="27:48">
      <c r="AA1088" s="117"/>
      <c r="AB1088" s="117"/>
      <c r="AC1088" s="117"/>
      <c r="AD1088" s="117"/>
      <c r="AE1088" s="117"/>
      <c r="AG1088" s="141"/>
      <c r="AN1088" s="117"/>
      <c r="AO1088" s="117"/>
      <c r="AP1088" s="117"/>
      <c r="AQ1088" s="117"/>
      <c r="AR1088" s="117"/>
      <c r="AS1088" s="117"/>
      <c r="AT1088" s="117"/>
      <c r="AU1088" s="117"/>
    </row>
    <row r="1089" spans="27:47">
      <c r="AA1089" s="117"/>
      <c r="AB1089" s="117"/>
      <c r="AC1089" s="117"/>
      <c r="AD1089" s="117"/>
      <c r="AE1089" s="117"/>
      <c r="AG1089" s="141"/>
      <c r="AN1089" s="117"/>
      <c r="AO1089" s="117"/>
      <c r="AP1089" s="117"/>
      <c r="AQ1089" s="117"/>
      <c r="AR1089" s="117"/>
      <c r="AS1089" s="117"/>
      <c r="AT1089" s="117"/>
      <c r="AU1089" s="117"/>
    </row>
    <row r="1090" spans="27:47">
      <c r="AA1090" s="117"/>
      <c r="AB1090" s="117"/>
      <c r="AC1090" s="117"/>
      <c r="AD1090" s="117"/>
      <c r="AE1090" s="117"/>
      <c r="AG1090" s="141"/>
      <c r="AN1090" s="117"/>
      <c r="AO1090" s="117"/>
      <c r="AP1090" s="117"/>
      <c r="AQ1090" s="117"/>
      <c r="AR1090" s="117"/>
      <c r="AS1090" s="117"/>
      <c r="AT1090" s="117"/>
      <c r="AU1090" s="117"/>
    </row>
    <row r="1091" spans="27:47">
      <c r="AA1091" s="117"/>
      <c r="AB1091" s="117"/>
      <c r="AC1091" s="117"/>
      <c r="AD1091" s="117"/>
      <c r="AE1091" s="117"/>
      <c r="AG1091" s="141"/>
      <c r="AN1091" s="117"/>
      <c r="AO1091" s="117"/>
      <c r="AP1091" s="117"/>
      <c r="AQ1091" s="117"/>
      <c r="AR1091" s="117"/>
      <c r="AS1091" s="117"/>
      <c r="AT1091" s="117"/>
      <c r="AU1091" s="117"/>
    </row>
    <row r="1092" spans="27:47">
      <c r="AA1092" s="117"/>
      <c r="AB1092" s="117"/>
      <c r="AC1092" s="117"/>
      <c r="AD1092" s="117"/>
      <c r="AE1092" s="117"/>
      <c r="AG1092" s="141"/>
      <c r="AN1092" s="117"/>
      <c r="AO1092" s="117"/>
      <c r="AP1092" s="117"/>
      <c r="AQ1092" s="117"/>
      <c r="AR1092" s="117"/>
      <c r="AS1092" s="117"/>
      <c r="AT1092" s="117"/>
      <c r="AU1092" s="117"/>
    </row>
    <row r="1093" spans="27:47">
      <c r="AA1093" s="117"/>
      <c r="AB1093" s="117"/>
      <c r="AC1093" s="117"/>
      <c r="AD1093" s="117"/>
      <c r="AE1093" s="117"/>
      <c r="AG1093" s="141"/>
      <c r="AN1093" s="117"/>
      <c r="AO1093" s="117"/>
      <c r="AP1093" s="117"/>
      <c r="AQ1093" s="117"/>
      <c r="AR1093" s="117"/>
      <c r="AS1093" s="117"/>
      <c r="AT1093" s="117"/>
      <c r="AU1093" s="117"/>
    </row>
    <row r="1094" spans="27:47">
      <c r="AA1094" s="117"/>
      <c r="AB1094" s="117"/>
      <c r="AC1094" s="117"/>
      <c r="AD1094" s="117"/>
      <c r="AE1094" s="117"/>
      <c r="AG1094" s="141"/>
      <c r="AN1094" s="117"/>
      <c r="AO1094" s="117"/>
      <c r="AP1094" s="117"/>
      <c r="AQ1094" s="117"/>
      <c r="AR1094" s="117"/>
      <c r="AS1094" s="117"/>
      <c r="AT1094" s="117"/>
      <c r="AU1094" s="117"/>
    </row>
    <row r="1095" spans="27:47">
      <c r="AA1095" s="117"/>
      <c r="AB1095" s="117"/>
      <c r="AC1095" s="117"/>
      <c r="AD1095" s="117"/>
      <c r="AE1095" s="117"/>
      <c r="AG1095" s="141"/>
      <c r="AN1095" s="117"/>
      <c r="AO1095" s="117"/>
      <c r="AP1095" s="117"/>
      <c r="AQ1095" s="117"/>
      <c r="AR1095" s="117"/>
      <c r="AS1095" s="117"/>
      <c r="AT1095" s="117"/>
      <c r="AU1095" s="117"/>
    </row>
    <row r="1096" spans="27:47">
      <c r="AA1096" s="117"/>
      <c r="AB1096" s="117"/>
      <c r="AC1096" s="117"/>
      <c r="AD1096" s="117"/>
      <c r="AE1096" s="117"/>
      <c r="AG1096" s="141"/>
      <c r="AN1096" s="117"/>
      <c r="AO1096" s="117"/>
      <c r="AP1096" s="117"/>
      <c r="AQ1096" s="117"/>
      <c r="AR1096" s="117"/>
      <c r="AS1096" s="117"/>
      <c r="AT1096" s="117"/>
      <c r="AU1096" s="117"/>
    </row>
    <row r="1097" spans="27:47">
      <c r="AA1097" s="117"/>
      <c r="AB1097" s="117"/>
      <c r="AC1097" s="117"/>
      <c r="AD1097" s="117"/>
      <c r="AE1097" s="117"/>
      <c r="AG1097" s="141"/>
      <c r="AN1097" s="117"/>
      <c r="AO1097" s="117"/>
      <c r="AP1097" s="117"/>
      <c r="AQ1097" s="117"/>
      <c r="AR1097" s="117"/>
      <c r="AS1097" s="117"/>
      <c r="AT1097" s="117"/>
      <c r="AU1097" s="117"/>
    </row>
    <row r="1098" spans="27:47">
      <c r="AA1098" s="117"/>
      <c r="AB1098" s="117"/>
      <c r="AC1098" s="117"/>
      <c r="AD1098" s="117"/>
      <c r="AE1098" s="117"/>
      <c r="AG1098" s="141"/>
      <c r="AN1098" s="117"/>
      <c r="AO1098" s="117"/>
      <c r="AP1098" s="117"/>
      <c r="AQ1098" s="117"/>
      <c r="AR1098" s="117"/>
      <c r="AS1098" s="117"/>
      <c r="AT1098" s="117"/>
      <c r="AU1098" s="117"/>
    </row>
    <row r="1099" spans="27:47">
      <c r="AA1099" s="117"/>
      <c r="AB1099" s="117"/>
      <c r="AC1099" s="117"/>
      <c r="AD1099" s="117"/>
      <c r="AE1099" s="117"/>
      <c r="AG1099" s="141"/>
      <c r="AN1099" s="117"/>
      <c r="AO1099" s="117"/>
      <c r="AP1099" s="117"/>
      <c r="AQ1099" s="117"/>
      <c r="AR1099" s="117"/>
      <c r="AS1099" s="117"/>
      <c r="AT1099" s="117"/>
      <c r="AU1099" s="117"/>
    </row>
    <row r="1100" spans="27:47">
      <c r="AA1100" s="117"/>
      <c r="AB1100" s="117"/>
      <c r="AC1100" s="117"/>
      <c r="AD1100" s="117"/>
      <c r="AE1100" s="117"/>
      <c r="AG1100" s="141"/>
      <c r="AN1100" s="117"/>
      <c r="AO1100" s="117"/>
      <c r="AP1100" s="117"/>
      <c r="AQ1100" s="117"/>
      <c r="AR1100" s="117"/>
      <c r="AS1100" s="117"/>
      <c r="AT1100" s="117"/>
      <c r="AU1100" s="117"/>
    </row>
    <row r="1101" spans="27:47">
      <c r="AA1101" s="117"/>
      <c r="AB1101" s="117"/>
      <c r="AC1101" s="117"/>
      <c r="AD1101" s="117"/>
      <c r="AE1101" s="117"/>
      <c r="AG1101" s="141"/>
      <c r="AN1101" s="117"/>
      <c r="AO1101" s="117"/>
      <c r="AP1101" s="117"/>
      <c r="AQ1101" s="117"/>
      <c r="AR1101" s="117"/>
      <c r="AS1101" s="117"/>
      <c r="AT1101" s="117"/>
      <c r="AU1101" s="117"/>
    </row>
    <row r="1102" spans="27:47">
      <c r="AA1102" s="117"/>
      <c r="AB1102" s="117"/>
      <c r="AC1102" s="117"/>
      <c r="AD1102" s="117"/>
      <c r="AE1102" s="117"/>
      <c r="AG1102" s="141"/>
      <c r="AN1102" s="117"/>
      <c r="AO1102" s="117"/>
      <c r="AP1102" s="117"/>
      <c r="AQ1102" s="117"/>
      <c r="AR1102" s="117"/>
      <c r="AS1102" s="117"/>
      <c r="AT1102" s="117"/>
      <c r="AU1102" s="117"/>
    </row>
    <row r="1103" spans="27:47">
      <c r="AA1103" s="117"/>
      <c r="AB1103" s="117"/>
      <c r="AC1103" s="117"/>
      <c r="AD1103" s="117"/>
      <c r="AE1103" s="117"/>
      <c r="AG1103" s="141"/>
      <c r="AN1103" s="117"/>
      <c r="AO1103" s="117"/>
      <c r="AP1103" s="117"/>
      <c r="AQ1103" s="117"/>
      <c r="AR1103" s="117"/>
      <c r="AS1103" s="117"/>
      <c r="AT1103" s="117"/>
      <c r="AU1103" s="117"/>
    </row>
    <row r="1104" spans="27:47">
      <c r="AA1104" s="117"/>
      <c r="AB1104" s="117"/>
      <c r="AC1104" s="117"/>
      <c r="AD1104" s="117"/>
      <c r="AE1104" s="117"/>
      <c r="AG1104" s="141"/>
      <c r="AN1104" s="117"/>
      <c r="AO1104" s="117"/>
      <c r="AP1104" s="117"/>
      <c r="AQ1104" s="117"/>
      <c r="AR1104" s="117"/>
      <c r="AS1104" s="117"/>
      <c r="AT1104" s="117"/>
      <c r="AU1104" s="117"/>
    </row>
    <row r="1105" spans="27:47">
      <c r="AA1105" s="117"/>
      <c r="AB1105" s="117"/>
      <c r="AC1105" s="117"/>
      <c r="AD1105" s="117"/>
      <c r="AE1105" s="117"/>
      <c r="AG1105" s="141"/>
      <c r="AN1105" s="117"/>
      <c r="AO1105" s="117"/>
      <c r="AP1105" s="117"/>
      <c r="AQ1105" s="117"/>
      <c r="AR1105" s="117"/>
      <c r="AS1105" s="117"/>
      <c r="AT1105" s="117"/>
      <c r="AU1105" s="117"/>
    </row>
    <row r="1106" spans="27:47">
      <c r="AA1106" s="117"/>
      <c r="AB1106" s="117"/>
      <c r="AC1106" s="117"/>
      <c r="AD1106" s="117"/>
      <c r="AE1106" s="117"/>
      <c r="AG1106" s="141"/>
      <c r="AN1106" s="117"/>
      <c r="AO1106" s="117"/>
      <c r="AP1106" s="117"/>
      <c r="AQ1106" s="117"/>
      <c r="AR1106" s="117"/>
      <c r="AS1106" s="117"/>
      <c r="AT1106" s="117"/>
      <c r="AU1106" s="117"/>
    </row>
    <row r="1107" spans="27:47">
      <c r="AA1107" s="117"/>
      <c r="AB1107" s="117"/>
      <c r="AC1107" s="117"/>
      <c r="AD1107" s="117"/>
      <c r="AE1107" s="117"/>
      <c r="AG1107" s="141"/>
      <c r="AN1107" s="117"/>
      <c r="AO1107" s="117"/>
      <c r="AP1107" s="117"/>
      <c r="AQ1107" s="117"/>
      <c r="AR1107" s="117"/>
      <c r="AS1107" s="117"/>
      <c r="AT1107" s="117"/>
      <c r="AU1107" s="117"/>
    </row>
    <row r="1108" spans="27:47">
      <c r="AA1108" s="117"/>
      <c r="AB1108" s="117"/>
      <c r="AC1108" s="117"/>
      <c r="AD1108" s="117"/>
      <c r="AE1108" s="117"/>
      <c r="AG1108" s="141"/>
      <c r="AN1108" s="117"/>
      <c r="AO1108" s="117"/>
      <c r="AP1108" s="117"/>
      <c r="AQ1108" s="117"/>
      <c r="AR1108" s="117"/>
      <c r="AS1108" s="117"/>
      <c r="AT1108" s="117"/>
      <c r="AU1108" s="117"/>
    </row>
    <row r="1109" spans="27:47">
      <c r="AA1109" s="117"/>
      <c r="AB1109" s="117"/>
      <c r="AC1109" s="117"/>
      <c r="AD1109" s="117"/>
      <c r="AE1109" s="117"/>
      <c r="AG1109" s="141"/>
      <c r="AN1109" s="117"/>
      <c r="AO1109" s="117"/>
      <c r="AP1109" s="117"/>
      <c r="AQ1109" s="117"/>
      <c r="AR1109" s="117"/>
      <c r="AS1109" s="117"/>
      <c r="AT1109" s="117"/>
      <c r="AU1109" s="117"/>
    </row>
    <row r="1110" spans="27:47">
      <c r="AA1110" s="117"/>
      <c r="AB1110" s="117"/>
      <c r="AC1110" s="117"/>
      <c r="AD1110" s="117"/>
      <c r="AE1110" s="117"/>
      <c r="AG1110" s="141"/>
      <c r="AN1110" s="117"/>
      <c r="AO1110" s="117"/>
      <c r="AP1110" s="117"/>
      <c r="AQ1110" s="117"/>
      <c r="AR1110" s="117"/>
      <c r="AS1110" s="117"/>
      <c r="AT1110" s="117"/>
      <c r="AU1110" s="117"/>
    </row>
    <row r="1111" spans="27:47">
      <c r="AA1111" s="117"/>
      <c r="AB1111" s="117"/>
      <c r="AC1111" s="117"/>
      <c r="AD1111" s="117"/>
      <c r="AE1111" s="117"/>
      <c r="AG1111" s="141"/>
      <c r="AN1111" s="117"/>
      <c r="AO1111" s="117"/>
      <c r="AP1111" s="117"/>
      <c r="AQ1111" s="117"/>
      <c r="AR1111" s="117"/>
      <c r="AS1111" s="117"/>
      <c r="AT1111" s="117"/>
      <c r="AU1111" s="117"/>
    </row>
    <row r="1112" spans="27:47">
      <c r="AA1112" s="117"/>
      <c r="AB1112" s="117"/>
      <c r="AC1112" s="117"/>
      <c r="AD1112" s="117"/>
      <c r="AE1112" s="117"/>
      <c r="AG1112" s="141"/>
      <c r="AN1112" s="117"/>
      <c r="AO1112" s="117"/>
      <c r="AP1112" s="117"/>
      <c r="AQ1112" s="117"/>
      <c r="AR1112" s="117"/>
      <c r="AS1112" s="117"/>
      <c r="AT1112" s="117"/>
      <c r="AU1112" s="117"/>
    </row>
    <row r="1113" spans="27:47">
      <c r="AA1113" s="117"/>
      <c r="AB1113" s="117"/>
      <c r="AC1113" s="117"/>
      <c r="AD1113" s="117"/>
      <c r="AE1113" s="117"/>
      <c r="AG1113" s="141"/>
      <c r="AN1113" s="117"/>
      <c r="AO1113" s="117"/>
      <c r="AP1113" s="117"/>
      <c r="AQ1113" s="117"/>
      <c r="AR1113" s="117"/>
      <c r="AS1113" s="117"/>
      <c r="AT1113" s="117"/>
      <c r="AU1113" s="117"/>
    </row>
    <row r="1114" spans="27:47">
      <c r="AA1114" s="117"/>
      <c r="AB1114" s="117"/>
      <c r="AC1114" s="117"/>
      <c r="AD1114" s="117"/>
      <c r="AE1114" s="117"/>
      <c r="AG1114" s="141"/>
      <c r="AN1114" s="117"/>
      <c r="AO1114" s="117"/>
      <c r="AP1114" s="117"/>
      <c r="AQ1114" s="117"/>
      <c r="AR1114" s="117"/>
      <c r="AS1114" s="117"/>
      <c r="AT1114" s="117"/>
      <c r="AU1114" s="117"/>
    </row>
    <row r="1115" spans="27:47">
      <c r="AA1115" s="117"/>
      <c r="AB1115" s="117"/>
      <c r="AC1115" s="117"/>
      <c r="AD1115" s="117"/>
      <c r="AE1115" s="117"/>
      <c r="AG1115" s="141"/>
      <c r="AN1115" s="117"/>
      <c r="AO1115" s="117"/>
      <c r="AP1115" s="117"/>
      <c r="AQ1115" s="117"/>
      <c r="AR1115" s="117"/>
      <c r="AS1115" s="117"/>
      <c r="AT1115" s="117"/>
      <c r="AU1115" s="117"/>
    </row>
    <row r="1116" spans="27:47">
      <c r="AA1116" s="117"/>
      <c r="AB1116" s="117"/>
      <c r="AC1116" s="117"/>
      <c r="AD1116" s="117"/>
      <c r="AE1116" s="117"/>
      <c r="AG1116" s="141"/>
      <c r="AN1116" s="117"/>
      <c r="AO1116" s="117"/>
      <c r="AP1116" s="117"/>
      <c r="AQ1116" s="117"/>
      <c r="AR1116" s="117"/>
      <c r="AS1116" s="117"/>
      <c r="AT1116" s="117"/>
      <c r="AU1116" s="117"/>
    </row>
    <row r="1117" spans="27:47">
      <c r="AA1117" s="117"/>
      <c r="AB1117" s="117"/>
      <c r="AC1117" s="117"/>
      <c r="AD1117" s="117"/>
      <c r="AE1117" s="117"/>
      <c r="AG1117" s="141"/>
      <c r="AN1117" s="117"/>
      <c r="AO1117" s="117"/>
      <c r="AP1117" s="117"/>
      <c r="AQ1117" s="117"/>
      <c r="AR1117" s="117"/>
      <c r="AS1117" s="117"/>
      <c r="AT1117" s="117"/>
      <c r="AU1117" s="117"/>
    </row>
    <row r="1118" spans="27:47">
      <c r="AA1118" s="117"/>
      <c r="AB1118" s="117"/>
      <c r="AC1118" s="117"/>
      <c r="AD1118" s="117"/>
      <c r="AE1118" s="117"/>
      <c r="AG1118" s="141"/>
      <c r="AN1118" s="117"/>
      <c r="AO1118" s="117"/>
      <c r="AP1118" s="117"/>
      <c r="AQ1118" s="117"/>
      <c r="AR1118" s="117"/>
      <c r="AS1118" s="117"/>
      <c r="AT1118" s="117"/>
      <c r="AU1118" s="117"/>
    </row>
    <row r="1119" spans="27:47">
      <c r="AA1119" s="117"/>
      <c r="AB1119" s="117"/>
      <c r="AC1119" s="117"/>
      <c r="AD1119" s="117"/>
      <c r="AE1119" s="117"/>
      <c r="AG1119" s="141"/>
      <c r="AN1119" s="117"/>
      <c r="AO1119" s="117"/>
      <c r="AP1119" s="117"/>
      <c r="AQ1119" s="117"/>
      <c r="AR1119" s="117"/>
      <c r="AS1119" s="117"/>
      <c r="AT1119" s="117"/>
      <c r="AU1119" s="117"/>
    </row>
    <row r="1120" spans="27:47">
      <c r="AA1120" s="117"/>
      <c r="AB1120" s="117"/>
      <c r="AC1120" s="117"/>
      <c r="AD1120" s="117"/>
      <c r="AE1120" s="117"/>
      <c r="AG1120" s="141"/>
      <c r="AN1120" s="117"/>
      <c r="AO1120" s="117"/>
      <c r="AP1120" s="117"/>
      <c r="AQ1120" s="117"/>
      <c r="AR1120" s="117"/>
      <c r="AS1120" s="117"/>
      <c r="AT1120" s="117"/>
      <c r="AU1120" s="117"/>
    </row>
    <row r="1121" spans="27:47">
      <c r="AA1121" s="117"/>
      <c r="AB1121" s="117"/>
      <c r="AC1121" s="117"/>
      <c r="AD1121" s="117"/>
      <c r="AE1121" s="117"/>
      <c r="AG1121" s="141"/>
      <c r="AN1121" s="117"/>
      <c r="AO1121" s="117"/>
      <c r="AP1121" s="117"/>
      <c r="AQ1121" s="117"/>
      <c r="AR1121" s="117"/>
      <c r="AS1121" s="117"/>
      <c r="AT1121" s="117"/>
      <c r="AU1121" s="117"/>
    </row>
    <row r="1122" spans="27:47">
      <c r="AA1122" s="117"/>
      <c r="AB1122" s="117"/>
      <c r="AC1122" s="117"/>
      <c r="AD1122" s="117"/>
      <c r="AE1122" s="117"/>
      <c r="AG1122" s="141"/>
      <c r="AN1122" s="117"/>
      <c r="AO1122" s="117"/>
      <c r="AP1122" s="117"/>
      <c r="AQ1122" s="117"/>
      <c r="AR1122" s="117"/>
      <c r="AS1122" s="117"/>
      <c r="AT1122" s="117"/>
      <c r="AU1122" s="117"/>
    </row>
    <row r="1123" spans="27:47">
      <c r="AA1123" s="117"/>
      <c r="AB1123" s="117"/>
      <c r="AC1123" s="117"/>
      <c r="AD1123" s="117"/>
      <c r="AE1123" s="117"/>
      <c r="AG1123" s="141"/>
      <c r="AN1123" s="117"/>
      <c r="AO1123" s="117"/>
      <c r="AP1123" s="117"/>
      <c r="AQ1123" s="117"/>
      <c r="AR1123" s="117"/>
      <c r="AS1123" s="117"/>
      <c r="AT1123" s="117"/>
      <c r="AU1123" s="117"/>
    </row>
    <row r="1124" spans="27:47">
      <c r="AA1124" s="117"/>
      <c r="AB1124" s="117"/>
      <c r="AC1124" s="117"/>
      <c r="AD1124" s="117"/>
      <c r="AE1124" s="117"/>
      <c r="AG1124" s="141"/>
      <c r="AN1124" s="117"/>
      <c r="AO1124" s="117"/>
      <c r="AP1124" s="117"/>
      <c r="AQ1124" s="117"/>
      <c r="AR1124" s="117"/>
      <c r="AS1124" s="117"/>
      <c r="AT1124" s="117"/>
      <c r="AU1124" s="117"/>
    </row>
    <row r="1125" spans="27:47">
      <c r="AA1125" s="117"/>
      <c r="AB1125" s="117"/>
      <c r="AC1125" s="117"/>
      <c r="AD1125" s="117"/>
      <c r="AE1125" s="117"/>
      <c r="AG1125" s="141"/>
      <c r="AN1125" s="117"/>
      <c r="AO1125" s="117"/>
      <c r="AP1125" s="117"/>
      <c r="AQ1125" s="117"/>
      <c r="AR1125" s="117"/>
      <c r="AS1125" s="117"/>
      <c r="AT1125" s="117"/>
      <c r="AU1125" s="117"/>
    </row>
    <row r="1126" spans="27:47">
      <c r="AA1126" s="117"/>
      <c r="AB1126" s="117"/>
      <c r="AC1126" s="117"/>
      <c r="AD1126" s="117"/>
      <c r="AE1126" s="117"/>
      <c r="AG1126" s="141"/>
      <c r="AN1126" s="117"/>
      <c r="AO1126" s="117"/>
      <c r="AP1126" s="117"/>
      <c r="AQ1126" s="117"/>
      <c r="AR1126" s="117"/>
      <c r="AS1126" s="117"/>
      <c r="AT1126" s="117"/>
      <c r="AU1126" s="117"/>
    </row>
    <row r="1127" spans="27:47">
      <c r="AA1127" s="117"/>
      <c r="AB1127" s="117"/>
      <c r="AC1127" s="117"/>
      <c r="AD1127" s="117"/>
      <c r="AE1127" s="117"/>
      <c r="AG1127" s="141"/>
      <c r="AN1127" s="117"/>
      <c r="AO1127" s="117"/>
      <c r="AP1127" s="117"/>
      <c r="AQ1127" s="117"/>
      <c r="AR1127" s="117"/>
      <c r="AS1127" s="117"/>
      <c r="AT1127" s="117"/>
      <c r="AU1127" s="117"/>
    </row>
    <row r="1128" spans="27:47">
      <c r="AA1128" s="117"/>
      <c r="AB1128" s="117"/>
      <c r="AC1128" s="117"/>
      <c r="AD1128" s="117"/>
      <c r="AE1128" s="117"/>
      <c r="AG1128" s="141"/>
      <c r="AN1128" s="117"/>
      <c r="AO1128" s="117"/>
      <c r="AP1128" s="117"/>
      <c r="AQ1128" s="117"/>
      <c r="AR1128" s="117"/>
      <c r="AS1128" s="117"/>
      <c r="AT1128" s="117"/>
      <c r="AU1128" s="117"/>
    </row>
    <row r="1129" spans="27:47">
      <c r="AA1129" s="117"/>
      <c r="AB1129" s="117"/>
      <c r="AC1129" s="117"/>
      <c r="AD1129" s="117"/>
      <c r="AE1129" s="117"/>
      <c r="AG1129" s="141"/>
      <c r="AN1129" s="117"/>
      <c r="AO1129" s="117"/>
      <c r="AP1129" s="117"/>
      <c r="AQ1129" s="117"/>
      <c r="AR1129" s="117"/>
      <c r="AS1129" s="117"/>
      <c r="AT1129" s="117"/>
      <c r="AU1129" s="117"/>
    </row>
    <row r="1130" spans="27:47">
      <c r="AA1130" s="117"/>
      <c r="AB1130" s="117"/>
      <c r="AC1130" s="117"/>
      <c r="AD1130" s="117"/>
      <c r="AE1130" s="117"/>
      <c r="AG1130" s="141"/>
      <c r="AN1130" s="117"/>
      <c r="AO1130" s="117"/>
      <c r="AP1130" s="117"/>
      <c r="AQ1130" s="117"/>
      <c r="AR1130" s="117"/>
      <c r="AS1130" s="117"/>
      <c r="AT1130" s="117"/>
      <c r="AU1130" s="117"/>
    </row>
    <row r="1131" spans="27:47">
      <c r="AA1131" s="117"/>
      <c r="AB1131" s="117"/>
      <c r="AC1131" s="117"/>
      <c r="AD1131" s="117"/>
      <c r="AE1131" s="117"/>
      <c r="AG1131" s="141"/>
      <c r="AN1131" s="117"/>
      <c r="AO1131" s="117"/>
      <c r="AP1131" s="117"/>
      <c r="AQ1131" s="117"/>
      <c r="AR1131" s="117"/>
      <c r="AS1131" s="117"/>
      <c r="AT1131" s="117"/>
      <c r="AU1131" s="117"/>
    </row>
    <row r="1132" spans="27:47">
      <c r="AA1132" s="117"/>
      <c r="AB1132" s="117"/>
      <c r="AC1132" s="117"/>
      <c r="AD1132" s="117"/>
      <c r="AE1132" s="117"/>
      <c r="AG1132" s="141"/>
      <c r="AN1132" s="117"/>
      <c r="AO1132" s="117"/>
      <c r="AP1132" s="117"/>
      <c r="AQ1132" s="117"/>
      <c r="AR1132" s="117"/>
      <c r="AS1132" s="117"/>
      <c r="AT1132" s="117"/>
      <c r="AU1132" s="117"/>
    </row>
    <row r="1133" spans="27:47">
      <c r="AA1133" s="117"/>
      <c r="AB1133" s="117"/>
      <c r="AC1133" s="117"/>
      <c r="AD1133" s="117"/>
      <c r="AE1133" s="117"/>
      <c r="AG1133" s="141"/>
      <c r="AN1133" s="117"/>
      <c r="AO1133" s="117"/>
      <c r="AP1133" s="117"/>
      <c r="AQ1133" s="117"/>
      <c r="AR1133" s="117"/>
      <c r="AS1133" s="117"/>
      <c r="AT1133" s="117"/>
      <c r="AU1133" s="117"/>
    </row>
    <row r="1134" spans="27:47">
      <c r="AA1134" s="117"/>
      <c r="AB1134" s="117"/>
      <c r="AC1134" s="117"/>
      <c r="AD1134" s="117"/>
      <c r="AE1134" s="117"/>
      <c r="AG1134" s="141"/>
      <c r="AN1134" s="117"/>
      <c r="AO1134" s="117"/>
      <c r="AP1134" s="117"/>
      <c r="AQ1134" s="117"/>
      <c r="AR1134" s="117"/>
      <c r="AS1134" s="117"/>
      <c r="AT1134" s="117"/>
      <c r="AU1134" s="117"/>
    </row>
    <row r="1135" spans="27:47">
      <c r="AA1135" s="117"/>
      <c r="AB1135" s="117"/>
      <c r="AC1135" s="117"/>
      <c r="AD1135" s="117"/>
      <c r="AE1135" s="117"/>
      <c r="AG1135" s="141"/>
      <c r="AN1135" s="117"/>
      <c r="AO1135" s="117"/>
      <c r="AP1135" s="117"/>
      <c r="AQ1135" s="117"/>
      <c r="AR1135" s="117"/>
      <c r="AS1135" s="117"/>
      <c r="AT1135" s="117"/>
      <c r="AU1135" s="117"/>
    </row>
    <row r="1136" spans="27:47">
      <c r="AA1136" s="117"/>
      <c r="AB1136" s="117"/>
      <c r="AC1136" s="117"/>
      <c r="AD1136" s="117"/>
      <c r="AE1136" s="117"/>
      <c r="AG1136" s="141"/>
      <c r="AN1136" s="117"/>
      <c r="AO1136" s="117"/>
      <c r="AP1136" s="117"/>
      <c r="AQ1136" s="117"/>
      <c r="AR1136" s="117"/>
      <c r="AS1136" s="117"/>
      <c r="AT1136" s="117"/>
      <c r="AU1136" s="117"/>
    </row>
    <row r="1137" spans="27:47">
      <c r="AA1137" s="117"/>
      <c r="AB1137" s="117"/>
      <c r="AC1137" s="117"/>
      <c r="AD1137" s="117"/>
      <c r="AE1137" s="117"/>
      <c r="AG1137" s="141"/>
      <c r="AN1137" s="117"/>
      <c r="AO1137" s="117"/>
      <c r="AP1137" s="117"/>
      <c r="AQ1137" s="117"/>
      <c r="AR1137" s="117"/>
      <c r="AS1137" s="117"/>
      <c r="AT1137" s="117"/>
      <c r="AU1137" s="117"/>
    </row>
    <row r="1138" spans="27:47">
      <c r="AA1138" s="117"/>
      <c r="AB1138" s="117"/>
      <c r="AC1138" s="117"/>
      <c r="AD1138" s="117"/>
      <c r="AE1138" s="117"/>
      <c r="AG1138" s="141"/>
      <c r="AN1138" s="117"/>
      <c r="AO1138" s="117"/>
      <c r="AP1138" s="117"/>
      <c r="AQ1138" s="117"/>
      <c r="AR1138" s="117"/>
      <c r="AS1138" s="117"/>
      <c r="AT1138" s="117"/>
      <c r="AU1138" s="117"/>
    </row>
    <row r="1139" spans="27:47">
      <c r="AA1139" s="117"/>
      <c r="AB1139" s="117"/>
      <c r="AC1139" s="117"/>
      <c r="AD1139" s="117"/>
      <c r="AE1139" s="117"/>
      <c r="AG1139" s="141"/>
      <c r="AN1139" s="117"/>
      <c r="AO1139" s="117"/>
      <c r="AP1139" s="117"/>
      <c r="AQ1139" s="117"/>
      <c r="AR1139" s="117"/>
      <c r="AS1139" s="117"/>
      <c r="AT1139" s="117"/>
      <c r="AU1139" s="117"/>
    </row>
    <row r="1140" spans="27:47">
      <c r="AA1140" s="117"/>
      <c r="AB1140" s="117"/>
      <c r="AC1140" s="117"/>
      <c r="AD1140" s="117"/>
      <c r="AE1140" s="117"/>
      <c r="AG1140" s="141"/>
      <c r="AN1140" s="117"/>
      <c r="AO1140" s="117"/>
      <c r="AP1140" s="117"/>
      <c r="AQ1140" s="117"/>
      <c r="AR1140" s="117"/>
      <c r="AS1140" s="117"/>
      <c r="AT1140" s="117"/>
      <c r="AU1140" s="117"/>
    </row>
    <row r="1141" spans="27:47">
      <c r="AA1141" s="117"/>
      <c r="AB1141" s="117"/>
      <c r="AC1141" s="117"/>
      <c r="AD1141" s="117"/>
      <c r="AE1141" s="117"/>
      <c r="AG1141" s="141"/>
      <c r="AN1141" s="117"/>
      <c r="AO1141" s="117"/>
      <c r="AP1141" s="117"/>
      <c r="AQ1141" s="117"/>
      <c r="AR1141" s="117"/>
      <c r="AS1141" s="117"/>
      <c r="AT1141" s="117"/>
      <c r="AU1141" s="117"/>
    </row>
    <row r="1142" spans="27:47">
      <c r="AA1142" s="117"/>
      <c r="AB1142" s="117"/>
      <c r="AC1142" s="117"/>
      <c r="AD1142" s="117"/>
      <c r="AE1142" s="117"/>
      <c r="AG1142" s="141"/>
      <c r="AN1142" s="117"/>
      <c r="AO1142" s="117"/>
      <c r="AP1142" s="117"/>
      <c r="AQ1142" s="117"/>
      <c r="AR1142" s="117"/>
      <c r="AS1142" s="117"/>
      <c r="AT1142" s="117"/>
      <c r="AU1142" s="117"/>
    </row>
    <row r="1143" spans="27:47">
      <c r="AA1143" s="117"/>
      <c r="AB1143" s="117"/>
      <c r="AC1143" s="117"/>
      <c r="AD1143" s="117"/>
      <c r="AE1143" s="117"/>
      <c r="AG1143" s="141"/>
      <c r="AN1143" s="117"/>
      <c r="AO1143" s="117"/>
      <c r="AP1143" s="117"/>
      <c r="AQ1143" s="117"/>
      <c r="AR1143" s="117"/>
      <c r="AS1143" s="117"/>
      <c r="AT1143" s="117"/>
      <c r="AU1143" s="117"/>
    </row>
    <row r="1144" spans="27:47">
      <c r="AA1144" s="117"/>
      <c r="AB1144" s="117"/>
      <c r="AC1144" s="117"/>
      <c r="AD1144" s="117"/>
      <c r="AE1144" s="117"/>
      <c r="AG1144" s="141"/>
      <c r="AN1144" s="117"/>
      <c r="AO1144" s="117"/>
      <c r="AP1144" s="117"/>
      <c r="AQ1144" s="117"/>
      <c r="AR1144" s="117"/>
      <c r="AS1144" s="117"/>
      <c r="AT1144" s="117"/>
      <c r="AU1144" s="117"/>
    </row>
    <row r="1145" spans="27:47">
      <c r="AA1145" s="117"/>
      <c r="AB1145" s="117"/>
      <c r="AC1145" s="117"/>
      <c r="AD1145" s="117"/>
      <c r="AE1145" s="117"/>
      <c r="AG1145" s="141"/>
      <c r="AN1145" s="117"/>
      <c r="AO1145" s="117"/>
      <c r="AP1145" s="117"/>
      <c r="AQ1145" s="117"/>
      <c r="AR1145" s="117"/>
      <c r="AS1145" s="117"/>
      <c r="AT1145" s="117"/>
      <c r="AU1145" s="117"/>
    </row>
    <row r="1146" spans="27:47">
      <c r="AA1146" s="117"/>
      <c r="AB1146" s="117"/>
      <c r="AC1146" s="117"/>
      <c r="AD1146" s="117"/>
      <c r="AE1146" s="117"/>
      <c r="AG1146" s="141"/>
      <c r="AN1146" s="117"/>
      <c r="AO1146" s="117"/>
      <c r="AP1146" s="117"/>
      <c r="AQ1146" s="117"/>
      <c r="AR1146" s="117"/>
      <c r="AS1146" s="117"/>
      <c r="AT1146" s="117"/>
      <c r="AU1146" s="117"/>
    </row>
    <row r="1147" spans="27:47">
      <c r="AA1147" s="117"/>
      <c r="AB1147" s="117"/>
      <c r="AC1147" s="117"/>
      <c r="AD1147" s="117"/>
      <c r="AE1147" s="117"/>
      <c r="AG1147" s="141"/>
      <c r="AN1147" s="117"/>
      <c r="AO1147" s="117"/>
      <c r="AP1147" s="117"/>
      <c r="AQ1147" s="117"/>
      <c r="AR1147" s="117"/>
      <c r="AS1147" s="117"/>
      <c r="AT1147" s="117"/>
      <c r="AU1147" s="117"/>
    </row>
    <row r="1148" spans="27:47">
      <c r="AA1148" s="117"/>
      <c r="AB1148" s="117"/>
      <c r="AC1148" s="117"/>
      <c r="AD1148" s="117"/>
      <c r="AE1148" s="117"/>
      <c r="AG1148" s="141"/>
      <c r="AN1148" s="117"/>
      <c r="AO1148" s="117"/>
      <c r="AP1148" s="117"/>
      <c r="AQ1148" s="117"/>
      <c r="AR1148" s="117"/>
      <c r="AS1148" s="117"/>
      <c r="AT1148" s="117"/>
      <c r="AU1148" s="117"/>
    </row>
    <row r="1149" spans="27:47">
      <c r="AA1149" s="117"/>
      <c r="AB1149" s="117"/>
      <c r="AC1149" s="117"/>
      <c r="AD1149" s="117"/>
      <c r="AE1149" s="117"/>
      <c r="AG1149" s="141"/>
      <c r="AN1149" s="117"/>
      <c r="AO1149" s="117"/>
      <c r="AP1149" s="117"/>
      <c r="AQ1149" s="117"/>
      <c r="AR1149" s="117"/>
      <c r="AS1149" s="117"/>
      <c r="AT1149" s="117"/>
      <c r="AU1149" s="117"/>
    </row>
    <row r="1150" spans="27:47">
      <c r="AA1150" s="117"/>
      <c r="AB1150" s="117"/>
      <c r="AC1150" s="117"/>
      <c r="AD1150" s="117"/>
      <c r="AE1150" s="117"/>
      <c r="AG1150" s="141"/>
      <c r="AN1150" s="117"/>
      <c r="AO1150" s="117"/>
      <c r="AP1150" s="117"/>
      <c r="AQ1150" s="117"/>
      <c r="AR1150" s="117"/>
      <c r="AS1150" s="117"/>
      <c r="AT1150" s="117"/>
      <c r="AU1150" s="117"/>
    </row>
    <row r="1151" spans="27:47">
      <c r="AA1151" s="117"/>
      <c r="AB1151" s="117"/>
      <c r="AC1151" s="117"/>
      <c r="AD1151" s="117"/>
      <c r="AE1151" s="117"/>
      <c r="AG1151" s="141"/>
      <c r="AN1151" s="117"/>
      <c r="AO1151" s="117"/>
      <c r="AP1151" s="117"/>
      <c r="AQ1151" s="117"/>
      <c r="AR1151" s="117"/>
      <c r="AS1151" s="117"/>
      <c r="AT1151" s="117"/>
      <c r="AU1151" s="117"/>
    </row>
    <row r="1152" spans="27:47">
      <c r="AA1152" s="117"/>
      <c r="AB1152" s="117"/>
      <c r="AC1152" s="117"/>
      <c r="AD1152" s="117"/>
      <c r="AE1152" s="117"/>
      <c r="AG1152" s="141"/>
      <c r="AN1152" s="117"/>
      <c r="AO1152" s="117"/>
      <c r="AP1152" s="117"/>
      <c r="AQ1152" s="117"/>
      <c r="AR1152" s="117"/>
      <c r="AS1152" s="117"/>
      <c r="AT1152" s="117"/>
      <c r="AU1152" s="117"/>
    </row>
    <row r="1153" spans="27:48">
      <c r="AA1153" s="117"/>
      <c r="AB1153" s="117"/>
      <c r="AC1153" s="117"/>
      <c r="AD1153" s="117"/>
      <c r="AE1153" s="117"/>
      <c r="AG1153" s="141"/>
      <c r="AN1153" s="117"/>
      <c r="AO1153" s="117"/>
      <c r="AP1153" s="117"/>
      <c r="AQ1153" s="117"/>
      <c r="AR1153" s="117"/>
      <c r="AS1153" s="117"/>
      <c r="AT1153" s="117"/>
      <c r="AU1153" s="117"/>
    </row>
    <row r="1154" spans="27:48">
      <c r="AA1154" s="117"/>
      <c r="AB1154" s="117"/>
      <c r="AC1154" s="117"/>
      <c r="AD1154" s="117"/>
      <c r="AE1154" s="117"/>
      <c r="AG1154" s="141"/>
      <c r="AN1154" s="117"/>
      <c r="AO1154" s="117"/>
      <c r="AP1154" s="117"/>
      <c r="AQ1154" s="117"/>
      <c r="AR1154" s="117"/>
      <c r="AS1154" s="117"/>
      <c r="AT1154" s="117"/>
      <c r="AU1154" s="117"/>
    </row>
    <row r="1155" spans="27:48">
      <c r="AA1155" s="117"/>
      <c r="AB1155" s="117"/>
      <c r="AC1155" s="117"/>
      <c r="AD1155" s="117"/>
      <c r="AE1155" s="117"/>
      <c r="AG1155" s="141"/>
      <c r="AN1155" s="117"/>
      <c r="AO1155" s="117"/>
      <c r="AP1155" s="117"/>
      <c r="AQ1155" s="117"/>
      <c r="AR1155" s="117"/>
      <c r="AS1155" s="117"/>
      <c r="AT1155" s="117"/>
      <c r="AU1155" s="117"/>
    </row>
    <row r="1156" spans="27:48">
      <c r="AA1156" s="117"/>
      <c r="AB1156" s="117"/>
      <c r="AC1156" s="117"/>
      <c r="AD1156" s="117"/>
      <c r="AE1156" s="117"/>
      <c r="AG1156" s="141"/>
      <c r="AN1156" s="117"/>
      <c r="AO1156" s="117"/>
      <c r="AP1156" s="117"/>
      <c r="AQ1156" s="117"/>
      <c r="AR1156" s="117"/>
      <c r="AS1156" s="117"/>
      <c r="AT1156" s="117"/>
      <c r="AU1156" s="117"/>
    </row>
    <row r="1157" spans="27:48">
      <c r="AA1157" s="117"/>
      <c r="AB1157" s="117"/>
      <c r="AC1157" s="117"/>
      <c r="AD1157" s="117"/>
      <c r="AE1157" s="117"/>
      <c r="AG1157" s="141"/>
      <c r="AN1157" s="117"/>
      <c r="AO1157" s="117"/>
      <c r="AP1157" s="117"/>
      <c r="AQ1157" s="117"/>
      <c r="AR1157" s="117"/>
      <c r="AS1157" s="117"/>
      <c r="AT1157" s="117"/>
      <c r="AU1157" s="117"/>
    </row>
    <row r="1158" spans="27:48">
      <c r="AA1158" s="117"/>
      <c r="AB1158" s="117"/>
      <c r="AC1158" s="117"/>
      <c r="AD1158" s="117"/>
      <c r="AE1158" s="117"/>
      <c r="AG1158" s="141"/>
      <c r="AN1158" s="117"/>
      <c r="AO1158" s="117"/>
      <c r="AP1158" s="117"/>
      <c r="AQ1158" s="117"/>
      <c r="AR1158" s="117"/>
      <c r="AS1158" s="117"/>
      <c r="AT1158" s="117"/>
      <c r="AU1158" s="117"/>
    </row>
    <row r="1159" spans="27:48">
      <c r="AA1159" s="117"/>
      <c r="AB1159" s="117"/>
      <c r="AC1159" s="117"/>
      <c r="AD1159" s="117"/>
      <c r="AE1159" s="117"/>
      <c r="AG1159" s="141"/>
      <c r="AN1159" s="117"/>
      <c r="AO1159" s="117"/>
      <c r="AP1159" s="117"/>
      <c r="AQ1159" s="117"/>
      <c r="AR1159" s="117"/>
      <c r="AS1159" s="117"/>
      <c r="AT1159" s="117"/>
      <c r="AU1159" s="117"/>
    </row>
    <row r="1160" spans="27:48">
      <c r="AA1160" s="117"/>
      <c r="AB1160" s="117"/>
      <c r="AC1160" s="117"/>
      <c r="AD1160" s="117"/>
      <c r="AE1160" s="117"/>
      <c r="AG1160" s="141"/>
      <c r="AN1160" s="117"/>
      <c r="AO1160" s="117"/>
      <c r="AP1160" s="117"/>
      <c r="AQ1160" s="117"/>
      <c r="AR1160" s="117"/>
      <c r="AS1160" s="117"/>
      <c r="AT1160" s="117"/>
      <c r="AU1160" s="117"/>
      <c r="AV1160" s="117"/>
    </row>
    <row r="1161" spans="27:48">
      <c r="AA1161" s="117"/>
      <c r="AB1161" s="117"/>
      <c r="AC1161" s="117"/>
      <c r="AD1161" s="117"/>
      <c r="AE1161" s="117"/>
      <c r="AG1161" s="141"/>
      <c r="AN1161" s="117"/>
      <c r="AO1161" s="117"/>
      <c r="AP1161" s="117"/>
      <c r="AQ1161" s="117"/>
      <c r="AR1161" s="117"/>
      <c r="AS1161" s="117"/>
      <c r="AT1161" s="117"/>
      <c r="AU1161" s="117"/>
    </row>
    <row r="1162" spans="27:48">
      <c r="AA1162" s="117"/>
      <c r="AB1162" s="117"/>
      <c r="AC1162" s="117"/>
      <c r="AD1162" s="117"/>
      <c r="AE1162" s="117"/>
      <c r="AG1162" s="141"/>
      <c r="AN1162" s="117"/>
      <c r="AO1162" s="117"/>
      <c r="AP1162" s="117"/>
      <c r="AQ1162" s="117"/>
      <c r="AR1162" s="117"/>
      <c r="AS1162" s="117"/>
      <c r="AT1162" s="117"/>
      <c r="AU1162" s="117"/>
    </row>
    <row r="1163" spans="27:48">
      <c r="AA1163" s="117"/>
      <c r="AB1163" s="117"/>
      <c r="AC1163" s="117"/>
      <c r="AD1163" s="117"/>
      <c r="AE1163" s="117"/>
      <c r="AG1163" s="141"/>
      <c r="AN1163" s="117"/>
      <c r="AO1163" s="117"/>
      <c r="AP1163" s="117"/>
      <c r="AQ1163" s="117"/>
      <c r="AR1163" s="117"/>
      <c r="AS1163" s="117"/>
      <c r="AT1163" s="117"/>
      <c r="AU1163" s="117"/>
    </row>
    <row r="1164" spans="27:48">
      <c r="AA1164" s="117"/>
      <c r="AB1164" s="117"/>
      <c r="AC1164" s="117"/>
      <c r="AD1164" s="117"/>
      <c r="AE1164" s="117"/>
      <c r="AG1164" s="141"/>
      <c r="AN1164" s="117"/>
      <c r="AO1164" s="117"/>
      <c r="AP1164" s="117"/>
      <c r="AQ1164" s="117"/>
      <c r="AR1164" s="117"/>
      <c r="AS1164" s="117"/>
      <c r="AT1164" s="117"/>
      <c r="AU1164" s="117"/>
    </row>
    <row r="1165" spans="27:48">
      <c r="AA1165" s="117"/>
      <c r="AB1165" s="117"/>
      <c r="AC1165" s="117"/>
      <c r="AD1165" s="117"/>
      <c r="AE1165" s="117"/>
      <c r="AG1165" s="141"/>
      <c r="AN1165" s="117"/>
      <c r="AO1165" s="117"/>
      <c r="AP1165" s="117"/>
      <c r="AQ1165" s="117"/>
      <c r="AR1165" s="117"/>
      <c r="AS1165" s="117"/>
      <c r="AT1165" s="117"/>
      <c r="AU1165" s="117"/>
    </row>
    <row r="1166" spans="27:48">
      <c r="AA1166" s="117"/>
      <c r="AB1166" s="117"/>
      <c r="AC1166" s="117"/>
      <c r="AD1166" s="117"/>
      <c r="AE1166" s="117"/>
      <c r="AG1166" s="141"/>
      <c r="AN1166" s="117"/>
      <c r="AO1166" s="117"/>
      <c r="AP1166" s="117"/>
      <c r="AQ1166" s="117"/>
      <c r="AR1166" s="117"/>
      <c r="AS1166" s="117"/>
      <c r="AT1166" s="117"/>
      <c r="AU1166" s="117"/>
    </row>
    <row r="1167" spans="27:48">
      <c r="AA1167" s="117"/>
      <c r="AB1167" s="117"/>
      <c r="AC1167" s="117"/>
      <c r="AD1167" s="117"/>
      <c r="AE1167" s="117"/>
      <c r="AG1167" s="141"/>
      <c r="AN1167" s="117"/>
      <c r="AO1167" s="117"/>
      <c r="AP1167" s="117"/>
      <c r="AQ1167" s="117"/>
      <c r="AR1167" s="117"/>
      <c r="AS1167" s="117"/>
      <c r="AT1167" s="117"/>
      <c r="AU1167" s="117"/>
    </row>
    <row r="1168" spans="27:48">
      <c r="AA1168" s="117"/>
      <c r="AB1168" s="117"/>
      <c r="AC1168" s="117"/>
      <c r="AD1168" s="117"/>
      <c r="AE1168" s="117"/>
      <c r="AG1168" s="141"/>
      <c r="AN1168" s="117"/>
      <c r="AO1168" s="117"/>
      <c r="AP1168" s="117"/>
      <c r="AQ1168" s="117"/>
      <c r="AR1168" s="117"/>
      <c r="AS1168" s="117"/>
      <c r="AT1168" s="117"/>
      <c r="AU1168" s="117"/>
    </row>
    <row r="1169" spans="27:64">
      <c r="AA1169" s="117"/>
      <c r="AB1169" s="117"/>
      <c r="AC1169" s="117"/>
      <c r="AD1169" s="117"/>
      <c r="AE1169" s="117"/>
      <c r="AG1169" s="141"/>
      <c r="AN1169" s="117"/>
      <c r="AO1169" s="117"/>
      <c r="AP1169" s="117"/>
      <c r="AQ1169" s="117"/>
      <c r="AR1169" s="117"/>
      <c r="AS1169" s="117"/>
      <c r="AT1169" s="117"/>
      <c r="AU1169" s="117"/>
    </row>
    <row r="1170" spans="27:64">
      <c r="AA1170" s="117"/>
      <c r="AB1170" s="117"/>
      <c r="AC1170" s="117"/>
      <c r="AD1170" s="117"/>
      <c r="AE1170" s="117"/>
      <c r="AG1170" s="141"/>
      <c r="AN1170" s="117"/>
      <c r="AO1170" s="117"/>
      <c r="AP1170" s="117"/>
      <c r="AQ1170" s="117"/>
      <c r="AR1170" s="117"/>
      <c r="AS1170" s="117"/>
      <c r="AT1170" s="117"/>
      <c r="AU1170" s="117"/>
    </row>
    <row r="1171" spans="27:64">
      <c r="AA1171" s="117"/>
      <c r="AB1171" s="117"/>
      <c r="AC1171" s="117"/>
      <c r="AD1171" s="117"/>
      <c r="AE1171" s="117"/>
      <c r="AG1171" s="141"/>
      <c r="AN1171" s="117"/>
      <c r="AO1171" s="117"/>
      <c r="AP1171" s="117"/>
      <c r="AQ1171" s="117"/>
      <c r="AR1171" s="117"/>
      <c r="AS1171" s="117"/>
      <c r="AT1171" s="117"/>
      <c r="AU1171" s="117"/>
    </row>
    <row r="1172" spans="27:64">
      <c r="AA1172" s="117"/>
      <c r="AB1172" s="117"/>
      <c r="AC1172" s="117"/>
      <c r="AD1172" s="117"/>
      <c r="AE1172" s="117"/>
      <c r="AG1172" s="141"/>
      <c r="AN1172" s="117"/>
      <c r="AO1172" s="117"/>
      <c r="AP1172" s="117"/>
      <c r="AQ1172" s="117"/>
      <c r="AR1172" s="117"/>
      <c r="AS1172" s="117"/>
      <c r="AT1172" s="117"/>
      <c r="AU1172" s="117"/>
    </row>
    <row r="1173" spans="27:64">
      <c r="AA1173" s="117"/>
      <c r="AB1173" s="117"/>
      <c r="AC1173" s="117"/>
      <c r="AD1173" s="117"/>
      <c r="AE1173" s="117"/>
      <c r="AG1173" s="141"/>
      <c r="AN1173" s="117"/>
      <c r="AO1173" s="117"/>
      <c r="AP1173" s="117"/>
      <c r="AQ1173" s="117"/>
      <c r="AR1173" s="117"/>
      <c r="AS1173" s="117"/>
      <c r="AT1173" s="117"/>
      <c r="AU1173" s="117"/>
    </row>
    <row r="1174" spans="27:64">
      <c r="AA1174" s="117"/>
      <c r="AB1174" s="117"/>
      <c r="AC1174" s="117"/>
      <c r="AD1174" s="117"/>
      <c r="AE1174" s="117"/>
      <c r="AG1174" s="141"/>
      <c r="AN1174" s="117"/>
      <c r="AO1174" s="117"/>
      <c r="AP1174" s="117"/>
      <c r="AQ1174" s="117"/>
      <c r="AR1174" s="117"/>
      <c r="AS1174" s="117"/>
      <c r="AT1174" s="117"/>
      <c r="AU1174" s="117"/>
    </row>
    <row r="1175" spans="27:64">
      <c r="AA1175" s="117"/>
      <c r="AB1175" s="117"/>
      <c r="AC1175" s="117"/>
      <c r="AD1175" s="117"/>
      <c r="AE1175" s="117"/>
      <c r="AG1175" s="141"/>
      <c r="AN1175" s="117"/>
      <c r="AO1175" s="117"/>
      <c r="AP1175" s="117"/>
      <c r="AQ1175" s="117"/>
      <c r="AR1175" s="117"/>
      <c r="AS1175" s="117"/>
      <c r="AT1175" s="117"/>
      <c r="AU1175" s="117"/>
    </row>
    <row r="1176" spans="27:64">
      <c r="AA1176" s="117"/>
      <c r="AB1176" s="117"/>
      <c r="AC1176" s="117"/>
      <c r="AD1176" s="117"/>
      <c r="AE1176" s="117"/>
      <c r="AG1176" s="141"/>
      <c r="AN1176" s="117"/>
      <c r="AO1176" s="117"/>
      <c r="AP1176" s="117"/>
      <c r="AQ1176" s="117"/>
      <c r="AR1176" s="117"/>
      <c r="AS1176" s="117"/>
      <c r="AT1176" s="117"/>
      <c r="AU1176" s="117"/>
    </row>
    <row r="1177" spans="27:64">
      <c r="AA1177" s="117"/>
      <c r="AB1177" s="117"/>
      <c r="AC1177" s="117"/>
      <c r="AD1177" s="117"/>
      <c r="AE1177" s="117"/>
      <c r="AG1177" s="141"/>
      <c r="AN1177" s="117"/>
      <c r="AO1177" s="117"/>
      <c r="AP1177" s="117"/>
      <c r="AQ1177" s="117"/>
      <c r="AR1177" s="117"/>
      <c r="AS1177" s="117"/>
      <c r="AT1177" s="117"/>
      <c r="AU1177" s="117"/>
    </row>
    <row r="1178" spans="27:64">
      <c r="AA1178" s="117"/>
      <c r="AB1178" s="117"/>
      <c r="AC1178" s="117"/>
      <c r="AD1178" s="117"/>
      <c r="AE1178" s="117"/>
      <c r="AG1178" s="141"/>
      <c r="AN1178" s="117"/>
      <c r="AO1178" s="117"/>
      <c r="AP1178" s="117"/>
      <c r="AQ1178" s="117"/>
      <c r="AR1178" s="117"/>
      <c r="AS1178" s="117"/>
      <c r="AT1178" s="117"/>
      <c r="AU1178" s="117"/>
    </row>
    <row r="1179" spans="27:64">
      <c r="AA1179" s="117"/>
      <c r="AB1179" s="117"/>
      <c r="AC1179" s="117"/>
      <c r="AD1179" s="117"/>
      <c r="AE1179" s="117"/>
      <c r="AG1179" s="141"/>
      <c r="AN1179" s="117"/>
      <c r="AO1179" s="117"/>
      <c r="AP1179" s="117"/>
      <c r="AQ1179" s="117"/>
      <c r="AR1179" s="117"/>
      <c r="AS1179" s="117"/>
      <c r="AT1179" s="117"/>
      <c r="AU1179" s="117"/>
    </row>
    <row r="1180" spans="27:64">
      <c r="AA1180" s="117"/>
      <c r="AB1180" s="117"/>
      <c r="AC1180" s="117"/>
      <c r="AD1180" s="117"/>
      <c r="AE1180" s="117"/>
      <c r="AG1180" s="141"/>
      <c r="AN1180" s="117"/>
      <c r="AO1180" s="117"/>
      <c r="AP1180" s="117"/>
      <c r="AQ1180" s="117"/>
      <c r="AR1180" s="117"/>
      <c r="AS1180" s="117"/>
      <c r="AT1180" s="117"/>
      <c r="AU1180" s="117"/>
      <c r="AV1180" s="117"/>
      <c r="AW1180" s="117"/>
      <c r="AX1180" s="117"/>
      <c r="AY1180" s="117"/>
      <c r="AZ1180" s="117"/>
      <c r="BA1180" s="117"/>
      <c r="BB1180" s="117"/>
      <c r="BC1180" s="117"/>
      <c r="BD1180" s="117"/>
      <c r="BE1180" s="117"/>
      <c r="BF1180" s="117"/>
      <c r="BG1180" s="117"/>
      <c r="BH1180" s="117"/>
      <c r="BI1180" s="117"/>
      <c r="BJ1180" s="117"/>
      <c r="BK1180" s="117"/>
      <c r="BL1180" s="117"/>
    </row>
    <row r="1181" spans="27:64">
      <c r="AA1181" s="117"/>
      <c r="AB1181" s="117"/>
      <c r="AC1181" s="117"/>
      <c r="AD1181" s="117"/>
      <c r="AE1181" s="117"/>
      <c r="AG1181" s="141"/>
      <c r="AN1181" s="117"/>
      <c r="AO1181" s="117"/>
      <c r="AP1181" s="117"/>
      <c r="AQ1181" s="117"/>
      <c r="AR1181" s="117"/>
      <c r="AS1181" s="117"/>
      <c r="AT1181" s="117"/>
      <c r="AU1181" s="117"/>
    </row>
    <row r="1182" spans="27:64">
      <c r="AA1182" s="117"/>
      <c r="AB1182" s="117"/>
      <c r="AC1182" s="117"/>
      <c r="AD1182" s="117"/>
      <c r="AE1182" s="117"/>
      <c r="AG1182" s="141"/>
      <c r="AN1182" s="117"/>
      <c r="AO1182" s="117"/>
      <c r="AP1182" s="117"/>
      <c r="AQ1182" s="117"/>
      <c r="AR1182" s="117"/>
      <c r="AS1182" s="117"/>
      <c r="AT1182" s="117"/>
      <c r="AU1182" s="117"/>
    </row>
    <row r="1183" spans="27:64">
      <c r="AA1183" s="117"/>
      <c r="AB1183" s="117"/>
      <c r="AC1183" s="117"/>
      <c r="AD1183" s="117"/>
      <c r="AE1183" s="117"/>
      <c r="AG1183" s="141"/>
      <c r="AN1183" s="117"/>
      <c r="AO1183" s="117"/>
      <c r="AP1183" s="117"/>
      <c r="AQ1183" s="117"/>
      <c r="AR1183" s="117"/>
      <c r="AS1183" s="117"/>
      <c r="AT1183" s="117"/>
      <c r="AU1183" s="117"/>
    </row>
    <row r="1184" spans="27:64">
      <c r="AA1184" s="117"/>
      <c r="AB1184" s="117"/>
      <c r="AC1184" s="117"/>
      <c r="AD1184" s="117"/>
      <c r="AE1184" s="117"/>
      <c r="AG1184" s="141"/>
      <c r="AN1184" s="117"/>
      <c r="AO1184" s="117"/>
      <c r="AP1184" s="117"/>
      <c r="AQ1184" s="117"/>
      <c r="AR1184" s="117"/>
      <c r="AS1184" s="117"/>
      <c r="AT1184" s="117"/>
      <c r="AU1184" s="117"/>
    </row>
    <row r="1185" spans="27:48">
      <c r="AA1185" s="117"/>
      <c r="AB1185" s="117"/>
      <c r="AC1185" s="117"/>
      <c r="AD1185" s="117"/>
      <c r="AE1185" s="117"/>
      <c r="AG1185" s="141"/>
      <c r="AN1185" s="117"/>
      <c r="AO1185" s="117"/>
      <c r="AP1185" s="117"/>
      <c r="AQ1185" s="117"/>
      <c r="AR1185" s="117"/>
      <c r="AS1185" s="117"/>
      <c r="AT1185" s="117"/>
      <c r="AU1185" s="117"/>
    </row>
    <row r="1186" spans="27:48">
      <c r="AA1186" s="117"/>
      <c r="AB1186" s="117"/>
      <c r="AC1186" s="117"/>
      <c r="AD1186" s="117"/>
      <c r="AE1186" s="117"/>
      <c r="AG1186" s="141"/>
      <c r="AN1186" s="117"/>
      <c r="AO1186" s="117"/>
      <c r="AP1186" s="117"/>
      <c r="AQ1186" s="117"/>
      <c r="AR1186" s="117"/>
      <c r="AS1186" s="117"/>
      <c r="AT1186" s="117"/>
      <c r="AU1186" s="117"/>
    </row>
    <row r="1187" spans="27:48">
      <c r="AA1187" s="117"/>
      <c r="AB1187" s="117"/>
      <c r="AC1187" s="117"/>
      <c r="AD1187" s="117"/>
      <c r="AE1187" s="117"/>
      <c r="AG1187" s="141"/>
      <c r="AN1187" s="117"/>
      <c r="AO1187" s="117"/>
      <c r="AP1187" s="117"/>
      <c r="AQ1187" s="117"/>
      <c r="AR1187" s="117"/>
      <c r="AS1187" s="117"/>
      <c r="AT1187" s="117"/>
      <c r="AU1187" s="117"/>
    </row>
    <row r="1188" spans="27:48">
      <c r="AA1188" s="117"/>
      <c r="AB1188" s="117"/>
      <c r="AC1188" s="117"/>
      <c r="AD1188" s="117"/>
      <c r="AE1188" s="117"/>
      <c r="AG1188" s="141"/>
      <c r="AN1188" s="117"/>
      <c r="AO1188" s="117"/>
      <c r="AP1188" s="117"/>
      <c r="AQ1188" s="117"/>
      <c r="AR1188" s="117"/>
      <c r="AS1188" s="117"/>
      <c r="AT1188" s="117"/>
      <c r="AU1188" s="117"/>
    </row>
    <row r="1189" spans="27:48">
      <c r="AA1189" s="117"/>
      <c r="AB1189" s="117"/>
      <c r="AC1189" s="117"/>
      <c r="AD1189" s="117"/>
      <c r="AE1189" s="117"/>
      <c r="AG1189" s="141"/>
      <c r="AN1189" s="117"/>
      <c r="AO1189" s="117"/>
      <c r="AP1189" s="117"/>
      <c r="AQ1189" s="117"/>
      <c r="AR1189" s="117"/>
      <c r="AS1189" s="117"/>
      <c r="AT1189" s="117"/>
      <c r="AU1189" s="117"/>
    </row>
    <row r="1190" spans="27:48">
      <c r="AA1190" s="117"/>
      <c r="AB1190" s="117"/>
      <c r="AC1190" s="117"/>
      <c r="AD1190" s="117"/>
      <c r="AE1190" s="117"/>
      <c r="AG1190" s="141"/>
      <c r="AN1190" s="117"/>
      <c r="AO1190" s="117"/>
      <c r="AP1190" s="117"/>
      <c r="AQ1190" s="117"/>
      <c r="AR1190" s="117"/>
      <c r="AS1190" s="117"/>
      <c r="AT1190" s="117"/>
      <c r="AU1190" s="117"/>
    </row>
    <row r="1191" spans="27:48">
      <c r="AA1191" s="117"/>
      <c r="AB1191" s="117"/>
      <c r="AC1191" s="117"/>
      <c r="AD1191" s="117"/>
      <c r="AE1191" s="117"/>
      <c r="AG1191" s="141"/>
      <c r="AN1191" s="117"/>
      <c r="AO1191" s="117"/>
      <c r="AP1191" s="117"/>
      <c r="AQ1191" s="117"/>
      <c r="AR1191" s="117"/>
      <c r="AS1191" s="117"/>
      <c r="AT1191" s="117"/>
      <c r="AU1191" s="117"/>
    </row>
    <row r="1192" spans="27:48">
      <c r="AA1192" s="117"/>
      <c r="AB1192" s="117"/>
      <c r="AC1192" s="117"/>
      <c r="AD1192" s="117"/>
      <c r="AE1192" s="117"/>
      <c r="AG1192" s="141"/>
      <c r="AN1192" s="117"/>
      <c r="AO1192" s="117"/>
      <c r="AP1192" s="117"/>
      <c r="AQ1192" s="117"/>
      <c r="AR1192" s="117"/>
      <c r="AS1192" s="117"/>
      <c r="AT1192" s="117"/>
      <c r="AU1192" s="117"/>
    </row>
    <row r="1193" spans="27:48">
      <c r="AA1193" s="117"/>
      <c r="AB1193" s="117"/>
      <c r="AC1193" s="117"/>
      <c r="AD1193" s="117"/>
      <c r="AE1193" s="117"/>
      <c r="AG1193" s="141"/>
      <c r="AN1193" s="117"/>
      <c r="AO1193" s="117"/>
      <c r="AP1193" s="117"/>
      <c r="AQ1193" s="117"/>
      <c r="AR1193" s="117"/>
      <c r="AS1193" s="117"/>
      <c r="AT1193" s="117"/>
      <c r="AU1193" s="117"/>
      <c r="AV1193" s="117"/>
    </row>
    <row r="1194" spans="27:48">
      <c r="AA1194" s="117"/>
      <c r="AB1194" s="117"/>
      <c r="AC1194" s="117"/>
      <c r="AD1194" s="117"/>
      <c r="AE1194" s="117"/>
      <c r="AG1194" s="141"/>
      <c r="AN1194" s="117"/>
      <c r="AO1194" s="117"/>
      <c r="AP1194" s="117"/>
      <c r="AQ1194" s="117"/>
      <c r="AR1194" s="117"/>
      <c r="AS1194" s="117"/>
      <c r="AT1194" s="117"/>
      <c r="AU1194" s="117"/>
    </row>
    <row r="1195" spans="27:48">
      <c r="AA1195" s="117"/>
      <c r="AB1195" s="117"/>
      <c r="AC1195" s="117"/>
      <c r="AD1195" s="117"/>
      <c r="AE1195" s="117"/>
      <c r="AG1195" s="141"/>
      <c r="AN1195" s="117"/>
      <c r="AO1195" s="117"/>
      <c r="AP1195" s="117"/>
      <c r="AQ1195" s="117"/>
      <c r="AR1195" s="117"/>
      <c r="AS1195" s="117"/>
      <c r="AT1195" s="117"/>
      <c r="AU1195" s="117"/>
    </row>
    <row r="1196" spans="27:48">
      <c r="AA1196" s="117"/>
      <c r="AB1196" s="117"/>
      <c r="AC1196" s="117"/>
      <c r="AD1196" s="117"/>
      <c r="AE1196" s="117"/>
      <c r="AG1196" s="141"/>
      <c r="AN1196" s="117"/>
      <c r="AO1196" s="117"/>
      <c r="AP1196" s="117"/>
      <c r="AQ1196" s="117"/>
      <c r="AR1196" s="117"/>
      <c r="AS1196" s="117"/>
      <c r="AT1196" s="117"/>
      <c r="AU1196" s="117"/>
      <c r="AV1196" s="117"/>
    </row>
    <row r="1197" spans="27:48">
      <c r="AA1197" s="117"/>
      <c r="AB1197" s="117"/>
      <c r="AC1197" s="117"/>
      <c r="AD1197" s="117"/>
      <c r="AE1197" s="117"/>
      <c r="AG1197" s="141"/>
      <c r="AN1197" s="117"/>
      <c r="AO1197" s="117"/>
      <c r="AP1197" s="117"/>
      <c r="AQ1197" s="117"/>
      <c r="AR1197" s="117"/>
      <c r="AS1197" s="117"/>
      <c r="AT1197" s="117"/>
      <c r="AU1197" s="117"/>
    </row>
    <row r="1198" spans="27:48">
      <c r="AA1198" s="117"/>
      <c r="AB1198" s="117"/>
      <c r="AC1198" s="117"/>
      <c r="AD1198" s="117"/>
      <c r="AE1198" s="117"/>
      <c r="AG1198" s="141"/>
      <c r="AN1198" s="117"/>
      <c r="AO1198" s="117"/>
      <c r="AP1198" s="117"/>
      <c r="AQ1198" s="117"/>
      <c r="AR1198" s="117"/>
      <c r="AS1198" s="117"/>
      <c r="AT1198" s="117"/>
      <c r="AU1198" s="117"/>
    </row>
    <row r="1199" spans="27:48">
      <c r="AA1199" s="117"/>
      <c r="AB1199" s="117"/>
      <c r="AC1199" s="117"/>
      <c r="AD1199" s="117"/>
      <c r="AE1199" s="117"/>
      <c r="AG1199" s="141"/>
      <c r="AN1199" s="117"/>
      <c r="AO1199" s="117"/>
      <c r="AP1199" s="117"/>
      <c r="AQ1199" s="117"/>
      <c r="AR1199" s="117"/>
      <c r="AS1199" s="117"/>
      <c r="AT1199" s="117"/>
      <c r="AU1199" s="117"/>
    </row>
    <row r="1200" spans="27:48">
      <c r="AA1200" s="117"/>
      <c r="AB1200" s="117"/>
      <c r="AC1200" s="117"/>
      <c r="AD1200" s="117"/>
      <c r="AE1200" s="117"/>
      <c r="AG1200" s="141"/>
      <c r="AN1200" s="117"/>
      <c r="AO1200" s="117"/>
      <c r="AP1200" s="117"/>
      <c r="AQ1200" s="117"/>
      <c r="AR1200" s="117"/>
      <c r="AS1200" s="117"/>
      <c r="AT1200" s="117"/>
      <c r="AU1200" s="117"/>
    </row>
    <row r="1201" spans="27:48">
      <c r="AA1201" s="117"/>
      <c r="AB1201" s="117"/>
      <c r="AC1201" s="117"/>
      <c r="AD1201" s="117"/>
      <c r="AE1201" s="117"/>
      <c r="AG1201" s="141"/>
      <c r="AN1201" s="117"/>
      <c r="AO1201" s="117"/>
      <c r="AP1201" s="117"/>
      <c r="AQ1201" s="117"/>
      <c r="AR1201" s="117"/>
      <c r="AS1201" s="117"/>
      <c r="AT1201" s="117"/>
      <c r="AU1201" s="117"/>
    </row>
    <row r="1202" spans="27:48">
      <c r="AA1202" s="117"/>
      <c r="AB1202" s="117"/>
      <c r="AC1202" s="117"/>
      <c r="AD1202" s="117"/>
      <c r="AE1202" s="117"/>
      <c r="AG1202" s="141"/>
      <c r="AN1202" s="117"/>
      <c r="AO1202" s="117"/>
      <c r="AP1202" s="117"/>
      <c r="AQ1202" s="117"/>
      <c r="AR1202" s="117"/>
      <c r="AS1202" s="117"/>
      <c r="AT1202" s="117"/>
      <c r="AU1202" s="117"/>
    </row>
    <row r="1203" spans="27:48">
      <c r="AA1203" s="117"/>
      <c r="AB1203" s="117"/>
      <c r="AC1203" s="117"/>
      <c r="AD1203" s="117"/>
      <c r="AE1203" s="117"/>
      <c r="AG1203" s="141"/>
      <c r="AN1203" s="117"/>
      <c r="AO1203" s="117"/>
      <c r="AP1203" s="117"/>
      <c r="AQ1203" s="117"/>
      <c r="AR1203" s="117"/>
      <c r="AS1203" s="117"/>
      <c r="AT1203" s="117"/>
      <c r="AU1203" s="117"/>
    </row>
    <row r="1204" spans="27:48">
      <c r="AA1204" s="117"/>
      <c r="AB1204" s="117"/>
      <c r="AC1204" s="117"/>
      <c r="AD1204" s="117"/>
      <c r="AE1204" s="117"/>
      <c r="AG1204" s="141"/>
      <c r="AN1204" s="117"/>
      <c r="AO1204" s="117"/>
      <c r="AP1204" s="117"/>
      <c r="AQ1204" s="117"/>
      <c r="AR1204" s="117"/>
      <c r="AS1204" s="117"/>
      <c r="AT1204" s="117"/>
      <c r="AU1204" s="117"/>
    </row>
    <row r="1205" spans="27:48">
      <c r="AA1205" s="117"/>
      <c r="AB1205" s="117"/>
      <c r="AC1205" s="117"/>
      <c r="AD1205" s="117"/>
      <c r="AE1205" s="117"/>
      <c r="AG1205" s="141"/>
      <c r="AN1205" s="117"/>
      <c r="AO1205" s="117"/>
      <c r="AP1205" s="117"/>
      <c r="AQ1205" s="117"/>
      <c r="AR1205" s="117"/>
      <c r="AS1205" s="117"/>
      <c r="AT1205" s="117"/>
      <c r="AU1205" s="117"/>
    </row>
    <row r="1206" spans="27:48">
      <c r="AA1206" s="117"/>
      <c r="AB1206" s="117"/>
      <c r="AC1206" s="117"/>
      <c r="AD1206" s="117"/>
      <c r="AE1206" s="117"/>
      <c r="AG1206" s="141"/>
      <c r="AN1206" s="117"/>
      <c r="AO1206" s="117"/>
      <c r="AP1206" s="117"/>
      <c r="AQ1206" s="117"/>
      <c r="AR1206" s="117"/>
      <c r="AS1206" s="117"/>
      <c r="AT1206" s="117"/>
      <c r="AU1206" s="117"/>
    </row>
    <row r="1207" spans="27:48">
      <c r="AA1207" s="117"/>
      <c r="AB1207" s="117"/>
      <c r="AC1207" s="117"/>
      <c r="AD1207" s="117"/>
      <c r="AE1207" s="117"/>
      <c r="AG1207" s="141"/>
      <c r="AN1207" s="117"/>
      <c r="AO1207" s="117"/>
      <c r="AP1207" s="117"/>
      <c r="AQ1207" s="117"/>
      <c r="AR1207" s="117"/>
      <c r="AS1207" s="117"/>
      <c r="AT1207" s="117"/>
      <c r="AU1207" s="117"/>
    </row>
    <row r="1208" spans="27:48">
      <c r="AA1208" s="117"/>
      <c r="AB1208" s="117"/>
      <c r="AC1208" s="117"/>
      <c r="AD1208" s="117"/>
      <c r="AE1208" s="117"/>
      <c r="AG1208" s="141"/>
      <c r="AN1208" s="117"/>
      <c r="AO1208" s="117"/>
      <c r="AP1208" s="117"/>
      <c r="AQ1208" s="117"/>
      <c r="AR1208" s="117"/>
      <c r="AS1208" s="117"/>
      <c r="AT1208" s="117"/>
      <c r="AU1208" s="117"/>
      <c r="AV1208" s="117"/>
    </row>
    <row r="1209" spans="27:48">
      <c r="AA1209" s="117"/>
      <c r="AB1209" s="117"/>
      <c r="AC1209" s="117"/>
      <c r="AD1209" s="117"/>
      <c r="AE1209" s="117"/>
      <c r="AG1209" s="141"/>
      <c r="AN1209" s="117"/>
      <c r="AO1209" s="117"/>
      <c r="AP1209" s="117"/>
      <c r="AQ1209" s="117"/>
      <c r="AR1209" s="117"/>
      <c r="AS1209" s="117"/>
      <c r="AT1209" s="117"/>
      <c r="AU1209" s="117"/>
    </row>
    <row r="1210" spans="27:48">
      <c r="AA1210" s="117"/>
      <c r="AB1210" s="117"/>
      <c r="AC1210" s="117"/>
      <c r="AD1210" s="117"/>
      <c r="AE1210" s="117"/>
      <c r="AG1210" s="141"/>
      <c r="AN1210" s="117"/>
      <c r="AO1210" s="117"/>
      <c r="AP1210" s="117"/>
      <c r="AQ1210" s="117"/>
      <c r="AR1210" s="117"/>
      <c r="AS1210" s="117"/>
      <c r="AT1210" s="117"/>
      <c r="AU1210" s="117"/>
    </row>
    <row r="1211" spans="27:48">
      <c r="AA1211" s="117"/>
      <c r="AB1211" s="117"/>
      <c r="AC1211" s="117"/>
      <c r="AD1211" s="117"/>
      <c r="AE1211" s="117"/>
      <c r="AG1211" s="141"/>
      <c r="AN1211" s="117"/>
      <c r="AO1211" s="117"/>
      <c r="AP1211" s="117"/>
      <c r="AQ1211" s="117"/>
      <c r="AR1211" s="117"/>
      <c r="AS1211" s="117"/>
      <c r="AT1211" s="117"/>
      <c r="AU1211" s="117"/>
    </row>
    <row r="1212" spans="27:48">
      <c r="AA1212" s="117"/>
      <c r="AB1212" s="117"/>
      <c r="AC1212" s="117"/>
      <c r="AD1212" s="117"/>
      <c r="AE1212" s="117"/>
      <c r="AG1212" s="141"/>
      <c r="AN1212" s="117"/>
      <c r="AO1212" s="117"/>
      <c r="AP1212" s="117"/>
      <c r="AQ1212" s="117"/>
      <c r="AR1212" s="117"/>
      <c r="AS1212" s="117"/>
      <c r="AT1212" s="117"/>
      <c r="AU1212" s="117"/>
    </row>
    <row r="1213" spans="27:48">
      <c r="AA1213" s="117"/>
      <c r="AB1213" s="117"/>
      <c r="AC1213" s="117"/>
      <c r="AD1213" s="117"/>
      <c r="AE1213" s="117"/>
      <c r="AG1213" s="141"/>
      <c r="AN1213" s="117"/>
      <c r="AO1213" s="117"/>
      <c r="AP1213" s="117"/>
      <c r="AQ1213" s="117"/>
      <c r="AR1213" s="117"/>
      <c r="AS1213" s="117"/>
      <c r="AT1213" s="117"/>
      <c r="AU1213" s="117"/>
    </row>
    <row r="1214" spans="27:48">
      <c r="AA1214" s="117"/>
      <c r="AB1214" s="117"/>
      <c r="AC1214" s="117"/>
      <c r="AD1214" s="117"/>
      <c r="AE1214" s="117"/>
      <c r="AG1214" s="141"/>
      <c r="AN1214" s="117"/>
      <c r="AO1214" s="117"/>
      <c r="AP1214" s="117"/>
      <c r="AQ1214" s="117"/>
      <c r="AR1214" s="117"/>
      <c r="AS1214" s="117"/>
      <c r="AT1214" s="117"/>
      <c r="AU1214" s="117"/>
    </row>
    <row r="1215" spans="27:48">
      <c r="AA1215" s="117"/>
      <c r="AB1215" s="117"/>
      <c r="AC1215" s="117"/>
      <c r="AD1215" s="117"/>
      <c r="AE1215" s="117"/>
      <c r="AG1215" s="141"/>
      <c r="AN1215" s="117"/>
      <c r="AO1215" s="117"/>
      <c r="AP1215" s="117"/>
      <c r="AQ1215" s="117"/>
      <c r="AR1215" s="117"/>
      <c r="AS1215" s="117"/>
      <c r="AT1215" s="117"/>
      <c r="AU1215" s="117"/>
    </row>
    <row r="1216" spans="27:48">
      <c r="AA1216" s="117"/>
      <c r="AB1216" s="117"/>
      <c r="AC1216" s="117"/>
      <c r="AD1216" s="117"/>
      <c r="AE1216" s="117"/>
      <c r="AG1216" s="141"/>
      <c r="AN1216" s="117"/>
      <c r="AO1216" s="117"/>
      <c r="AP1216" s="117"/>
      <c r="AQ1216" s="117"/>
      <c r="AR1216" s="117"/>
      <c r="AS1216" s="117"/>
      <c r="AT1216" s="117"/>
      <c r="AU1216" s="117"/>
    </row>
    <row r="1217" spans="27:47">
      <c r="AA1217" s="117"/>
      <c r="AB1217" s="117"/>
      <c r="AC1217" s="117"/>
      <c r="AD1217" s="117"/>
      <c r="AE1217" s="117"/>
      <c r="AG1217" s="141"/>
      <c r="AN1217" s="117"/>
      <c r="AO1217" s="117"/>
      <c r="AP1217" s="117"/>
      <c r="AQ1217" s="117"/>
      <c r="AR1217" s="117"/>
      <c r="AS1217" s="117"/>
      <c r="AT1217" s="117"/>
      <c r="AU1217" s="117"/>
    </row>
    <row r="1218" spans="27:47">
      <c r="AA1218" s="117"/>
      <c r="AB1218" s="117"/>
      <c r="AC1218" s="117"/>
      <c r="AD1218" s="117"/>
      <c r="AE1218" s="117"/>
      <c r="AG1218" s="141"/>
      <c r="AN1218" s="117"/>
      <c r="AO1218" s="117"/>
      <c r="AP1218" s="117"/>
      <c r="AQ1218" s="117"/>
      <c r="AR1218" s="117"/>
      <c r="AS1218" s="117"/>
      <c r="AT1218" s="117"/>
      <c r="AU1218" s="117"/>
    </row>
    <row r="1219" spans="27:47">
      <c r="AA1219" s="117"/>
      <c r="AB1219" s="117"/>
      <c r="AC1219" s="117"/>
      <c r="AD1219" s="117"/>
      <c r="AE1219" s="117"/>
      <c r="AG1219" s="141"/>
      <c r="AN1219" s="117"/>
      <c r="AO1219" s="117"/>
      <c r="AP1219" s="117"/>
      <c r="AQ1219" s="117"/>
      <c r="AR1219" s="117"/>
      <c r="AS1219" s="117"/>
      <c r="AT1219" s="117"/>
      <c r="AU1219" s="117"/>
    </row>
    <row r="1220" spans="27:47">
      <c r="AA1220" s="117"/>
      <c r="AB1220" s="117"/>
      <c r="AC1220" s="117"/>
      <c r="AD1220" s="117"/>
      <c r="AE1220" s="117"/>
      <c r="AG1220" s="141"/>
      <c r="AN1220" s="117"/>
      <c r="AO1220" s="117"/>
      <c r="AP1220" s="117"/>
      <c r="AQ1220" s="117"/>
      <c r="AR1220" s="117"/>
      <c r="AS1220" s="117"/>
      <c r="AT1220" s="117"/>
      <c r="AU1220" s="117"/>
    </row>
    <row r="1221" spans="27:47">
      <c r="AA1221" s="117"/>
      <c r="AB1221" s="117"/>
      <c r="AC1221" s="117"/>
      <c r="AD1221" s="117"/>
      <c r="AE1221" s="117"/>
      <c r="AG1221" s="141"/>
      <c r="AN1221" s="117"/>
      <c r="AO1221" s="117"/>
      <c r="AP1221" s="117"/>
      <c r="AQ1221" s="117"/>
      <c r="AR1221" s="117"/>
      <c r="AS1221" s="117"/>
      <c r="AT1221" s="117"/>
      <c r="AU1221" s="117"/>
    </row>
    <row r="1222" spans="27:47">
      <c r="AA1222" s="117"/>
      <c r="AB1222" s="117"/>
      <c r="AC1222" s="117"/>
      <c r="AD1222" s="117"/>
      <c r="AE1222" s="117"/>
      <c r="AG1222" s="141"/>
      <c r="AN1222" s="117"/>
      <c r="AO1222" s="117"/>
      <c r="AP1222" s="117"/>
      <c r="AQ1222" s="117"/>
      <c r="AR1222" s="117"/>
      <c r="AS1222" s="117"/>
      <c r="AT1222" s="117"/>
      <c r="AU1222" s="117"/>
    </row>
    <row r="1223" spans="27:47">
      <c r="AA1223" s="117"/>
      <c r="AB1223" s="117"/>
      <c r="AC1223" s="117"/>
      <c r="AD1223" s="117"/>
      <c r="AE1223" s="117"/>
      <c r="AG1223" s="141"/>
      <c r="AN1223" s="117"/>
      <c r="AO1223" s="117"/>
      <c r="AP1223" s="117"/>
      <c r="AQ1223" s="117"/>
      <c r="AR1223" s="117"/>
      <c r="AS1223" s="117"/>
      <c r="AT1223" s="117"/>
      <c r="AU1223" s="117"/>
    </row>
    <row r="1224" spans="27:47">
      <c r="AA1224" s="117"/>
      <c r="AB1224" s="117"/>
      <c r="AC1224" s="117"/>
      <c r="AD1224" s="117"/>
      <c r="AE1224" s="117"/>
      <c r="AG1224" s="141"/>
      <c r="AN1224" s="117"/>
      <c r="AO1224" s="117"/>
      <c r="AP1224" s="117"/>
      <c r="AQ1224" s="117"/>
      <c r="AR1224" s="117"/>
      <c r="AS1224" s="117"/>
      <c r="AT1224" s="117"/>
      <c r="AU1224" s="117"/>
    </row>
    <row r="1225" spans="27:47">
      <c r="AA1225" s="117"/>
      <c r="AB1225" s="117"/>
      <c r="AC1225" s="117"/>
      <c r="AD1225" s="117"/>
      <c r="AE1225" s="117"/>
      <c r="AG1225" s="141"/>
      <c r="AN1225" s="117"/>
      <c r="AO1225" s="117"/>
      <c r="AP1225" s="117"/>
      <c r="AQ1225" s="117"/>
      <c r="AR1225" s="117"/>
      <c r="AS1225" s="117"/>
      <c r="AT1225" s="117"/>
      <c r="AU1225" s="117"/>
    </row>
    <row r="1226" spans="27:47">
      <c r="AA1226" s="117"/>
      <c r="AB1226" s="117"/>
      <c r="AC1226" s="117"/>
      <c r="AD1226" s="117"/>
      <c r="AE1226" s="117"/>
      <c r="AG1226" s="141"/>
      <c r="AN1226" s="117"/>
      <c r="AO1226" s="117"/>
      <c r="AP1226" s="117"/>
      <c r="AQ1226" s="117"/>
      <c r="AR1226" s="117"/>
      <c r="AS1226" s="117"/>
      <c r="AT1226" s="117"/>
      <c r="AU1226" s="117"/>
    </row>
    <row r="1227" spans="27:47">
      <c r="AA1227" s="117"/>
      <c r="AB1227" s="117"/>
      <c r="AC1227" s="117"/>
      <c r="AD1227" s="117"/>
      <c r="AE1227" s="117"/>
      <c r="AG1227" s="141"/>
      <c r="AN1227" s="117"/>
      <c r="AO1227" s="117"/>
      <c r="AP1227" s="117"/>
      <c r="AQ1227" s="117"/>
      <c r="AR1227" s="117"/>
      <c r="AS1227" s="117"/>
      <c r="AT1227" s="117"/>
      <c r="AU1227" s="117"/>
    </row>
    <row r="1228" spans="27:47">
      <c r="AA1228" s="117"/>
      <c r="AB1228" s="117"/>
      <c r="AC1228" s="117"/>
      <c r="AD1228" s="117"/>
      <c r="AE1228" s="117"/>
      <c r="AG1228" s="141"/>
      <c r="AN1228" s="117"/>
      <c r="AO1228" s="117"/>
      <c r="AP1228" s="117"/>
      <c r="AQ1228" s="117"/>
      <c r="AR1228" s="117"/>
      <c r="AS1228" s="117"/>
      <c r="AT1228" s="117"/>
      <c r="AU1228" s="117"/>
    </row>
    <row r="1229" spans="27:47">
      <c r="AA1229" s="117"/>
      <c r="AB1229" s="117"/>
      <c r="AC1229" s="117"/>
      <c r="AD1229" s="117"/>
      <c r="AE1229" s="117"/>
      <c r="AG1229" s="141"/>
      <c r="AN1229" s="117"/>
      <c r="AO1229" s="117"/>
      <c r="AP1229" s="117"/>
      <c r="AQ1229" s="117"/>
      <c r="AR1229" s="117"/>
      <c r="AS1229" s="117"/>
      <c r="AT1229" s="117"/>
      <c r="AU1229" s="117"/>
    </row>
    <row r="1230" spans="27:47">
      <c r="AA1230" s="117"/>
      <c r="AB1230" s="117"/>
      <c r="AC1230" s="117"/>
      <c r="AD1230" s="117"/>
      <c r="AE1230" s="117"/>
      <c r="AG1230" s="141"/>
      <c r="AN1230" s="117"/>
      <c r="AO1230" s="117"/>
      <c r="AP1230" s="117"/>
      <c r="AQ1230" s="117"/>
      <c r="AR1230" s="117"/>
      <c r="AS1230" s="117"/>
      <c r="AT1230" s="117"/>
      <c r="AU1230" s="117"/>
    </row>
    <row r="1231" spans="27:47">
      <c r="AA1231" s="117"/>
      <c r="AB1231" s="117"/>
      <c r="AC1231" s="117"/>
      <c r="AD1231" s="117"/>
      <c r="AE1231" s="117"/>
      <c r="AG1231" s="141"/>
      <c r="AN1231" s="117"/>
      <c r="AO1231" s="117"/>
      <c r="AP1231" s="117"/>
      <c r="AQ1231" s="117"/>
      <c r="AR1231" s="117"/>
      <c r="AS1231" s="117"/>
      <c r="AT1231" s="117"/>
      <c r="AU1231" s="117"/>
    </row>
    <row r="1232" spans="27:47">
      <c r="AA1232" s="117"/>
      <c r="AB1232" s="117"/>
      <c r="AC1232" s="117"/>
      <c r="AD1232" s="117"/>
      <c r="AE1232" s="117"/>
      <c r="AG1232" s="141"/>
      <c r="AN1232" s="117"/>
      <c r="AO1232" s="117"/>
      <c r="AP1232" s="117"/>
      <c r="AQ1232" s="117"/>
      <c r="AR1232" s="117"/>
      <c r="AS1232" s="117"/>
      <c r="AT1232" s="117"/>
      <c r="AU1232" s="117"/>
    </row>
    <row r="1233" spans="27:64">
      <c r="AA1233" s="117"/>
      <c r="AB1233" s="117"/>
      <c r="AC1233" s="117"/>
      <c r="AD1233" s="117"/>
      <c r="AE1233" s="117"/>
      <c r="AG1233" s="141"/>
      <c r="AN1233" s="117"/>
      <c r="AO1233" s="117"/>
      <c r="AP1233" s="117"/>
      <c r="AQ1233" s="117"/>
      <c r="AR1233" s="117"/>
      <c r="AS1233" s="117"/>
      <c r="AT1233" s="117"/>
      <c r="AU1233" s="117"/>
    </row>
    <row r="1234" spans="27:64">
      <c r="AA1234" s="117"/>
      <c r="AB1234" s="117"/>
      <c r="AC1234" s="117"/>
      <c r="AD1234" s="117"/>
      <c r="AE1234" s="117"/>
      <c r="AG1234" s="141"/>
      <c r="AN1234" s="117"/>
      <c r="AO1234" s="117"/>
      <c r="AP1234" s="117"/>
      <c r="AQ1234" s="117"/>
      <c r="AR1234" s="117"/>
      <c r="AS1234" s="117"/>
      <c r="AT1234" s="117"/>
      <c r="AU1234" s="117"/>
    </row>
    <row r="1235" spans="27:64">
      <c r="AA1235" s="117"/>
      <c r="AB1235" s="117"/>
      <c r="AC1235" s="117"/>
      <c r="AD1235" s="117"/>
      <c r="AE1235" s="117"/>
      <c r="AG1235" s="141"/>
      <c r="AN1235" s="117"/>
      <c r="AO1235" s="117"/>
      <c r="AP1235" s="117"/>
      <c r="AQ1235" s="117"/>
      <c r="AR1235" s="117"/>
      <c r="AS1235" s="117"/>
      <c r="AT1235" s="117"/>
      <c r="AU1235" s="117"/>
      <c r="AV1235" s="117"/>
      <c r="AW1235" s="117"/>
      <c r="AX1235" s="117"/>
      <c r="AY1235" s="117"/>
      <c r="AZ1235" s="117"/>
      <c r="BA1235" s="117"/>
      <c r="BB1235" s="117"/>
      <c r="BC1235" s="117"/>
      <c r="BD1235" s="117"/>
      <c r="BE1235" s="117"/>
      <c r="BF1235" s="117"/>
      <c r="BG1235" s="117"/>
      <c r="BH1235" s="117"/>
      <c r="BI1235" s="117"/>
      <c r="BJ1235" s="117"/>
      <c r="BK1235" s="117"/>
      <c r="BL1235" s="117"/>
    </row>
    <row r="1236" spans="27:64">
      <c r="AA1236" s="117"/>
      <c r="AB1236" s="117"/>
      <c r="AC1236" s="117"/>
      <c r="AD1236" s="117"/>
      <c r="AE1236" s="117"/>
      <c r="AG1236" s="141"/>
      <c r="AN1236" s="117"/>
      <c r="AO1236" s="117"/>
      <c r="AP1236" s="117"/>
      <c r="AQ1236" s="117"/>
      <c r="AR1236" s="117"/>
      <c r="AS1236" s="117"/>
      <c r="AT1236" s="117"/>
      <c r="AU1236" s="117"/>
    </row>
    <row r="1237" spans="27:64">
      <c r="AA1237" s="117"/>
      <c r="AB1237" s="117"/>
      <c r="AC1237" s="117"/>
      <c r="AD1237" s="117"/>
      <c r="AE1237" s="117"/>
      <c r="AG1237" s="141"/>
      <c r="AN1237" s="117"/>
      <c r="AO1237" s="117"/>
      <c r="AP1237" s="117"/>
      <c r="AQ1237" s="117"/>
      <c r="AR1237" s="117"/>
      <c r="AS1237" s="117"/>
      <c r="AT1237" s="117"/>
      <c r="AU1237" s="117"/>
    </row>
    <row r="1238" spans="27:64">
      <c r="AA1238" s="117"/>
      <c r="AB1238" s="117"/>
      <c r="AC1238" s="117"/>
      <c r="AD1238" s="117"/>
      <c r="AE1238" s="117"/>
      <c r="AG1238" s="141"/>
      <c r="AN1238" s="117"/>
      <c r="AO1238" s="117"/>
      <c r="AP1238" s="117"/>
      <c r="AQ1238" s="117"/>
      <c r="AR1238" s="117"/>
      <c r="AS1238" s="117"/>
      <c r="AT1238" s="117"/>
      <c r="AU1238" s="117"/>
    </row>
    <row r="1239" spans="27:64">
      <c r="AA1239" s="117"/>
      <c r="AB1239" s="117"/>
      <c r="AC1239" s="117"/>
      <c r="AD1239" s="117"/>
      <c r="AE1239" s="117"/>
      <c r="AG1239" s="141"/>
      <c r="AN1239" s="117"/>
      <c r="AO1239" s="117"/>
      <c r="AP1239" s="117"/>
      <c r="AQ1239" s="117"/>
      <c r="AR1239" s="117"/>
      <c r="AS1239" s="117"/>
      <c r="AT1239" s="117"/>
      <c r="AU1239" s="117"/>
    </row>
    <row r="1240" spans="27:64">
      <c r="AA1240" s="117"/>
      <c r="AB1240" s="117"/>
      <c r="AC1240" s="117"/>
      <c r="AD1240" s="117"/>
      <c r="AE1240" s="117"/>
      <c r="AG1240" s="141"/>
      <c r="AN1240" s="117"/>
      <c r="AO1240" s="117"/>
      <c r="AP1240" s="117"/>
      <c r="AQ1240" s="117"/>
      <c r="AR1240" s="117"/>
      <c r="AS1240" s="117"/>
      <c r="AT1240" s="117"/>
      <c r="AU1240" s="117"/>
    </row>
    <row r="1241" spans="27:64">
      <c r="AA1241" s="117"/>
      <c r="AB1241" s="117"/>
      <c r="AC1241" s="117"/>
      <c r="AD1241" s="117"/>
      <c r="AE1241" s="117"/>
      <c r="AG1241" s="141"/>
      <c r="AN1241" s="117"/>
      <c r="AO1241" s="117"/>
      <c r="AP1241" s="117"/>
      <c r="AQ1241" s="117"/>
      <c r="AR1241" s="117"/>
      <c r="AS1241" s="117"/>
      <c r="AT1241" s="117"/>
      <c r="AU1241" s="117"/>
    </row>
    <row r="1242" spans="27:64">
      <c r="AA1242" s="117"/>
      <c r="AB1242" s="117"/>
      <c r="AC1242" s="117"/>
      <c r="AD1242" s="117"/>
      <c r="AE1242" s="117"/>
      <c r="AG1242" s="141"/>
      <c r="AN1242" s="117"/>
      <c r="AO1242" s="117"/>
      <c r="AP1242" s="117"/>
      <c r="AQ1242" s="117"/>
      <c r="AR1242" s="117"/>
      <c r="AS1242" s="117"/>
      <c r="AT1242" s="117"/>
      <c r="AU1242" s="117"/>
    </row>
    <row r="1243" spans="27:64">
      <c r="AA1243" s="117"/>
      <c r="AB1243" s="117"/>
      <c r="AC1243" s="117"/>
      <c r="AD1243" s="117"/>
      <c r="AE1243" s="117"/>
      <c r="AG1243" s="141"/>
      <c r="AN1243" s="117"/>
      <c r="AO1243" s="117"/>
      <c r="AP1243" s="117"/>
      <c r="AQ1243" s="117"/>
      <c r="AR1243" s="117"/>
      <c r="AS1243" s="117"/>
      <c r="AT1243" s="117"/>
      <c r="AU1243" s="117"/>
    </row>
    <row r="1244" spans="27:64">
      <c r="AA1244" s="117"/>
      <c r="AB1244" s="117"/>
      <c r="AC1244" s="117"/>
      <c r="AD1244" s="117"/>
      <c r="AE1244" s="117"/>
      <c r="AG1244" s="141"/>
      <c r="AN1244" s="117"/>
      <c r="AO1244" s="117"/>
      <c r="AP1244" s="117"/>
      <c r="AQ1244" s="117"/>
      <c r="AR1244" s="117"/>
      <c r="AS1244" s="117"/>
      <c r="AT1244" s="117"/>
      <c r="AU1244" s="117"/>
    </row>
    <row r="1245" spans="27:64">
      <c r="AA1245" s="117"/>
      <c r="AB1245" s="117"/>
      <c r="AC1245" s="117"/>
      <c r="AD1245" s="117"/>
      <c r="AE1245" s="117"/>
      <c r="AG1245" s="141"/>
      <c r="AN1245" s="117"/>
      <c r="AO1245" s="117"/>
      <c r="AP1245" s="117"/>
      <c r="AQ1245" s="117"/>
      <c r="AR1245" s="117"/>
      <c r="AS1245" s="117"/>
      <c r="AT1245" s="117"/>
      <c r="AU1245" s="117"/>
    </row>
    <row r="1246" spans="27:64">
      <c r="AA1246" s="117"/>
      <c r="AB1246" s="117"/>
      <c r="AC1246" s="117"/>
      <c r="AD1246" s="117"/>
      <c r="AE1246" s="117"/>
      <c r="AG1246" s="141"/>
      <c r="AN1246" s="117"/>
      <c r="AO1246" s="117"/>
      <c r="AP1246" s="117"/>
      <c r="AQ1246" s="117"/>
      <c r="AR1246" s="117"/>
      <c r="AS1246" s="117"/>
      <c r="AT1246" s="117"/>
      <c r="AU1246" s="117"/>
    </row>
    <row r="1247" spans="27:64">
      <c r="AA1247" s="117"/>
      <c r="AB1247" s="117"/>
      <c r="AC1247" s="117"/>
      <c r="AD1247" s="117"/>
      <c r="AE1247" s="117"/>
      <c r="AG1247" s="141"/>
      <c r="AN1247" s="117"/>
      <c r="AO1247" s="117"/>
      <c r="AP1247" s="117"/>
      <c r="AQ1247" s="117"/>
      <c r="AR1247" s="117"/>
      <c r="AS1247" s="117"/>
      <c r="AT1247" s="117"/>
      <c r="AU1247" s="117"/>
    </row>
    <row r="1248" spans="27:64">
      <c r="AA1248" s="117"/>
      <c r="AB1248" s="117"/>
      <c r="AC1248" s="117"/>
      <c r="AD1248" s="117"/>
      <c r="AE1248" s="117"/>
      <c r="AG1248" s="141"/>
      <c r="AN1248" s="117"/>
      <c r="AO1248" s="117"/>
      <c r="AP1248" s="117"/>
      <c r="AQ1248" s="117"/>
      <c r="AR1248" s="117"/>
      <c r="AS1248" s="117"/>
      <c r="AT1248" s="117"/>
      <c r="AU1248" s="117"/>
    </row>
    <row r="1249" spans="27:64">
      <c r="AA1249" s="117"/>
      <c r="AB1249" s="117"/>
      <c r="AC1249" s="117"/>
      <c r="AD1249" s="117"/>
      <c r="AE1249" s="117"/>
      <c r="AG1249" s="141"/>
      <c r="AN1249" s="117"/>
      <c r="AO1249" s="117"/>
      <c r="AP1249" s="117"/>
      <c r="AQ1249" s="117"/>
      <c r="AR1249" s="117"/>
      <c r="AS1249" s="117"/>
      <c r="AT1249" s="117"/>
      <c r="AU1249" s="117"/>
    </row>
    <row r="1250" spans="27:64">
      <c r="AA1250" s="117"/>
      <c r="AB1250" s="117"/>
      <c r="AC1250" s="117"/>
      <c r="AD1250" s="117"/>
      <c r="AE1250" s="117"/>
      <c r="AG1250" s="141"/>
      <c r="AN1250" s="117"/>
      <c r="AO1250" s="117"/>
      <c r="AP1250" s="117"/>
      <c r="AQ1250" s="117"/>
      <c r="AR1250" s="117"/>
      <c r="AS1250" s="117"/>
      <c r="AT1250" s="117"/>
      <c r="AU1250" s="117"/>
    </row>
    <row r="1251" spans="27:64">
      <c r="AA1251" s="117"/>
      <c r="AB1251" s="117"/>
      <c r="AC1251" s="117"/>
      <c r="AD1251" s="117"/>
      <c r="AE1251" s="117"/>
      <c r="AG1251" s="141"/>
      <c r="AN1251" s="117"/>
      <c r="AO1251" s="117"/>
      <c r="AP1251" s="117"/>
      <c r="AQ1251" s="117"/>
      <c r="AR1251" s="117"/>
      <c r="AS1251" s="117"/>
      <c r="AT1251" s="117"/>
      <c r="AU1251" s="117"/>
    </row>
    <row r="1252" spans="27:64">
      <c r="AA1252" s="117"/>
      <c r="AB1252" s="117"/>
      <c r="AC1252" s="117"/>
      <c r="AD1252" s="117"/>
      <c r="AE1252" s="117"/>
      <c r="AG1252" s="141"/>
      <c r="AN1252" s="117"/>
      <c r="AO1252" s="117"/>
      <c r="AP1252" s="117"/>
      <c r="AQ1252" s="117"/>
      <c r="AR1252" s="117"/>
      <c r="AS1252" s="117"/>
      <c r="AT1252" s="117"/>
      <c r="AU1252" s="117"/>
      <c r="AV1252" s="117"/>
      <c r="AW1252" s="117"/>
      <c r="AX1252" s="117"/>
      <c r="AY1252" s="117"/>
      <c r="AZ1252" s="117"/>
      <c r="BA1252" s="117"/>
      <c r="BB1252" s="117"/>
      <c r="BC1252" s="117"/>
      <c r="BD1252" s="117"/>
      <c r="BE1252" s="117"/>
      <c r="BF1252" s="117"/>
      <c r="BG1252" s="117"/>
      <c r="BH1252" s="117"/>
      <c r="BI1252" s="117"/>
      <c r="BJ1252" s="117"/>
      <c r="BK1252" s="117"/>
      <c r="BL1252" s="117"/>
    </row>
    <row r="1253" spans="27:64">
      <c r="AA1253" s="117"/>
      <c r="AB1253" s="117"/>
      <c r="AC1253" s="117"/>
      <c r="AD1253" s="117"/>
      <c r="AE1253" s="117"/>
      <c r="AG1253" s="141"/>
      <c r="AN1253" s="117"/>
      <c r="AO1253" s="117"/>
      <c r="AP1253" s="117"/>
      <c r="AQ1253" s="117"/>
      <c r="AR1253" s="117"/>
      <c r="AS1253" s="117"/>
      <c r="AT1253" s="117"/>
      <c r="AU1253" s="117"/>
    </row>
    <row r="1254" spans="27:64">
      <c r="AA1254" s="117"/>
      <c r="AB1254" s="117"/>
      <c r="AC1254" s="117"/>
      <c r="AD1254" s="117"/>
      <c r="AE1254" s="117"/>
      <c r="AG1254" s="141"/>
      <c r="AN1254" s="117"/>
      <c r="AO1254" s="117"/>
      <c r="AP1254" s="117"/>
      <c r="AQ1254" s="117"/>
      <c r="AR1254" s="117"/>
      <c r="AS1254" s="117"/>
      <c r="AT1254" s="117"/>
      <c r="AU1254" s="117"/>
    </row>
    <row r="1255" spans="27:64">
      <c r="AA1255" s="117"/>
      <c r="AB1255" s="117"/>
      <c r="AC1255" s="117"/>
      <c r="AD1255" s="117"/>
      <c r="AE1255" s="117"/>
      <c r="AG1255" s="141"/>
      <c r="AN1255" s="117"/>
      <c r="AO1255" s="117"/>
      <c r="AP1255" s="117"/>
      <c r="AQ1255" s="117"/>
      <c r="AR1255" s="117"/>
      <c r="AS1255" s="117"/>
      <c r="AT1255" s="117"/>
      <c r="AU1255" s="117"/>
    </row>
    <row r="1256" spans="27:64">
      <c r="AA1256" s="117"/>
      <c r="AB1256" s="117"/>
      <c r="AC1256" s="117"/>
      <c r="AD1256" s="117"/>
      <c r="AE1256" s="117"/>
      <c r="AG1256" s="141"/>
      <c r="AN1256" s="117"/>
      <c r="AO1256" s="117"/>
      <c r="AP1256" s="117"/>
      <c r="AQ1256" s="117"/>
      <c r="AR1256" s="117"/>
      <c r="AS1256" s="117"/>
      <c r="AT1256" s="117"/>
      <c r="AU1256" s="117"/>
    </row>
    <row r="1257" spans="27:64">
      <c r="AA1257" s="117"/>
      <c r="AB1257" s="117"/>
      <c r="AC1257" s="117"/>
      <c r="AD1257" s="117"/>
      <c r="AE1257" s="117"/>
      <c r="AG1257" s="141"/>
      <c r="AN1257" s="117"/>
      <c r="AO1257" s="117"/>
      <c r="AP1257" s="117"/>
      <c r="AQ1257" s="117"/>
      <c r="AR1257" s="117"/>
      <c r="AS1257" s="117"/>
      <c r="AT1257" s="117"/>
      <c r="AU1257" s="117"/>
    </row>
    <row r="1258" spans="27:64">
      <c r="AA1258" s="117"/>
      <c r="AB1258" s="117"/>
      <c r="AC1258" s="117"/>
      <c r="AD1258" s="117"/>
      <c r="AE1258" s="117"/>
      <c r="AG1258" s="141"/>
      <c r="AN1258" s="117"/>
      <c r="AO1258" s="117"/>
      <c r="AP1258" s="117"/>
      <c r="AQ1258" s="117"/>
      <c r="AR1258" s="117"/>
      <c r="AS1258" s="117"/>
      <c r="AT1258" s="117"/>
      <c r="AU1258" s="117"/>
    </row>
    <row r="1259" spans="27:64">
      <c r="AA1259" s="117"/>
      <c r="AB1259" s="117"/>
      <c r="AC1259" s="117"/>
      <c r="AD1259" s="117"/>
      <c r="AE1259" s="117"/>
      <c r="AG1259" s="141"/>
      <c r="AN1259" s="117"/>
      <c r="AO1259" s="117"/>
      <c r="AP1259" s="117"/>
      <c r="AQ1259" s="117"/>
      <c r="AR1259" s="117"/>
      <c r="AS1259" s="117"/>
      <c r="AT1259" s="117"/>
      <c r="AU1259" s="117"/>
    </row>
    <row r="1260" spans="27:64">
      <c r="AA1260" s="117"/>
      <c r="AB1260" s="117"/>
      <c r="AC1260" s="117"/>
      <c r="AD1260" s="117"/>
      <c r="AE1260" s="117"/>
      <c r="AG1260" s="141"/>
      <c r="AN1260" s="117"/>
      <c r="AO1260" s="117"/>
      <c r="AP1260" s="117"/>
      <c r="AQ1260" s="117"/>
      <c r="AR1260" s="117"/>
      <c r="AS1260" s="117"/>
      <c r="AT1260" s="117"/>
      <c r="AU1260" s="117"/>
    </row>
    <row r="1261" spans="27:64">
      <c r="AA1261" s="117"/>
      <c r="AB1261" s="117"/>
      <c r="AC1261" s="117"/>
      <c r="AD1261" s="117"/>
      <c r="AE1261" s="117"/>
      <c r="AG1261" s="141"/>
      <c r="AN1261" s="117"/>
      <c r="AO1261" s="117"/>
      <c r="AP1261" s="117"/>
      <c r="AQ1261" s="117"/>
      <c r="AR1261" s="117"/>
      <c r="AS1261" s="117"/>
      <c r="AT1261" s="117"/>
      <c r="AU1261" s="117"/>
      <c r="AV1261" s="117"/>
      <c r="AW1261" s="117"/>
      <c r="AX1261" s="117"/>
      <c r="AY1261" s="117"/>
      <c r="AZ1261" s="117"/>
      <c r="BA1261" s="117"/>
      <c r="BB1261" s="117"/>
      <c r="BC1261" s="117"/>
      <c r="BD1261" s="117"/>
      <c r="BE1261" s="117"/>
      <c r="BF1261" s="117"/>
      <c r="BG1261" s="117"/>
      <c r="BH1261" s="117"/>
      <c r="BI1261" s="117"/>
      <c r="BJ1261" s="117"/>
      <c r="BK1261" s="117"/>
      <c r="BL1261" s="117"/>
    </row>
    <row r="1262" spans="27:64">
      <c r="AA1262" s="117"/>
      <c r="AB1262" s="117"/>
      <c r="AC1262" s="117"/>
      <c r="AD1262" s="117"/>
      <c r="AE1262" s="117"/>
      <c r="AG1262" s="141"/>
      <c r="AN1262" s="117"/>
      <c r="AO1262" s="117"/>
      <c r="AP1262" s="117"/>
      <c r="AQ1262" s="117"/>
      <c r="AR1262" s="117"/>
      <c r="AS1262" s="117"/>
      <c r="AT1262" s="117"/>
      <c r="AU1262" s="117"/>
    </row>
    <row r="1263" spans="27:64">
      <c r="AA1263" s="117"/>
      <c r="AB1263" s="117"/>
      <c r="AC1263" s="117"/>
      <c r="AD1263" s="117"/>
      <c r="AE1263" s="117"/>
      <c r="AG1263" s="141"/>
      <c r="AN1263" s="117"/>
      <c r="AO1263" s="117"/>
      <c r="AP1263" s="117"/>
      <c r="AQ1263" s="117"/>
      <c r="AR1263" s="117"/>
      <c r="AS1263" s="117"/>
      <c r="AT1263" s="117"/>
      <c r="AU1263" s="117"/>
    </row>
    <row r="1264" spans="27:64">
      <c r="AA1264" s="117"/>
      <c r="AB1264" s="117"/>
      <c r="AC1264" s="117"/>
      <c r="AD1264" s="117"/>
      <c r="AE1264" s="117"/>
      <c r="AG1264" s="141"/>
      <c r="AN1264" s="117"/>
      <c r="AO1264" s="117"/>
      <c r="AP1264" s="117"/>
      <c r="AQ1264" s="117"/>
      <c r="AR1264" s="117"/>
      <c r="AS1264" s="117"/>
      <c r="AT1264" s="117"/>
      <c r="AU1264" s="117"/>
    </row>
    <row r="1265" spans="27:47">
      <c r="AA1265" s="117"/>
      <c r="AB1265" s="117"/>
      <c r="AC1265" s="117"/>
      <c r="AD1265" s="117"/>
      <c r="AE1265" s="117"/>
      <c r="AG1265" s="141"/>
      <c r="AN1265" s="117"/>
      <c r="AO1265" s="117"/>
      <c r="AP1265" s="117"/>
      <c r="AQ1265" s="117"/>
      <c r="AR1265" s="117"/>
      <c r="AS1265" s="117"/>
      <c r="AT1265" s="117"/>
      <c r="AU1265" s="117"/>
    </row>
    <row r="1266" spans="27:47">
      <c r="AA1266" s="117"/>
      <c r="AB1266" s="117"/>
      <c r="AC1266" s="117"/>
      <c r="AD1266" s="117"/>
      <c r="AE1266" s="117"/>
      <c r="AG1266" s="141"/>
      <c r="AN1266" s="117"/>
      <c r="AO1266" s="117"/>
      <c r="AP1266" s="117"/>
      <c r="AQ1266" s="117"/>
      <c r="AR1266" s="117"/>
      <c r="AS1266" s="117"/>
      <c r="AT1266" s="117"/>
      <c r="AU1266" s="117"/>
    </row>
    <row r="1267" spans="27:47">
      <c r="AA1267" s="117"/>
      <c r="AB1267" s="117"/>
      <c r="AC1267" s="117"/>
      <c r="AD1267" s="117"/>
      <c r="AE1267" s="117"/>
      <c r="AG1267" s="141"/>
      <c r="AN1267" s="117"/>
      <c r="AO1267" s="117"/>
      <c r="AP1267" s="117"/>
      <c r="AQ1267" s="117"/>
      <c r="AR1267" s="117"/>
      <c r="AS1267" s="117"/>
      <c r="AT1267" s="117"/>
      <c r="AU1267" s="117"/>
    </row>
    <row r="1268" spans="27:47">
      <c r="AA1268" s="117"/>
      <c r="AB1268" s="117"/>
      <c r="AC1268" s="117"/>
      <c r="AD1268" s="117"/>
      <c r="AE1268" s="117"/>
      <c r="AG1268" s="141"/>
      <c r="AN1268" s="117"/>
      <c r="AO1268" s="117"/>
      <c r="AP1268" s="117"/>
      <c r="AQ1268" s="117"/>
      <c r="AR1268" s="117"/>
      <c r="AS1268" s="117"/>
      <c r="AT1268" s="117"/>
      <c r="AU1268" s="117"/>
    </row>
    <row r="1269" spans="27:47">
      <c r="AA1269" s="117"/>
      <c r="AB1269" s="117"/>
      <c r="AC1269" s="117"/>
      <c r="AD1269" s="117"/>
      <c r="AE1269" s="117"/>
      <c r="AG1269" s="141"/>
      <c r="AN1269" s="117"/>
      <c r="AO1269" s="117"/>
      <c r="AP1269" s="117"/>
      <c r="AQ1269" s="117"/>
      <c r="AR1269" s="117"/>
      <c r="AS1269" s="117"/>
      <c r="AT1269" s="117"/>
      <c r="AU1269" s="117"/>
    </row>
    <row r="1270" spans="27:47">
      <c r="AA1270" s="117"/>
      <c r="AB1270" s="117"/>
      <c r="AC1270" s="117"/>
      <c r="AD1270" s="117"/>
      <c r="AE1270" s="117"/>
      <c r="AG1270" s="141"/>
      <c r="AN1270" s="117"/>
      <c r="AO1270" s="117"/>
      <c r="AP1270" s="117"/>
      <c r="AQ1270" s="117"/>
      <c r="AR1270" s="117"/>
      <c r="AS1270" s="117"/>
      <c r="AT1270" s="117"/>
      <c r="AU1270" s="117"/>
    </row>
    <row r="1271" spans="27:47">
      <c r="AA1271" s="117"/>
      <c r="AB1271" s="117"/>
      <c r="AC1271" s="117"/>
      <c r="AD1271" s="117"/>
      <c r="AE1271" s="117"/>
      <c r="AG1271" s="141"/>
      <c r="AN1271" s="117"/>
      <c r="AO1271" s="117"/>
      <c r="AP1271" s="117"/>
      <c r="AQ1271" s="117"/>
      <c r="AR1271" s="117"/>
      <c r="AS1271" s="117"/>
      <c r="AT1271" s="117"/>
      <c r="AU1271" s="117"/>
    </row>
    <row r="1272" spans="27:47">
      <c r="AA1272" s="117"/>
      <c r="AB1272" s="117"/>
      <c r="AC1272" s="117"/>
      <c r="AD1272" s="117"/>
      <c r="AE1272" s="117"/>
      <c r="AG1272" s="141"/>
      <c r="AN1272" s="117"/>
      <c r="AO1272" s="117"/>
      <c r="AP1272" s="117"/>
      <c r="AQ1272" s="117"/>
      <c r="AR1272" s="117"/>
      <c r="AS1272" s="117"/>
      <c r="AT1272" s="117"/>
      <c r="AU1272" s="117"/>
    </row>
    <row r="1273" spans="27:47">
      <c r="AA1273" s="117"/>
      <c r="AB1273" s="117"/>
      <c r="AC1273" s="117"/>
      <c r="AD1273" s="117"/>
      <c r="AE1273" s="117"/>
      <c r="AG1273" s="141"/>
      <c r="AN1273" s="117"/>
      <c r="AO1273" s="117"/>
      <c r="AP1273" s="117"/>
      <c r="AQ1273" s="117"/>
      <c r="AR1273" s="117"/>
      <c r="AS1273" s="117"/>
      <c r="AT1273" s="117"/>
      <c r="AU1273" s="117"/>
    </row>
    <row r="1274" spans="27:47">
      <c r="AA1274" s="117"/>
      <c r="AB1274" s="117"/>
      <c r="AC1274" s="117"/>
      <c r="AD1274" s="117"/>
      <c r="AE1274" s="117"/>
      <c r="AG1274" s="141"/>
      <c r="AN1274" s="117"/>
      <c r="AO1274" s="117"/>
      <c r="AP1274" s="117"/>
      <c r="AQ1274" s="117"/>
      <c r="AR1274" s="117"/>
      <c r="AS1274" s="117"/>
      <c r="AT1274" s="117"/>
      <c r="AU1274" s="117"/>
    </row>
    <row r="1275" spans="27:47">
      <c r="AA1275" s="117"/>
      <c r="AB1275" s="117"/>
      <c r="AC1275" s="117"/>
      <c r="AD1275" s="117"/>
      <c r="AE1275" s="117"/>
      <c r="AG1275" s="141"/>
      <c r="AN1275" s="117"/>
      <c r="AO1275" s="117"/>
      <c r="AP1275" s="117"/>
      <c r="AQ1275" s="117"/>
      <c r="AR1275" s="117"/>
      <c r="AS1275" s="117"/>
      <c r="AT1275" s="117"/>
      <c r="AU1275" s="117"/>
    </row>
    <row r="1276" spans="27:47">
      <c r="AA1276" s="117"/>
      <c r="AB1276" s="117"/>
      <c r="AC1276" s="117"/>
      <c r="AD1276" s="117"/>
      <c r="AE1276" s="117"/>
      <c r="AG1276" s="141"/>
      <c r="AN1276" s="117"/>
      <c r="AO1276" s="117"/>
      <c r="AP1276" s="117"/>
      <c r="AQ1276" s="117"/>
      <c r="AR1276" s="117"/>
      <c r="AS1276" s="117"/>
      <c r="AT1276" s="117"/>
      <c r="AU1276" s="117"/>
    </row>
    <row r="1277" spans="27:47">
      <c r="AA1277" s="117"/>
      <c r="AB1277" s="117"/>
      <c r="AC1277" s="117"/>
      <c r="AD1277" s="117"/>
      <c r="AE1277" s="117"/>
      <c r="AG1277" s="141"/>
      <c r="AN1277" s="117"/>
      <c r="AO1277" s="117"/>
      <c r="AP1277" s="117"/>
      <c r="AQ1277" s="117"/>
      <c r="AR1277" s="117"/>
      <c r="AS1277" s="117"/>
      <c r="AT1277" s="117"/>
      <c r="AU1277" s="117"/>
    </row>
    <row r="1278" spans="27:47">
      <c r="AA1278" s="117"/>
      <c r="AB1278" s="117"/>
      <c r="AC1278" s="117"/>
      <c r="AD1278" s="117"/>
      <c r="AE1278" s="117"/>
      <c r="AG1278" s="141"/>
      <c r="AN1278" s="117"/>
      <c r="AO1278" s="117"/>
      <c r="AP1278" s="117"/>
      <c r="AQ1278" s="117"/>
      <c r="AR1278" s="117"/>
      <c r="AS1278" s="117"/>
      <c r="AT1278" s="117"/>
      <c r="AU1278" s="117"/>
    </row>
    <row r="1279" spans="27:47">
      <c r="AA1279" s="117"/>
      <c r="AB1279" s="117"/>
      <c r="AC1279" s="117"/>
      <c r="AD1279" s="117"/>
      <c r="AE1279" s="117"/>
      <c r="AG1279" s="141"/>
      <c r="AN1279" s="117"/>
      <c r="AO1279" s="117"/>
      <c r="AP1279" s="117"/>
      <c r="AQ1279" s="117"/>
      <c r="AR1279" s="117"/>
      <c r="AS1279" s="117"/>
      <c r="AT1279" s="117"/>
      <c r="AU1279" s="117"/>
    </row>
    <row r="1280" spans="27:47">
      <c r="AA1280" s="117"/>
      <c r="AB1280" s="117"/>
      <c r="AC1280" s="117"/>
      <c r="AD1280" s="117"/>
      <c r="AE1280" s="117"/>
      <c r="AG1280" s="141"/>
      <c r="AN1280" s="117"/>
      <c r="AO1280" s="117"/>
      <c r="AP1280" s="117"/>
      <c r="AQ1280" s="117"/>
      <c r="AR1280" s="117"/>
      <c r="AS1280" s="117"/>
      <c r="AT1280" s="117"/>
      <c r="AU1280" s="117"/>
    </row>
    <row r="1281" spans="27:64">
      <c r="AA1281" s="117"/>
      <c r="AB1281" s="117"/>
      <c r="AC1281" s="117"/>
      <c r="AD1281" s="117"/>
      <c r="AE1281" s="117"/>
      <c r="AG1281" s="141"/>
      <c r="AN1281" s="117"/>
      <c r="AO1281" s="117"/>
      <c r="AP1281" s="117"/>
      <c r="AQ1281" s="117"/>
      <c r="AR1281" s="117"/>
      <c r="AS1281" s="117"/>
      <c r="AT1281" s="117"/>
      <c r="AU1281" s="117"/>
    </row>
    <row r="1282" spans="27:64">
      <c r="AA1282" s="117"/>
      <c r="AB1282" s="117"/>
      <c r="AC1282" s="117"/>
      <c r="AD1282" s="117"/>
      <c r="AE1282" s="117"/>
      <c r="AG1282" s="141"/>
      <c r="AN1282" s="117"/>
      <c r="AO1282" s="117"/>
      <c r="AP1282" s="117"/>
      <c r="AQ1282" s="117"/>
      <c r="AR1282" s="117"/>
      <c r="AS1282" s="117"/>
      <c r="AT1282" s="117"/>
      <c r="AU1282" s="117"/>
    </row>
    <row r="1283" spans="27:64">
      <c r="AA1283" s="117"/>
      <c r="AB1283" s="117"/>
      <c r="AC1283" s="117"/>
      <c r="AD1283" s="117"/>
      <c r="AE1283" s="117"/>
      <c r="AG1283" s="141"/>
      <c r="AN1283" s="117"/>
      <c r="AO1283" s="117"/>
      <c r="AP1283" s="117"/>
      <c r="AQ1283" s="117"/>
      <c r="AR1283" s="117"/>
      <c r="AS1283" s="117"/>
      <c r="AT1283" s="117"/>
      <c r="AU1283" s="117"/>
    </row>
    <row r="1284" spans="27:64">
      <c r="AA1284" s="117"/>
      <c r="AB1284" s="117"/>
      <c r="AC1284" s="117"/>
      <c r="AD1284" s="117"/>
      <c r="AE1284" s="117"/>
      <c r="AG1284" s="141"/>
      <c r="AN1284" s="117"/>
      <c r="AO1284" s="117"/>
      <c r="AP1284" s="117"/>
      <c r="AQ1284" s="117"/>
      <c r="AR1284" s="117"/>
      <c r="AS1284" s="117"/>
      <c r="AT1284" s="117"/>
      <c r="AU1284" s="117"/>
    </row>
    <row r="1285" spans="27:64">
      <c r="AA1285" s="117"/>
      <c r="AB1285" s="117"/>
      <c r="AC1285" s="117"/>
      <c r="AD1285" s="117"/>
      <c r="AE1285" s="117"/>
      <c r="AG1285" s="141"/>
      <c r="AN1285" s="117"/>
      <c r="AO1285" s="117"/>
      <c r="AP1285" s="117"/>
      <c r="AQ1285" s="117"/>
      <c r="AR1285" s="117"/>
      <c r="AS1285" s="117"/>
      <c r="AT1285" s="117"/>
      <c r="AU1285" s="117"/>
    </row>
    <row r="1286" spans="27:64">
      <c r="AA1286" s="117"/>
      <c r="AB1286" s="117"/>
      <c r="AC1286" s="117"/>
      <c r="AD1286" s="117"/>
      <c r="AE1286" s="117"/>
      <c r="AG1286" s="141"/>
      <c r="AN1286" s="117"/>
      <c r="AO1286" s="117"/>
      <c r="AP1286" s="117"/>
      <c r="AQ1286" s="117"/>
      <c r="AR1286" s="117"/>
      <c r="AS1286" s="117"/>
      <c r="AT1286" s="117"/>
      <c r="AU1286" s="117"/>
    </row>
    <row r="1287" spans="27:64">
      <c r="AA1287" s="117"/>
      <c r="AB1287" s="117"/>
      <c r="AC1287" s="117"/>
      <c r="AD1287" s="117"/>
      <c r="AE1287" s="117"/>
      <c r="AG1287" s="141"/>
      <c r="AN1287" s="117"/>
      <c r="AO1287" s="117"/>
      <c r="AP1287" s="117"/>
      <c r="AQ1287" s="117"/>
      <c r="AR1287" s="117"/>
      <c r="AS1287" s="117"/>
      <c r="AT1287" s="117"/>
      <c r="AU1287" s="117"/>
    </row>
    <row r="1288" spans="27:64">
      <c r="AA1288" s="117"/>
      <c r="AB1288" s="117"/>
      <c r="AC1288" s="117"/>
      <c r="AD1288" s="117"/>
      <c r="AE1288" s="117"/>
      <c r="AG1288" s="141"/>
      <c r="AN1288" s="117"/>
      <c r="AO1288" s="117"/>
      <c r="AP1288" s="117"/>
      <c r="AQ1288" s="117"/>
      <c r="AR1288" s="117"/>
      <c r="AS1288" s="117"/>
      <c r="AT1288" s="117"/>
      <c r="AU1288" s="117"/>
    </row>
    <row r="1289" spans="27:64">
      <c r="AA1289" s="117"/>
      <c r="AB1289" s="117"/>
      <c r="AC1289" s="117"/>
      <c r="AD1289" s="117"/>
      <c r="AE1289" s="117"/>
      <c r="AG1289" s="141"/>
      <c r="AN1289" s="117"/>
      <c r="AO1289" s="117"/>
      <c r="AP1289" s="117"/>
      <c r="AQ1289" s="117"/>
      <c r="AR1289" s="117"/>
      <c r="AS1289" s="117"/>
      <c r="AT1289" s="117"/>
      <c r="AU1289" s="117"/>
    </row>
    <row r="1290" spans="27:64">
      <c r="AA1290" s="117"/>
      <c r="AB1290" s="117"/>
      <c r="AC1290" s="117"/>
      <c r="AD1290" s="117"/>
      <c r="AE1290" s="117"/>
      <c r="AG1290" s="141"/>
      <c r="AN1290" s="117"/>
      <c r="AO1290" s="117"/>
      <c r="AP1290" s="117"/>
      <c r="AQ1290" s="117"/>
      <c r="AR1290" s="117"/>
      <c r="AS1290" s="117"/>
      <c r="AT1290" s="117"/>
      <c r="AU1290" s="117"/>
    </row>
    <row r="1291" spans="27:64">
      <c r="AA1291" s="117"/>
      <c r="AB1291" s="117"/>
      <c r="AC1291" s="117"/>
      <c r="AD1291" s="117"/>
      <c r="AE1291" s="117"/>
      <c r="AG1291" s="141"/>
      <c r="AN1291" s="117"/>
      <c r="AO1291" s="117"/>
      <c r="AP1291" s="117"/>
      <c r="AQ1291" s="117"/>
      <c r="AR1291" s="117"/>
      <c r="AS1291" s="117"/>
      <c r="AT1291" s="117"/>
      <c r="AU1291" s="117"/>
    </row>
    <row r="1292" spans="27:64">
      <c r="AA1292" s="117"/>
      <c r="AB1292" s="117"/>
      <c r="AC1292" s="117"/>
      <c r="AD1292" s="117"/>
      <c r="AE1292" s="117"/>
      <c r="AG1292" s="141"/>
      <c r="AN1292" s="117"/>
      <c r="AO1292" s="117"/>
      <c r="AP1292" s="117"/>
      <c r="AQ1292" s="117"/>
      <c r="AR1292" s="117"/>
      <c r="AS1292" s="117"/>
      <c r="AT1292" s="117"/>
      <c r="AU1292" s="117"/>
    </row>
    <row r="1293" spans="27:64">
      <c r="AA1293" s="117"/>
      <c r="AB1293" s="117"/>
      <c r="AC1293" s="117"/>
      <c r="AD1293" s="117"/>
      <c r="AE1293" s="117"/>
      <c r="AG1293" s="141"/>
      <c r="AN1293" s="117"/>
      <c r="AO1293" s="117"/>
      <c r="AP1293" s="117"/>
      <c r="AQ1293" s="117"/>
      <c r="AR1293" s="117"/>
      <c r="AS1293" s="117"/>
      <c r="AT1293" s="117"/>
      <c r="AU1293" s="117"/>
    </row>
    <row r="1294" spans="27:64">
      <c r="AA1294" s="117"/>
      <c r="AB1294" s="117"/>
      <c r="AC1294" s="117"/>
      <c r="AD1294" s="117"/>
      <c r="AE1294" s="117"/>
      <c r="AG1294" s="141"/>
      <c r="AN1294" s="117"/>
      <c r="AO1294" s="117"/>
      <c r="AP1294" s="117"/>
      <c r="AQ1294" s="117"/>
      <c r="AR1294" s="117"/>
      <c r="AS1294" s="117"/>
      <c r="AT1294" s="117"/>
      <c r="AU1294" s="117"/>
      <c r="AV1294" s="117"/>
      <c r="AW1294" s="117"/>
      <c r="AX1294" s="117"/>
      <c r="AY1294" s="117"/>
      <c r="AZ1294" s="117"/>
      <c r="BA1294" s="117"/>
      <c r="BB1294" s="117"/>
      <c r="BC1294" s="117"/>
      <c r="BD1294" s="117"/>
      <c r="BE1294" s="117"/>
      <c r="BF1294" s="117"/>
      <c r="BG1294" s="117"/>
      <c r="BH1294" s="117"/>
      <c r="BI1294" s="117"/>
      <c r="BJ1294" s="117"/>
      <c r="BK1294" s="117"/>
      <c r="BL1294" s="117"/>
    </row>
    <row r="1295" spans="27:64">
      <c r="AA1295" s="117"/>
      <c r="AB1295" s="117"/>
      <c r="AC1295" s="117"/>
      <c r="AD1295" s="117"/>
      <c r="AE1295" s="117"/>
      <c r="AG1295" s="141"/>
      <c r="AN1295" s="117"/>
      <c r="AO1295" s="117"/>
      <c r="AP1295" s="117"/>
      <c r="AQ1295" s="117"/>
      <c r="AR1295" s="117"/>
      <c r="AS1295" s="117"/>
      <c r="AT1295" s="117"/>
      <c r="AU1295" s="117"/>
    </row>
    <row r="1296" spans="27:64">
      <c r="AA1296" s="117"/>
      <c r="AB1296" s="117"/>
      <c r="AC1296" s="117"/>
      <c r="AD1296" s="117"/>
      <c r="AE1296" s="117"/>
      <c r="AG1296" s="141"/>
      <c r="AN1296" s="117"/>
      <c r="AO1296" s="117"/>
      <c r="AP1296" s="117"/>
      <c r="AQ1296" s="117"/>
      <c r="AR1296" s="117"/>
      <c r="AS1296" s="117"/>
      <c r="AT1296" s="117"/>
      <c r="AU1296" s="117"/>
      <c r="AV1296" s="117"/>
      <c r="AW1296" s="117"/>
      <c r="AX1296" s="117"/>
      <c r="AY1296" s="117"/>
      <c r="AZ1296" s="117"/>
      <c r="BA1296" s="117"/>
      <c r="BB1296" s="117"/>
      <c r="BC1296" s="117"/>
      <c r="BD1296" s="117"/>
      <c r="BE1296" s="117"/>
      <c r="BF1296" s="117"/>
      <c r="BG1296" s="117"/>
      <c r="BH1296" s="117"/>
      <c r="BI1296" s="117"/>
      <c r="BJ1296" s="117"/>
      <c r="BK1296" s="117"/>
      <c r="BL1296" s="117"/>
    </row>
    <row r="1297" spans="27:64">
      <c r="AA1297" s="117"/>
      <c r="AB1297" s="117"/>
      <c r="AC1297" s="117"/>
      <c r="AD1297" s="117"/>
      <c r="AE1297" s="117"/>
      <c r="AG1297" s="141"/>
      <c r="AN1297" s="117"/>
      <c r="AO1297" s="117"/>
      <c r="AP1297" s="117"/>
      <c r="AQ1297" s="117"/>
      <c r="AR1297" s="117"/>
      <c r="AS1297" s="117"/>
      <c r="AT1297" s="117"/>
      <c r="AU1297" s="117"/>
    </row>
    <row r="1298" spans="27:64">
      <c r="AA1298" s="117"/>
      <c r="AB1298" s="117"/>
      <c r="AC1298" s="117"/>
      <c r="AD1298" s="117"/>
      <c r="AE1298" s="117"/>
      <c r="AG1298" s="141"/>
      <c r="AN1298" s="117"/>
      <c r="AO1298" s="117"/>
      <c r="AP1298" s="117"/>
      <c r="AQ1298" s="117"/>
      <c r="AR1298" s="117"/>
      <c r="AS1298" s="117"/>
      <c r="AT1298" s="117"/>
      <c r="AU1298" s="117"/>
      <c r="AV1298" s="117"/>
    </row>
    <row r="1299" spans="27:64">
      <c r="AA1299" s="117"/>
      <c r="AB1299" s="117"/>
      <c r="AC1299" s="117"/>
      <c r="AD1299" s="117"/>
      <c r="AE1299" s="117"/>
      <c r="AG1299" s="141"/>
      <c r="AN1299" s="117"/>
      <c r="AO1299" s="117"/>
      <c r="AP1299" s="117"/>
      <c r="AQ1299" s="117"/>
      <c r="AR1299" s="117"/>
      <c r="AS1299" s="117"/>
      <c r="AT1299" s="117"/>
      <c r="AU1299" s="117"/>
    </row>
    <row r="1300" spans="27:64">
      <c r="AA1300" s="117"/>
      <c r="AB1300" s="117"/>
      <c r="AC1300" s="117"/>
      <c r="AD1300" s="117"/>
      <c r="AE1300" s="117"/>
      <c r="AG1300" s="141"/>
      <c r="AN1300" s="117"/>
      <c r="AO1300" s="117"/>
      <c r="AP1300" s="117"/>
      <c r="AQ1300" s="117"/>
      <c r="AR1300" s="117"/>
      <c r="AS1300" s="117"/>
      <c r="AT1300" s="117"/>
      <c r="AU1300" s="117"/>
      <c r="AV1300" s="117"/>
      <c r="AW1300" s="117"/>
      <c r="AX1300" s="117"/>
      <c r="AY1300" s="117"/>
      <c r="AZ1300" s="117"/>
      <c r="BA1300" s="117"/>
      <c r="BB1300" s="117"/>
      <c r="BC1300" s="117"/>
      <c r="BD1300" s="117"/>
      <c r="BE1300" s="117"/>
      <c r="BF1300" s="117"/>
      <c r="BG1300" s="117"/>
      <c r="BH1300" s="117"/>
      <c r="BI1300" s="117"/>
      <c r="BJ1300" s="117"/>
      <c r="BK1300" s="117"/>
      <c r="BL1300" s="117"/>
    </row>
    <row r="1301" spans="27:64">
      <c r="AA1301" s="117"/>
      <c r="AB1301" s="117"/>
      <c r="AC1301" s="117"/>
      <c r="AD1301" s="117"/>
      <c r="AE1301" s="117"/>
      <c r="AG1301" s="141"/>
      <c r="AN1301" s="117"/>
      <c r="AO1301" s="117"/>
      <c r="AP1301" s="117"/>
      <c r="AQ1301" s="117"/>
      <c r="AR1301" s="117"/>
      <c r="AS1301" s="117"/>
      <c r="AT1301" s="117"/>
      <c r="AU1301" s="117"/>
    </row>
    <row r="1302" spans="27:64">
      <c r="AA1302" s="117"/>
      <c r="AB1302" s="117"/>
      <c r="AC1302" s="117"/>
      <c r="AD1302" s="117"/>
      <c r="AE1302" s="117"/>
      <c r="AG1302" s="141"/>
      <c r="AN1302" s="117"/>
      <c r="AO1302" s="117"/>
      <c r="AP1302" s="117"/>
      <c r="AQ1302" s="117"/>
      <c r="AR1302" s="117"/>
      <c r="AS1302" s="117"/>
      <c r="AT1302" s="117"/>
      <c r="AU1302" s="117"/>
    </row>
    <row r="1303" spans="27:64">
      <c r="AA1303" s="117"/>
      <c r="AB1303" s="117"/>
      <c r="AC1303" s="117"/>
      <c r="AD1303" s="117"/>
      <c r="AE1303" s="117"/>
      <c r="AG1303" s="141"/>
      <c r="AN1303" s="117"/>
      <c r="AO1303" s="117"/>
      <c r="AP1303" s="117"/>
      <c r="AQ1303" s="117"/>
      <c r="AR1303" s="117"/>
      <c r="AS1303" s="117"/>
      <c r="AT1303" s="117"/>
      <c r="AU1303" s="117"/>
    </row>
    <row r="1304" spans="27:64">
      <c r="AA1304" s="117"/>
      <c r="AB1304" s="117"/>
      <c r="AC1304" s="117"/>
      <c r="AD1304" s="117"/>
      <c r="AE1304" s="117"/>
      <c r="AG1304" s="141"/>
      <c r="AN1304" s="117"/>
      <c r="AO1304" s="117"/>
      <c r="AP1304" s="117"/>
      <c r="AQ1304" s="117"/>
      <c r="AR1304" s="117"/>
      <c r="AS1304" s="117"/>
      <c r="AT1304" s="117"/>
      <c r="AU1304" s="117"/>
      <c r="AV1304" s="117"/>
    </row>
    <row r="1305" spans="27:64">
      <c r="AA1305" s="117"/>
      <c r="AB1305" s="117"/>
      <c r="AC1305" s="117"/>
      <c r="AD1305" s="117"/>
      <c r="AE1305" s="117"/>
      <c r="AG1305" s="141"/>
      <c r="AN1305" s="117"/>
      <c r="AO1305" s="117"/>
      <c r="AP1305" s="117"/>
      <c r="AQ1305" s="117"/>
      <c r="AR1305" s="117"/>
      <c r="AS1305" s="117"/>
      <c r="AT1305" s="117"/>
      <c r="AU1305" s="117"/>
    </row>
    <row r="1306" spans="27:64">
      <c r="AA1306" s="117"/>
      <c r="AB1306" s="117"/>
      <c r="AC1306" s="117"/>
      <c r="AD1306" s="117"/>
      <c r="AE1306" s="117"/>
      <c r="AG1306" s="141"/>
      <c r="AN1306" s="117"/>
      <c r="AO1306" s="117"/>
      <c r="AP1306" s="117"/>
      <c r="AQ1306" s="117"/>
      <c r="AR1306" s="117"/>
      <c r="AS1306" s="117"/>
      <c r="AT1306" s="117"/>
      <c r="AU1306" s="117"/>
    </row>
    <row r="1307" spans="27:64">
      <c r="AA1307" s="117"/>
      <c r="AB1307" s="117"/>
      <c r="AC1307" s="117"/>
      <c r="AD1307" s="117"/>
      <c r="AE1307" s="117"/>
      <c r="AG1307" s="141"/>
      <c r="AN1307" s="117"/>
      <c r="AO1307" s="117"/>
      <c r="AP1307" s="117"/>
      <c r="AQ1307" s="117"/>
      <c r="AR1307" s="117"/>
      <c r="AS1307" s="117"/>
      <c r="AT1307" s="117"/>
      <c r="AU1307" s="117"/>
    </row>
    <row r="1308" spans="27:64">
      <c r="AA1308" s="117"/>
      <c r="AB1308" s="117"/>
      <c r="AC1308" s="117"/>
      <c r="AD1308" s="117"/>
      <c r="AE1308" s="117"/>
      <c r="AG1308" s="141"/>
      <c r="AN1308" s="117"/>
      <c r="AO1308" s="117"/>
      <c r="AP1308" s="117"/>
      <c r="AQ1308" s="117"/>
      <c r="AR1308" s="117"/>
      <c r="AS1308" s="117"/>
      <c r="AT1308" s="117"/>
      <c r="AU1308" s="117"/>
    </row>
    <row r="1309" spans="27:64">
      <c r="AA1309" s="117"/>
      <c r="AB1309" s="117"/>
      <c r="AC1309" s="117"/>
      <c r="AD1309" s="117"/>
      <c r="AE1309" s="117"/>
      <c r="AG1309" s="141"/>
      <c r="AN1309" s="117"/>
      <c r="AO1309" s="117"/>
      <c r="AP1309" s="117"/>
      <c r="AQ1309" s="117"/>
      <c r="AR1309" s="117"/>
      <c r="AS1309" s="117"/>
      <c r="AT1309" s="117"/>
      <c r="AU1309" s="117"/>
    </row>
    <row r="1310" spans="27:64">
      <c r="AA1310" s="117"/>
      <c r="AB1310" s="117"/>
      <c r="AC1310" s="117"/>
      <c r="AD1310" s="117"/>
      <c r="AE1310" s="117"/>
      <c r="AG1310" s="141"/>
      <c r="AN1310" s="117"/>
      <c r="AO1310" s="117"/>
      <c r="AP1310" s="117"/>
      <c r="AQ1310" s="117"/>
      <c r="AR1310" s="117"/>
      <c r="AS1310" s="117"/>
      <c r="AT1310" s="117"/>
      <c r="AU1310" s="117"/>
    </row>
    <row r="1311" spans="27:64">
      <c r="AA1311" s="117"/>
      <c r="AB1311" s="117"/>
      <c r="AC1311" s="117"/>
      <c r="AD1311" s="117"/>
      <c r="AE1311" s="117"/>
      <c r="AG1311" s="141"/>
      <c r="AN1311" s="117"/>
      <c r="AO1311" s="117"/>
      <c r="AP1311" s="117"/>
      <c r="AQ1311" s="117"/>
      <c r="AR1311" s="117"/>
      <c r="AS1311" s="117"/>
      <c r="AT1311" s="117"/>
      <c r="AU1311" s="117"/>
    </row>
    <row r="1312" spans="27:64">
      <c r="AA1312" s="117"/>
      <c r="AB1312" s="117"/>
      <c r="AC1312" s="117"/>
      <c r="AD1312" s="117"/>
      <c r="AE1312" s="117"/>
      <c r="AG1312" s="141"/>
      <c r="AN1312" s="117"/>
      <c r="AO1312" s="117"/>
      <c r="AP1312" s="117"/>
      <c r="AQ1312" s="117"/>
      <c r="AR1312" s="117"/>
      <c r="AS1312" s="117"/>
      <c r="AT1312" s="117"/>
      <c r="AU1312" s="117"/>
    </row>
    <row r="1313" spans="27:64">
      <c r="AA1313" s="117"/>
      <c r="AB1313" s="117"/>
      <c r="AC1313" s="117"/>
      <c r="AD1313" s="117"/>
      <c r="AE1313" s="117"/>
      <c r="AG1313" s="141"/>
      <c r="AN1313" s="117"/>
      <c r="AO1313" s="117"/>
      <c r="AP1313" s="117"/>
      <c r="AQ1313" s="117"/>
      <c r="AR1313" s="117"/>
      <c r="AS1313" s="117"/>
      <c r="AT1313" s="117"/>
      <c r="AU1313" s="117"/>
    </row>
    <row r="1314" spans="27:64">
      <c r="AA1314" s="117"/>
      <c r="AB1314" s="117"/>
      <c r="AC1314" s="117"/>
      <c r="AD1314" s="117"/>
      <c r="AE1314" s="117"/>
      <c r="AG1314" s="141"/>
      <c r="AN1314" s="117"/>
      <c r="AO1314" s="117"/>
      <c r="AP1314" s="117"/>
      <c r="AQ1314" s="117"/>
      <c r="AR1314" s="117"/>
      <c r="AS1314" s="117"/>
      <c r="AT1314" s="117"/>
      <c r="AU1314" s="117"/>
    </row>
    <row r="1315" spans="27:64">
      <c r="AA1315" s="117"/>
      <c r="AB1315" s="117"/>
      <c r="AC1315" s="117"/>
      <c r="AD1315" s="117"/>
      <c r="AE1315" s="117"/>
      <c r="AG1315" s="141"/>
      <c r="AN1315" s="117"/>
      <c r="AO1315" s="117"/>
      <c r="AP1315" s="117"/>
      <c r="AQ1315" s="117"/>
      <c r="AR1315" s="117"/>
      <c r="AS1315" s="117"/>
      <c r="AT1315" s="117"/>
      <c r="AU1315" s="117"/>
    </row>
    <row r="1316" spans="27:64">
      <c r="AA1316" s="117"/>
      <c r="AB1316" s="117"/>
      <c r="AC1316" s="117"/>
      <c r="AD1316" s="117"/>
      <c r="AE1316" s="117"/>
      <c r="AG1316" s="141"/>
      <c r="AN1316" s="117"/>
      <c r="AO1316" s="117"/>
      <c r="AP1316" s="117"/>
      <c r="AQ1316" s="117"/>
      <c r="AR1316" s="117"/>
      <c r="AS1316" s="117"/>
      <c r="AT1316" s="117"/>
      <c r="AU1316" s="117"/>
    </row>
    <row r="1317" spans="27:64">
      <c r="AA1317" s="117"/>
      <c r="AB1317" s="117"/>
      <c r="AC1317" s="117"/>
      <c r="AD1317" s="117"/>
      <c r="AE1317" s="117"/>
      <c r="AG1317" s="141"/>
      <c r="AN1317" s="117"/>
      <c r="AO1317" s="117"/>
      <c r="AP1317" s="117"/>
      <c r="AQ1317" s="117"/>
      <c r="AR1317" s="117"/>
      <c r="AS1317" s="117"/>
      <c r="AT1317" s="117"/>
      <c r="AU1317" s="117"/>
    </row>
    <row r="1318" spans="27:64">
      <c r="AA1318" s="117"/>
      <c r="AB1318" s="117"/>
      <c r="AC1318" s="117"/>
      <c r="AD1318" s="117"/>
      <c r="AE1318" s="117"/>
      <c r="AG1318" s="141"/>
      <c r="AN1318" s="117"/>
      <c r="AO1318" s="117"/>
      <c r="AP1318" s="117"/>
      <c r="AQ1318" s="117"/>
      <c r="AR1318" s="117"/>
      <c r="AS1318" s="117"/>
      <c r="AT1318" s="117"/>
      <c r="AU1318" s="117"/>
    </row>
    <row r="1319" spans="27:64">
      <c r="AA1319" s="117"/>
      <c r="AB1319" s="117"/>
      <c r="AC1319" s="117"/>
      <c r="AD1319" s="117"/>
      <c r="AE1319" s="117"/>
      <c r="AG1319" s="141"/>
      <c r="AN1319" s="117"/>
      <c r="AO1319" s="117"/>
      <c r="AP1319" s="117"/>
      <c r="AQ1319" s="117"/>
      <c r="AR1319" s="117"/>
      <c r="AS1319" s="117"/>
      <c r="AT1319" s="117"/>
      <c r="AU1319" s="117"/>
    </row>
    <row r="1320" spans="27:64">
      <c r="AA1320" s="117"/>
      <c r="AB1320" s="117"/>
      <c r="AC1320" s="117"/>
      <c r="AD1320" s="117"/>
      <c r="AE1320" s="117"/>
      <c r="AG1320" s="141"/>
      <c r="AN1320" s="117"/>
      <c r="AO1320" s="117"/>
      <c r="AP1320" s="117"/>
      <c r="AQ1320" s="117"/>
      <c r="AR1320" s="117"/>
      <c r="AS1320" s="117"/>
      <c r="AT1320" s="117"/>
      <c r="AU1320" s="117"/>
    </row>
    <row r="1321" spans="27:64">
      <c r="AA1321" s="117"/>
      <c r="AB1321" s="117"/>
      <c r="AC1321" s="117"/>
      <c r="AD1321" s="117"/>
      <c r="AE1321" s="117"/>
      <c r="AG1321" s="141"/>
      <c r="AN1321" s="117"/>
      <c r="AO1321" s="117"/>
      <c r="AP1321" s="117"/>
      <c r="AQ1321" s="117"/>
      <c r="AR1321" s="117"/>
      <c r="AS1321" s="117"/>
      <c r="AT1321" s="117"/>
      <c r="AU1321" s="117"/>
    </row>
    <row r="1322" spans="27:64">
      <c r="AA1322" s="117"/>
      <c r="AB1322" s="117"/>
      <c r="AC1322" s="117"/>
      <c r="AD1322" s="117"/>
      <c r="AE1322" s="117"/>
      <c r="AG1322" s="141"/>
      <c r="AN1322" s="117"/>
      <c r="AO1322" s="117"/>
      <c r="AP1322" s="117"/>
      <c r="AQ1322" s="117"/>
      <c r="AR1322" s="117"/>
      <c r="AS1322" s="117"/>
      <c r="AT1322" s="117"/>
      <c r="AU1322" s="117"/>
    </row>
    <row r="1323" spans="27:64">
      <c r="AA1323" s="117"/>
      <c r="AB1323" s="117"/>
      <c r="AC1323" s="117"/>
      <c r="AD1323" s="117"/>
      <c r="AE1323" s="117"/>
      <c r="AG1323" s="141"/>
      <c r="AN1323" s="117"/>
      <c r="AO1323" s="117"/>
      <c r="AP1323" s="117"/>
      <c r="AQ1323" s="117"/>
      <c r="AR1323" s="117"/>
      <c r="AS1323" s="117"/>
      <c r="AT1323" s="117"/>
      <c r="AU1323" s="117"/>
    </row>
    <row r="1324" spans="27:64">
      <c r="AA1324" s="117"/>
      <c r="AB1324" s="117"/>
      <c r="AC1324" s="117"/>
      <c r="AD1324" s="117"/>
      <c r="AE1324" s="117"/>
      <c r="AG1324" s="141"/>
      <c r="AN1324" s="117"/>
      <c r="AO1324" s="117"/>
      <c r="AP1324" s="117"/>
      <c r="AQ1324" s="117"/>
      <c r="AR1324" s="117"/>
      <c r="AS1324" s="117"/>
      <c r="AT1324" s="117"/>
      <c r="AU1324" s="117"/>
    </row>
    <row r="1325" spans="27:64">
      <c r="AA1325" s="117"/>
      <c r="AB1325" s="117"/>
      <c r="AC1325" s="117"/>
      <c r="AD1325" s="117"/>
      <c r="AE1325" s="117"/>
      <c r="AG1325" s="141"/>
      <c r="AN1325" s="117"/>
      <c r="AO1325" s="117"/>
      <c r="AP1325" s="117"/>
      <c r="AQ1325" s="117"/>
      <c r="AR1325" s="117"/>
      <c r="AS1325" s="117"/>
      <c r="AT1325" s="117"/>
      <c r="AU1325" s="117"/>
    </row>
    <row r="1326" spans="27:64">
      <c r="AA1326" s="117"/>
      <c r="AB1326" s="117"/>
      <c r="AC1326" s="117"/>
      <c r="AD1326" s="117"/>
      <c r="AE1326" s="117"/>
      <c r="AG1326" s="141"/>
      <c r="AN1326" s="117"/>
      <c r="AO1326" s="117"/>
      <c r="AP1326" s="117"/>
      <c r="AQ1326" s="117"/>
      <c r="AR1326" s="117"/>
      <c r="AS1326" s="117"/>
      <c r="AT1326" s="117"/>
      <c r="AU1326" s="117"/>
    </row>
    <row r="1327" spans="27:64">
      <c r="AA1327" s="117"/>
      <c r="AB1327" s="117"/>
      <c r="AC1327" s="117"/>
      <c r="AD1327" s="117"/>
      <c r="AE1327" s="117"/>
      <c r="AG1327" s="141"/>
      <c r="AN1327" s="117"/>
      <c r="AO1327" s="117"/>
      <c r="AP1327" s="117"/>
      <c r="AQ1327" s="117"/>
      <c r="AR1327" s="117"/>
      <c r="AS1327" s="117"/>
      <c r="AT1327" s="117"/>
      <c r="AU1327" s="117"/>
    </row>
    <row r="1328" spans="27:64">
      <c r="AA1328" s="117"/>
      <c r="AB1328" s="117"/>
      <c r="AC1328" s="117"/>
      <c r="AD1328" s="117"/>
      <c r="AE1328" s="117"/>
      <c r="AG1328" s="141"/>
      <c r="AN1328" s="117"/>
      <c r="AO1328" s="117"/>
      <c r="AP1328" s="117"/>
      <c r="AQ1328" s="117"/>
      <c r="AR1328" s="117"/>
      <c r="AS1328" s="117"/>
      <c r="AT1328" s="117"/>
      <c r="AU1328" s="117"/>
      <c r="AV1328" s="117"/>
      <c r="AW1328" s="117"/>
      <c r="AX1328" s="117"/>
      <c r="AY1328" s="117"/>
      <c r="AZ1328" s="117"/>
      <c r="BA1328" s="117"/>
      <c r="BB1328" s="117"/>
      <c r="BC1328" s="117"/>
      <c r="BD1328" s="117"/>
      <c r="BE1328" s="117"/>
      <c r="BF1328" s="117"/>
      <c r="BG1328" s="117"/>
      <c r="BH1328" s="117"/>
      <c r="BI1328" s="117"/>
      <c r="BJ1328" s="117"/>
      <c r="BK1328" s="117"/>
      <c r="BL1328" s="117"/>
    </row>
    <row r="1329" spans="27:64">
      <c r="AA1329" s="117"/>
      <c r="AB1329" s="117"/>
      <c r="AC1329" s="117"/>
      <c r="AD1329" s="117"/>
      <c r="AE1329" s="117"/>
      <c r="AG1329" s="141"/>
      <c r="AN1329" s="117"/>
      <c r="AO1329" s="117"/>
      <c r="AP1329" s="117"/>
      <c r="AQ1329" s="117"/>
      <c r="AR1329" s="117"/>
      <c r="AS1329" s="117"/>
      <c r="AT1329" s="117"/>
      <c r="AU1329" s="117"/>
    </row>
    <row r="1330" spans="27:64">
      <c r="AA1330" s="117"/>
      <c r="AB1330" s="117"/>
      <c r="AC1330" s="117"/>
      <c r="AD1330" s="117"/>
      <c r="AE1330" s="117"/>
      <c r="AG1330" s="141"/>
      <c r="AN1330" s="117"/>
      <c r="AO1330" s="117"/>
      <c r="AP1330" s="117"/>
      <c r="AQ1330" s="117"/>
      <c r="AR1330" s="117"/>
      <c r="AS1330" s="117"/>
      <c r="AT1330" s="117"/>
      <c r="AU1330" s="117"/>
      <c r="AV1330" s="117"/>
      <c r="AW1330" s="117"/>
      <c r="AX1330" s="117"/>
      <c r="AY1330" s="117"/>
      <c r="AZ1330" s="117"/>
      <c r="BA1330" s="117"/>
      <c r="BB1330" s="117"/>
      <c r="BC1330" s="117"/>
      <c r="BD1330" s="117"/>
      <c r="BE1330" s="117"/>
      <c r="BF1330" s="117"/>
      <c r="BG1330" s="117"/>
      <c r="BH1330" s="117"/>
      <c r="BI1330" s="117"/>
      <c r="BJ1330" s="117"/>
      <c r="BK1330" s="117"/>
      <c r="BL1330" s="117"/>
    </row>
    <row r="1331" spans="27:64">
      <c r="AA1331" s="117"/>
      <c r="AB1331" s="117"/>
      <c r="AC1331" s="117"/>
      <c r="AD1331" s="117"/>
      <c r="AE1331" s="117"/>
      <c r="AG1331" s="141"/>
      <c r="AN1331" s="117"/>
      <c r="AO1331" s="117"/>
      <c r="AP1331" s="117"/>
      <c r="AQ1331" s="117"/>
      <c r="AR1331" s="117"/>
      <c r="AS1331" s="117"/>
      <c r="AT1331" s="117"/>
      <c r="AU1331" s="117"/>
    </row>
    <row r="1332" spans="27:64">
      <c r="AA1332" s="117"/>
      <c r="AB1332" s="117"/>
      <c r="AC1332" s="117"/>
      <c r="AD1332" s="117"/>
      <c r="AE1332" s="117"/>
      <c r="AG1332" s="141"/>
      <c r="AN1332" s="117"/>
      <c r="AO1332" s="117"/>
      <c r="AP1332" s="117"/>
      <c r="AQ1332" s="117"/>
      <c r="AR1332" s="117"/>
      <c r="AS1332" s="117"/>
      <c r="AT1332" s="117"/>
      <c r="AU1332" s="117"/>
      <c r="AV1332" s="117"/>
      <c r="AW1332" s="117"/>
      <c r="AX1332" s="117"/>
      <c r="AY1332" s="117"/>
      <c r="AZ1332" s="117"/>
      <c r="BA1332" s="117"/>
      <c r="BB1332" s="117"/>
      <c r="BC1332" s="117"/>
      <c r="BD1332" s="117"/>
      <c r="BE1332" s="117"/>
      <c r="BF1332" s="117"/>
      <c r="BG1332" s="117"/>
      <c r="BH1332" s="117"/>
      <c r="BI1332" s="117"/>
      <c r="BJ1332" s="117"/>
      <c r="BK1332" s="117"/>
      <c r="BL1332" s="117"/>
    </row>
    <row r="1333" spans="27:64">
      <c r="AA1333" s="117"/>
      <c r="AB1333" s="117"/>
      <c r="AC1333" s="117"/>
      <c r="AD1333" s="117"/>
      <c r="AE1333" s="117"/>
      <c r="AG1333" s="141"/>
      <c r="AN1333" s="117"/>
      <c r="AO1333" s="117"/>
      <c r="AP1333" s="117"/>
      <c r="AQ1333" s="117"/>
      <c r="AR1333" s="117"/>
      <c r="AS1333" s="117"/>
      <c r="AT1333" s="117"/>
      <c r="AU1333" s="117"/>
    </row>
    <row r="1334" spans="27:64">
      <c r="AA1334" s="117"/>
      <c r="AB1334" s="117"/>
      <c r="AC1334" s="117"/>
      <c r="AD1334" s="117"/>
      <c r="AE1334" s="117"/>
      <c r="AG1334" s="141"/>
      <c r="AN1334" s="117"/>
      <c r="AO1334" s="117"/>
      <c r="AP1334" s="117"/>
      <c r="AQ1334" s="117"/>
      <c r="AR1334" s="117"/>
      <c r="AS1334" s="117"/>
      <c r="AT1334" s="117"/>
      <c r="AU1334" s="117"/>
    </row>
    <row r="1335" spans="27:64">
      <c r="AA1335" s="117"/>
      <c r="AB1335" s="117"/>
      <c r="AC1335" s="117"/>
      <c r="AD1335" s="117"/>
      <c r="AE1335" s="117"/>
      <c r="AG1335" s="141"/>
      <c r="AN1335" s="117"/>
      <c r="AO1335" s="117"/>
      <c r="AP1335" s="117"/>
      <c r="AQ1335" s="117"/>
      <c r="AR1335" s="117"/>
      <c r="AS1335" s="117"/>
      <c r="AT1335" s="117"/>
      <c r="AU1335" s="117"/>
    </row>
    <row r="1336" spans="27:64">
      <c r="AA1336" s="117"/>
      <c r="AB1336" s="117"/>
      <c r="AC1336" s="117"/>
      <c r="AD1336" s="117"/>
      <c r="AE1336" s="117"/>
      <c r="AG1336" s="141"/>
      <c r="AN1336" s="117"/>
      <c r="AO1336" s="117"/>
      <c r="AP1336" s="117"/>
      <c r="AQ1336" s="117"/>
      <c r="AR1336" s="117"/>
      <c r="AS1336" s="117"/>
      <c r="AT1336" s="117"/>
      <c r="AU1336" s="117"/>
    </row>
    <row r="1337" spans="27:64">
      <c r="AA1337" s="117"/>
      <c r="AB1337" s="117"/>
      <c r="AC1337" s="117"/>
      <c r="AD1337" s="117"/>
      <c r="AE1337" s="117"/>
      <c r="AG1337" s="141"/>
      <c r="AN1337" s="117"/>
      <c r="AO1337" s="117"/>
      <c r="AP1337" s="117"/>
      <c r="AQ1337" s="117"/>
      <c r="AR1337" s="117"/>
      <c r="AS1337" s="117"/>
      <c r="AT1337" s="117"/>
      <c r="AU1337" s="117"/>
    </row>
    <row r="1338" spans="27:64">
      <c r="AA1338" s="117"/>
      <c r="AB1338" s="117"/>
      <c r="AC1338" s="117"/>
      <c r="AD1338" s="117"/>
      <c r="AE1338" s="117"/>
      <c r="AG1338" s="141"/>
      <c r="AN1338" s="117"/>
      <c r="AO1338" s="117"/>
      <c r="AP1338" s="117"/>
      <c r="AQ1338" s="117"/>
      <c r="AR1338" s="117"/>
      <c r="AS1338" s="117"/>
      <c r="AT1338" s="117"/>
      <c r="AU1338" s="117"/>
    </row>
    <row r="1339" spans="27:64">
      <c r="AA1339" s="117"/>
      <c r="AB1339" s="117"/>
      <c r="AC1339" s="117"/>
      <c r="AD1339" s="117"/>
      <c r="AE1339" s="117"/>
      <c r="AG1339" s="141"/>
      <c r="AN1339" s="117"/>
      <c r="AO1339" s="117"/>
      <c r="AP1339" s="117"/>
      <c r="AQ1339" s="117"/>
      <c r="AR1339" s="117"/>
      <c r="AS1339" s="117"/>
      <c r="AT1339" s="117"/>
      <c r="AU1339" s="117"/>
    </row>
    <row r="1340" spans="27:64">
      <c r="AA1340" s="117"/>
      <c r="AB1340" s="117"/>
      <c r="AC1340" s="117"/>
      <c r="AD1340" s="117"/>
      <c r="AE1340" s="117"/>
      <c r="AG1340" s="141"/>
      <c r="AN1340" s="117"/>
      <c r="AO1340" s="117"/>
      <c r="AP1340" s="117"/>
      <c r="AQ1340" s="117"/>
      <c r="AR1340" s="117"/>
      <c r="AS1340" s="117"/>
      <c r="AT1340" s="117"/>
      <c r="AU1340" s="117"/>
    </row>
    <row r="1341" spans="27:64">
      <c r="AA1341" s="117"/>
      <c r="AB1341" s="117"/>
      <c r="AC1341" s="117"/>
      <c r="AD1341" s="117"/>
      <c r="AE1341" s="117"/>
      <c r="AG1341" s="141"/>
      <c r="AN1341" s="117"/>
      <c r="AO1341" s="117"/>
      <c r="AP1341" s="117"/>
      <c r="AQ1341" s="117"/>
      <c r="AR1341" s="117"/>
      <c r="AS1341" s="117"/>
      <c r="AT1341" s="117"/>
      <c r="AU1341" s="117"/>
      <c r="AV1341" s="117"/>
    </row>
    <row r="1342" spans="27:64">
      <c r="AA1342" s="117"/>
      <c r="AB1342" s="117"/>
      <c r="AC1342" s="117"/>
      <c r="AD1342" s="117"/>
      <c r="AE1342" s="117"/>
      <c r="AG1342" s="141"/>
      <c r="AN1342" s="117"/>
      <c r="AO1342" s="117"/>
      <c r="AP1342" s="117"/>
      <c r="AQ1342" s="117"/>
      <c r="AR1342" s="117"/>
      <c r="AS1342" s="117"/>
      <c r="AT1342" s="117"/>
      <c r="AU1342" s="117"/>
    </row>
    <row r="1343" spans="27:64">
      <c r="AA1343" s="117"/>
      <c r="AB1343" s="117"/>
      <c r="AC1343" s="117"/>
      <c r="AD1343" s="117"/>
      <c r="AE1343" s="117"/>
      <c r="AG1343" s="141"/>
      <c r="AN1343" s="117"/>
      <c r="AO1343" s="117"/>
      <c r="AP1343" s="117"/>
      <c r="AQ1343" s="117"/>
      <c r="AR1343" s="117"/>
      <c r="AS1343" s="117"/>
      <c r="AT1343" s="117"/>
      <c r="AU1343" s="117"/>
      <c r="AV1343" s="117"/>
    </row>
    <row r="1344" spans="27:64">
      <c r="AA1344" s="117"/>
      <c r="AB1344" s="117"/>
      <c r="AC1344" s="117"/>
      <c r="AD1344" s="117"/>
      <c r="AE1344" s="117"/>
      <c r="AG1344" s="141"/>
      <c r="AN1344" s="117"/>
      <c r="AO1344" s="117"/>
      <c r="AP1344" s="117"/>
      <c r="AQ1344" s="117"/>
      <c r="AR1344" s="117"/>
      <c r="AS1344" s="117"/>
      <c r="AT1344" s="117"/>
      <c r="AU1344" s="117"/>
      <c r="AV1344" s="117"/>
      <c r="AW1344" s="117"/>
      <c r="AX1344" s="117"/>
      <c r="AY1344" s="117"/>
      <c r="AZ1344" s="117"/>
      <c r="BA1344" s="117"/>
      <c r="BB1344" s="117"/>
      <c r="BC1344" s="117"/>
      <c r="BD1344" s="117"/>
      <c r="BE1344" s="117"/>
      <c r="BF1344" s="117"/>
      <c r="BG1344" s="117"/>
      <c r="BH1344" s="117"/>
      <c r="BI1344" s="117"/>
      <c r="BJ1344" s="117"/>
      <c r="BK1344" s="117"/>
      <c r="BL1344" s="117"/>
    </row>
    <row r="1345" spans="27:64">
      <c r="AA1345" s="117"/>
      <c r="AB1345" s="117"/>
      <c r="AC1345" s="117"/>
      <c r="AD1345" s="117"/>
      <c r="AE1345" s="117"/>
      <c r="AG1345" s="141"/>
      <c r="AN1345" s="117"/>
      <c r="AO1345" s="117"/>
      <c r="AP1345" s="117"/>
      <c r="AQ1345" s="117"/>
      <c r="AR1345" s="117"/>
      <c r="AS1345" s="117"/>
      <c r="AT1345" s="117"/>
      <c r="AU1345" s="117"/>
    </row>
    <row r="1346" spans="27:64">
      <c r="AA1346" s="117"/>
      <c r="AB1346" s="117"/>
      <c r="AC1346" s="117"/>
      <c r="AD1346" s="117"/>
      <c r="AE1346" s="117"/>
      <c r="AG1346" s="141"/>
      <c r="AN1346" s="117"/>
      <c r="AO1346" s="117"/>
      <c r="AP1346" s="117"/>
      <c r="AQ1346" s="117"/>
      <c r="AR1346" s="117"/>
      <c r="AS1346" s="117"/>
      <c r="AT1346" s="117"/>
      <c r="AU1346" s="117"/>
    </row>
    <row r="1347" spans="27:64">
      <c r="AA1347" s="117"/>
      <c r="AB1347" s="117"/>
      <c r="AC1347" s="117"/>
      <c r="AD1347" s="117"/>
      <c r="AE1347" s="117"/>
      <c r="AG1347" s="141"/>
      <c r="AN1347" s="117"/>
      <c r="AO1347" s="117"/>
      <c r="AP1347" s="117"/>
      <c r="AQ1347" s="117"/>
      <c r="AR1347" s="117"/>
      <c r="AS1347" s="117"/>
      <c r="AT1347" s="117"/>
      <c r="AU1347" s="117"/>
    </row>
    <row r="1348" spans="27:64">
      <c r="AA1348" s="117"/>
      <c r="AB1348" s="117"/>
      <c r="AC1348" s="117"/>
      <c r="AD1348" s="117"/>
      <c r="AE1348" s="117"/>
      <c r="AG1348" s="141"/>
      <c r="AN1348" s="117"/>
      <c r="AO1348" s="117"/>
      <c r="AP1348" s="117"/>
      <c r="AQ1348" s="117"/>
      <c r="AR1348" s="117"/>
      <c r="AS1348" s="117"/>
      <c r="AT1348" s="117"/>
      <c r="AU1348" s="117"/>
    </row>
    <row r="1349" spans="27:64">
      <c r="AA1349" s="117"/>
      <c r="AB1349" s="117"/>
      <c r="AC1349" s="117"/>
      <c r="AD1349" s="117"/>
      <c r="AE1349" s="117"/>
      <c r="AG1349" s="141"/>
      <c r="AN1349" s="117"/>
      <c r="AO1349" s="117"/>
      <c r="AP1349" s="117"/>
      <c r="AQ1349" s="117"/>
      <c r="AR1349" s="117"/>
      <c r="AS1349" s="117"/>
      <c r="AT1349" s="117"/>
      <c r="AU1349" s="117"/>
    </row>
    <row r="1350" spans="27:64">
      <c r="AA1350" s="117"/>
      <c r="AB1350" s="117"/>
      <c r="AC1350" s="117"/>
      <c r="AD1350" s="117"/>
      <c r="AE1350" s="117"/>
      <c r="AG1350" s="141"/>
      <c r="AN1350" s="117"/>
      <c r="AO1350" s="117"/>
      <c r="AP1350" s="117"/>
      <c r="AQ1350" s="117"/>
      <c r="AR1350" s="117"/>
      <c r="AS1350" s="117"/>
      <c r="AT1350" s="117"/>
      <c r="AU1350" s="117"/>
    </row>
    <row r="1351" spans="27:64">
      <c r="AA1351" s="117"/>
      <c r="AB1351" s="117"/>
      <c r="AC1351" s="117"/>
      <c r="AD1351" s="117"/>
      <c r="AE1351" s="117"/>
      <c r="AG1351" s="141"/>
      <c r="AN1351" s="117"/>
      <c r="AO1351" s="117"/>
      <c r="AP1351" s="117"/>
      <c r="AQ1351" s="117"/>
      <c r="AR1351" s="117"/>
      <c r="AS1351" s="117"/>
      <c r="AT1351" s="117"/>
      <c r="AU1351" s="117"/>
      <c r="AV1351" s="117"/>
      <c r="AW1351" s="117"/>
      <c r="AX1351" s="117"/>
      <c r="AY1351" s="117"/>
      <c r="AZ1351" s="117"/>
      <c r="BA1351" s="117"/>
      <c r="BB1351" s="117"/>
      <c r="BC1351" s="117"/>
      <c r="BD1351" s="117"/>
      <c r="BE1351" s="117"/>
      <c r="BF1351" s="117"/>
      <c r="BG1351" s="117"/>
      <c r="BH1351" s="117"/>
      <c r="BI1351" s="117"/>
      <c r="BJ1351" s="117"/>
      <c r="BK1351" s="117"/>
      <c r="BL1351" s="117"/>
    </row>
    <row r="1352" spans="27:64">
      <c r="AA1352" s="117"/>
      <c r="AB1352" s="117"/>
      <c r="AC1352" s="117"/>
      <c r="AD1352" s="117"/>
      <c r="AE1352" s="117"/>
      <c r="AG1352" s="141"/>
      <c r="AN1352" s="117"/>
      <c r="AO1352" s="117"/>
      <c r="AP1352" s="117"/>
      <c r="AQ1352" s="117"/>
      <c r="AR1352" s="117"/>
      <c r="AS1352" s="117"/>
      <c r="AT1352" s="117"/>
      <c r="AU1352" s="117"/>
      <c r="AV1352" s="117"/>
      <c r="AX1352" s="117"/>
    </row>
    <row r="1353" spans="27:64">
      <c r="AA1353" s="117"/>
      <c r="AB1353" s="117"/>
      <c r="AC1353" s="117"/>
      <c r="AD1353" s="117"/>
      <c r="AE1353" s="117"/>
      <c r="AG1353" s="141"/>
      <c r="AN1353" s="117"/>
      <c r="AO1353" s="117"/>
      <c r="AP1353" s="117"/>
      <c r="AQ1353" s="117"/>
      <c r="AR1353" s="117"/>
      <c r="AS1353" s="117"/>
      <c r="AT1353" s="117"/>
      <c r="AU1353" s="117"/>
      <c r="AV1353" s="117"/>
      <c r="AW1353" s="117"/>
      <c r="AX1353" s="117"/>
      <c r="AY1353" s="117"/>
      <c r="AZ1353" s="117"/>
      <c r="BA1353" s="117"/>
      <c r="BB1353" s="117"/>
      <c r="BC1353" s="117"/>
      <c r="BD1353" s="117"/>
      <c r="BE1353" s="117"/>
      <c r="BF1353" s="117"/>
      <c r="BG1353" s="117"/>
      <c r="BH1353" s="117"/>
      <c r="BI1353" s="117"/>
      <c r="BJ1353" s="117"/>
      <c r="BK1353" s="117"/>
      <c r="BL1353" s="117"/>
    </row>
    <row r="1354" spans="27:64">
      <c r="AA1354" s="117"/>
      <c r="AB1354" s="117"/>
      <c r="AC1354" s="117"/>
      <c r="AD1354" s="117"/>
      <c r="AE1354" s="117"/>
      <c r="AG1354" s="141"/>
      <c r="AN1354" s="117"/>
      <c r="AO1354" s="117"/>
      <c r="AP1354" s="117"/>
      <c r="AQ1354" s="117"/>
      <c r="AR1354" s="117"/>
      <c r="AS1354" s="117"/>
      <c r="AT1354" s="117"/>
      <c r="AU1354" s="117"/>
      <c r="AV1354" s="117"/>
      <c r="AW1354" s="117"/>
      <c r="AX1354" s="117"/>
      <c r="AY1354" s="117"/>
      <c r="AZ1354" s="117"/>
      <c r="BA1354" s="117"/>
      <c r="BB1354" s="117"/>
      <c r="BC1354" s="117"/>
      <c r="BD1354" s="117"/>
      <c r="BE1354" s="117"/>
      <c r="BF1354" s="117"/>
      <c r="BG1354" s="117"/>
      <c r="BH1354" s="117"/>
      <c r="BI1354" s="117"/>
      <c r="BJ1354" s="117"/>
      <c r="BK1354" s="117"/>
      <c r="BL1354" s="117"/>
    </row>
    <row r="1355" spans="27:64">
      <c r="AA1355" s="117"/>
      <c r="AB1355" s="117"/>
      <c r="AC1355" s="117"/>
      <c r="AD1355" s="117"/>
      <c r="AE1355" s="117"/>
      <c r="AG1355" s="141"/>
      <c r="AN1355" s="117"/>
      <c r="AO1355" s="117"/>
      <c r="AP1355" s="117"/>
      <c r="AQ1355" s="117"/>
      <c r="AR1355" s="117"/>
      <c r="AS1355" s="117"/>
      <c r="AT1355" s="117"/>
      <c r="AU1355" s="117"/>
    </row>
    <row r="1356" spans="27:64">
      <c r="AA1356" s="117"/>
      <c r="AB1356" s="117"/>
      <c r="AC1356" s="117"/>
      <c r="AD1356" s="117"/>
      <c r="AE1356" s="117"/>
      <c r="AG1356" s="141"/>
      <c r="AN1356" s="117"/>
      <c r="AO1356" s="117"/>
      <c r="AP1356" s="117"/>
      <c r="AQ1356" s="117"/>
      <c r="AR1356" s="117"/>
      <c r="AS1356" s="117"/>
      <c r="AT1356" s="117"/>
      <c r="AU1356" s="117"/>
    </row>
    <row r="1357" spans="27:64">
      <c r="AA1357" s="117"/>
      <c r="AB1357" s="117"/>
      <c r="AC1357" s="117"/>
      <c r="AD1357" s="117"/>
      <c r="AE1357" s="117"/>
      <c r="AG1357" s="141"/>
      <c r="AN1357" s="117"/>
      <c r="AO1357" s="117"/>
      <c r="AP1357" s="117"/>
      <c r="AQ1357" s="117"/>
      <c r="AR1357" s="117"/>
      <c r="AS1357" s="117"/>
      <c r="AT1357" s="117"/>
      <c r="AU1357" s="117"/>
    </row>
    <row r="1358" spans="27:64">
      <c r="AA1358" s="117"/>
      <c r="AB1358" s="117"/>
      <c r="AC1358" s="117"/>
      <c r="AD1358" s="117"/>
      <c r="AE1358" s="117"/>
      <c r="AG1358" s="141"/>
      <c r="AN1358" s="117"/>
      <c r="AO1358" s="117"/>
      <c r="AP1358" s="117"/>
      <c r="AQ1358" s="117"/>
      <c r="AR1358" s="117"/>
      <c r="AS1358" s="117"/>
      <c r="AT1358" s="117"/>
      <c r="AU1358" s="117"/>
    </row>
    <row r="1359" spans="27:64">
      <c r="AA1359" s="117"/>
      <c r="AB1359" s="117"/>
      <c r="AC1359" s="117"/>
      <c r="AD1359" s="117"/>
      <c r="AE1359" s="117"/>
      <c r="AG1359" s="141"/>
      <c r="AN1359" s="117"/>
      <c r="AO1359" s="117"/>
      <c r="AP1359" s="117"/>
      <c r="AQ1359" s="117"/>
      <c r="AR1359" s="117"/>
      <c r="AS1359" s="117"/>
      <c r="AT1359" s="117"/>
      <c r="AU1359" s="117"/>
    </row>
    <row r="1360" spans="27:64">
      <c r="AA1360" s="117"/>
      <c r="AB1360" s="117"/>
      <c r="AC1360" s="117"/>
      <c r="AD1360" s="117"/>
      <c r="AE1360" s="117"/>
      <c r="AG1360" s="141"/>
      <c r="AN1360" s="117"/>
      <c r="AO1360" s="117"/>
      <c r="AP1360" s="117"/>
      <c r="AQ1360" s="117"/>
      <c r="AR1360" s="117"/>
      <c r="AS1360" s="117"/>
      <c r="AT1360" s="117"/>
      <c r="AU1360" s="117"/>
    </row>
    <row r="1361" spans="27:64">
      <c r="AA1361" s="117"/>
      <c r="AB1361" s="117"/>
      <c r="AC1361" s="117"/>
      <c r="AD1361" s="117"/>
      <c r="AE1361" s="117"/>
      <c r="AG1361" s="141"/>
      <c r="AN1361" s="117"/>
      <c r="AO1361" s="117"/>
      <c r="AP1361" s="117"/>
      <c r="AQ1361" s="117"/>
      <c r="AR1361" s="117"/>
      <c r="AS1361" s="117"/>
      <c r="AT1361" s="117"/>
      <c r="AU1361" s="117"/>
    </row>
    <row r="1362" spans="27:64">
      <c r="AA1362" s="117"/>
      <c r="AB1362" s="117"/>
      <c r="AC1362" s="117"/>
      <c r="AD1362" s="117"/>
      <c r="AE1362" s="117"/>
      <c r="AG1362" s="141"/>
      <c r="AN1362" s="117"/>
      <c r="AO1362" s="117"/>
      <c r="AP1362" s="117"/>
      <c r="AQ1362" s="117"/>
      <c r="AR1362" s="117"/>
      <c r="AS1362" s="117"/>
      <c r="AT1362" s="117"/>
      <c r="AU1362" s="117"/>
    </row>
    <row r="1363" spans="27:64">
      <c r="AA1363" s="117"/>
      <c r="AB1363" s="117"/>
      <c r="AC1363" s="117"/>
      <c r="AD1363" s="117"/>
      <c r="AE1363" s="117"/>
      <c r="AG1363" s="141"/>
      <c r="AN1363" s="117"/>
      <c r="AO1363" s="117"/>
      <c r="AP1363" s="117"/>
      <c r="AQ1363" s="117"/>
      <c r="AR1363" s="117"/>
      <c r="AS1363" s="117"/>
      <c r="AT1363" s="117"/>
      <c r="AU1363" s="117"/>
    </row>
    <row r="1364" spans="27:64">
      <c r="AA1364" s="117"/>
      <c r="AB1364" s="117"/>
      <c r="AC1364" s="117"/>
      <c r="AD1364" s="117"/>
      <c r="AE1364" s="117"/>
      <c r="AG1364" s="141"/>
      <c r="AN1364" s="117"/>
      <c r="AO1364" s="117"/>
      <c r="AP1364" s="117"/>
      <c r="AQ1364" s="117"/>
      <c r="AR1364" s="117"/>
      <c r="AS1364" s="117"/>
      <c r="AT1364" s="117"/>
      <c r="AU1364" s="117"/>
    </row>
    <row r="1365" spans="27:64">
      <c r="AA1365" s="117"/>
      <c r="AB1365" s="117"/>
      <c r="AC1365" s="117"/>
      <c r="AD1365" s="117"/>
      <c r="AE1365" s="117"/>
      <c r="AG1365" s="141"/>
      <c r="AN1365" s="117"/>
      <c r="AO1365" s="117"/>
      <c r="AP1365" s="117"/>
      <c r="AQ1365" s="117"/>
      <c r="AR1365" s="117"/>
      <c r="AS1365" s="117"/>
      <c r="AT1365" s="117"/>
      <c r="AU1365" s="117"/>
    </row>
    <row r="1366" spans="27:64">
      <c r="AA1366" s="117"/>
      <c r="AB1366" s="117"/>
      <c r="AC1366" s="117"/>
      <c r="AD1366" s="117"/>
      <c r="AE1366" s="117"/>
      <c r="AG1366" s="141"/>
      <c r="AN1366" s="117"/>
      <c r="AO1366" s="117"/>
      <c r="AP1366" s="117"/>
      <c r="AQ1366" s="117"/>
      <c r="AR1366" s="117"/>
      <c r="AS1366" s="117"/>
      <c r="AT1366" s="117"/>
      <c r="AU1366" s="117"/>
    </row>
    <row r="1367" spans="27:64">
      <c r="AA1367" s="117"/>
      <c r="AB1367" s="117"/>
      <c r="AC1367" s="117"/>
      <c r="AD1367" s="117"/>
      <c r="AE1367" s="117"/>
      <c r="AG1367" s="141"/>
      <c r="AN1367" s="117"/>
      <c r="AO1367" s="117"/>
      <c r="AP1367" s="117"/>
      <c r="AQ1367" s="117"/>
      <c r="AR1367" s="117"/>
      <c r="AS1367" s="117"/>
      <c r="AT1367" s="117"/>
      <c r="AU1367" s="117"/>
    </row>
    <row r="1368" spans="27:64">
      <c r="AA1368" s="117"/>
      <c r="AB1368" s="117"/>
      <c r="AC1368" s="117"/>
      <c r="AD1368" s="117"/>
      <c r="AE1368" s="117"/>
      <c r="AG1368" s="141"/>
      <c r="AN1368" s="117"/>
      <c r="AO1368" s="117"/>
      <c r="AP1368" s="117"/>
      <c r="AQ1368" s="117"/>
      <c r="AR1368" s="117"/>
      <c r="AS1368" s="117"/>
      <c r="AT1368" s="117"/>
      <c r="AU1368" s="117"/>
    </row>
    <row r="1369" spans="27:64">
      <c r="AA1369" s="117"/>
      <c r="AB1369" s="117"/>
      <c r="AC1369" s="117"/>
      <c r="AD1369" s="117"/>
      <c r="AE1369" s="117"/>
      <c r="AG1369" s="141"/>
      <c r="AN1369" s="117"/>
      <c r="AO1369" s="117"/>
      <c r="AP1369" s="117"/>
      <c r="AQ1369" s="117"/>
      <c r="AR1369" s="117"/>
      <c r="AS1369" s="117"/>
      <c r="AT1369" s="117"/>
      <c r="AU1369" s="117"/>
    </row>
    <row r="1370" spans="27:64">
      <c r="AA1370" s="117"/>
      <c r="AB1370" s="117"/>
      <c r="AC1370" s="117"/>
      <c r="AD1370" s="117"/>
      <c r="AE1370" s="117"/>
      <c r="AG1370" s="141"/>
      <c r="AN1370" s="117"/>
      <c r="AO1370" s="117"/>
      <c r="AP1370" s="117"/>
      <c r="AQ1370" s="117"/>
      <c r="AR1370" s="117"/>
      <c r="AS1370" s="117"/>
      <c r="AT1370" s="117"/>
      <c r="AU1370" s="117"/>
    </row>
    <row r="1371" spans="27:64">
      <c r="AA1371" s="117"/>
      <c r="AB1371" s="117"/>
      <c r="AC1371" s="117"/>
      <c r="AD1371" s="117"/>
      <c r="AE1371" s="117"/>
      <c r="AG1371" s="141"/>
      <c r="AN1371" s="117"/>
      <c r="AO1371" s="117"/>
      <c r="AP1371" s="117"/>
      <c r="AQ1371" s="117"/>
      <c r="AR1371" s="117"/>
      <c r="AS1371" s="117"/>
      <c r="AT1371" s="117"/>
      <c r="AU1371" s="117"/>
    </row>
    <row r="1372" spans="27:64">
      <c r="AA1372" s="117"/>
      <c r="AB1372" s="117"/>
      <c r="AC1372" s="117"/>
      <c r="AD1372" s="117"/>
      <c r="AE1372" s="117"/>
      <c r="AG1372" s="141"/>
      <c r="AN1372" s="117"/>
      <c r="AO1372" s="117"/>
      <c r="AP1372" s="117"/>
      <c r="AQ1372" s="117"/>
      <c r="AR1372" s="117"/>
      <c r="AS1372" s="117"/>
      <c r="AT1372" s="117"/>
      <c r="AU1372" s="117"/>
      <c r="AV1372" s="117"/>
      <c r="AX1372" s="117"/>
      <c r="AY1372" s="117"/>
      <c r="AZ1372" s="117"/>
      <c r="BA1372" s="117"/>
      <c r="BB1372" s="117"/>
      <c r="BC1372" s="117"/>
      <c r="BD1372" s="117"/>
      <c r="BE1372" s="117"/>
      <c r="BF1372" s="117"/>
      <c r="BG1372" s="117"/>
      <c r="BH1372" s="117"/>
      <c r="BI1372" s="117"/>
      <c r="BJ1372" s="117"/>
      <c r="BK1372" s="117"/>
      <c r="BL1372" s="117"/>
    </row>
    <row r="1373" spans="27:64">
      <c r="AA1373" s="117"/>
      <c r="AB1373" s="117"/>
      <c r="AC1373" s="117"/>
      <c r="AD1373" s="117"/>
      <c r="AE1373" s="117"/>
      <c r="AG1373" s="141"/>
      <c r="AN1373" s="117"/>
      <c r="AO1373" s="117"/>
      <c r="AP1373" s="117"/>
      <c r="AQ1373" s="117"/>
      <c r="AR1373" s="117"/>
      <c r="AS1373" s="117"/>
      <c r="AT1373" s="117"/>
      <c r="AU1373" s="117"/>
    </row>
    <row r="1374" spans="27:64">
      <c r="AA1374" s="117"/>
      <c r="AB1374" s="117"/>
      <c r="AC1374" s="117"/>
      <c r="AD1374" s="117"/>
      <c r="AE1374" s="117"/>
      <c r="AG1374" s="141"/>
      <c r="AN1374" s="117"/>
      <c r="AO1374" s="117"/>
      <c r="AP1374" s="117"/>
      <c r="AQ1374" s="117"/>
      <c r="AR1374" s="117"/>
      <c r="AS1374" s="117"/>
      <c r="AT1374" s="117"/>
      <c r="AU1374" s="117"/>
    </row>
    <row r="1375" spans="27:64">
      <c r="AA1375" s="117"/>
      <c r="AB1375" s="117"/>
      <c r="AC1375" s="117"/>
      <c r="AD1375" s="117"/>
      <c r="AE1375" s="117"/>
      <c r="AG1375" s="141"/>
      <c r="AN1375" s="117"/>
      <c r="AO1375" s="117"/>
      <c r="AP1375" s="117"/>
      <c r="AQ1375" s="117"/>
      <c r="AR1375" s="117"/>
      <c r="AS1375" s="117"/>
      <c r="AT1375" s="117"/>
      <c r="AU1375" s="117"/>
    </row>
    <row r="1376" spans="27:64">
      <c r="AA1376" s="117"/>
      <c r="AB1376" s="117"/>
      <c r="AC1376" s="117"/>
      <c r="AD1376" s="117"/>
      <c r="AE1376" s="117"/>
      <c r="AG1376" s="141"/>
      <c r="AN1376" s="117"/>
      <c r="AO1376" s="117"/>
      <c r="AP1376" s="117"/>
      <c r="AQ1376" s="117"/>
      <c r="AR1376" s="117"/>
      <c r="AS1376" s="117"/>
      <c r="AT1376" s="117"/>
      <c r="AU1376" s="117"/>
      <c r="AV1376" s="117"/>
      <c r="AX1376" s="117"/>
    </row>
    <row r="1377" spans="27:64">
      <c r="AA1377" s="117"/>
      <c r="AB1377" s="117"/>
      <c r="AC1377" s="117"/>
      <c r="AD1377" s="117"/>
      <c r="AE1377" s="117"/>
      <c r="AG1377" s="141"/>
      <c r="AN1377" s="117"/>
      <c r="AO1377" s="117"/>
      <c r="AP1377" s="117"/>
      <c r="AQ1377" s="117"/>
      <c r="AR1377" s="117"/>
      <c r="AS1377" s="117"/>
      <c r="AT1377" s="117"/>
      <c r="AU1377" s="117"/>
    </row>
    <row r="1378" spans="27:64">
      <c r="AA1378" s="117"/>
      <c r="AB1378" s="117"/>
      <c r="AC1378" s="117"/>
      <c r="AD1378" s="117"/>
      <c r="AE1378" s="117"/>
      <c r="AG1378" s="141"/>
      <c r="AN1378" s="117"/>
      <c r="AO1378" s="117"/>
      <c r="AP1378" s="117"/>
      <c r="AQ1378" s="117"/>
      <c r="AR1378" s="117"/>
      <c r="AS1378" s="117"/>
      <c r="AT1378" s="117"/>
      <c r="AU1378" s="117"/>
      <c r="AV1378" s="117"/>
      <c r="AX1378" s="117"/>
      <c r="AY1378" s="117"/>
      <c r="AZ1378" s="117"/>
      <c r="BA1378" s="117"/>
      <c r="BB1378" s="117"/>
      <c r="BC1378" s="117"/>
      <c r="BD1378" s="117"/>
      <c r="BE1378" s="117"/>
      <c r="BF1378" s="117"/>
      <c r="BG1378" s="117"/>
      <c r="BH1378" s="117"/>
      <c r="BI1378" s="117"/>
      <c r="BJ1378" s="117"/>
      <c r="BK1378" s="117"/>
      <c r="BL1378" s="117"/>
    </row>
    <row r="1379" spans="27:64">
      <c r="AA1379" s="117"/>
      <c r="AB1379" s="117"/>
      <c r="AC1379" s="117"/>
      <c r="AD1379" s="117"/>
      <c r="AE1379" s="117"/>
      <c r="AG1379" s="141"/>
      <c r="AN1379" s="117"/>
      <c r="AO1379" s="117"/>
      <c r="AP1379" s="117"/>
      <c r="AQ1379" s="117"/>
      <c r="AR1379" s="117"/>
      <c r="AS1379" s="117"/>
      <c r="AT1379" s="117"/>
      <c r="AU1379" s="117"/>
    </row>
    <row r="1380" spans="27:64">
      <c r="AA1380" s="117"/>
      <c r="AB1380" s="117"/>
      <c r="AC1380" s="117"/>
      <c r="AD1380" s="117"/>
      <c r="AE1380" s="117"/>
      <c r="AG1380" s="141"/>
      <c r="AN1380" s="117"/>
      <c r="AO1380" s="117"/>
      <c r="AP1380" s="117"/>
      <c r="AQ1380" s="117"/>
      <c r="AR1380" s="117"/>
      <c r="AS1380" s="117"/>
      <c r="AT1380" s="117"/>
      <c r="AU1380" s="117"/>
    </row>
    <row r="1381" spans="27:64">
      <c r="AA1381" s="117"/>
      <c r="AB1381" s="117"/>
      <c r="AC1381" s="117"/>
      <c r="AD1381" s="117"/>
      <c r="AE1381" s="117"/>
      <c r="AG1381" s="141"/>
      <c r="AN1381" s="117"/>
      <c r="AO1381" s="117"/>
      <c r="AP1381" s="117"/>
      <c r="AQ1381" s="117"/>
      <c r="AR1381" s="117"/>
      <c r="AS1381" s="117"/>
      <c r="AT1381" s="117"/>
      <c r="AU1381" s="117"/>
      <c r="AV1381" s="117"/>
    </row>
    <row r="1382" spans="27:64">
      <c r="AA1382" s="117"/>
      <c r="AB1382" s="117"/>
      <c r="AC1382" s="117"/>
      <c r="AD1382" s="117"/>
      <c r="AE1382" s="117"/>
      <c r="AG1382" s="141"/>
      <c r="AN1382" s="117"/>
      <c r="AO1382" s="117"/>
      <c r="AP1382" s="117"/>
      <c r="AQ1382" s="117"/>
      <c r="AR1382" s="117"/>
      <c r="AS1382" s="117"/>
      <c r="AT1382" s="117"/>
      <c r="AU1382" s="117"/>
      <c r="AV1382" s="117"/>
    </row>
    <row r="1383" spans="27:64">
      <c r="AA1383" s="117"/>
      <c r="AB1383" s="117"/>
      <c r="AC1383" s="117"/>
      <c r="AD1383" s="117"/>
      <c r="AE1383" s="117"/>
      <c r="AG1383" s="141"/>
      <c r="AN1383" s="117"/>
      <c r="AO1383" s="117"/>
      <c r="AP1383" s="117"/>
      <c r="AQ1383" s="117"/>
      <c r="AR1383" s="117"/>
      <c r="AS1383" s="117"/>
      <c r="AT1383" s="117"/>
      <c r="AU1383" s="117"/>
      <c r="AV1383" s="117"/>
      <c r="AW1383" s="117"/>
      <c r="AX1383" s="117"/>
      <c r="AY1383" s="117"/>
      <c r="AZ1383" s="117"/>
      <c r="BA1383" s="117"/>
      <c r="BB1383" s="117"/>
      <c r="BC1383" s="117"/>
      <c r="BD1383" s="117"/>
      <c r="BE1383" s="117"/>
      <c r="BF1383" s="117"/>
      <c r="BG1383" s="117"/>
      <c r="BH1383" s="117"/>
      <c r="BI1383" s="117"/>
      <c r="BJ1383" s="117"/>
      <c r="BK1383" s="117"/>
      <c r="BL1383" s="117"/>
    </row>
    <row r="1384" spans="27:64">
      <c r="AA1384" s="117"/>
      <c r="AB1384" s="117"/>
      <c r="AC1384" s="117"/>
      <c r="AD1384" s="117"/>
      <c r="AE1384" s="117"/>
      <c r="AG1384" s="141"/>
      <c r="AN1384" s="117"/>
      <c r="AO1384" s="117"/>
      <c r="AP1384" s="117"/>
      <c r="AQ1384" s="117"/>
      <c r="AR1384" s="117"/>
      <c r="AS1384" s="117"/>
      <c r="AT1384" s="117"/>
      <c r="AU1384" s="117"/>
    </row>
    <row r="1385" spans="27:64">
      <c r="AA1385" s="117"/>
      <c r="AB1385" s="117"/>
      <c r="AC1385" s="117"/>
      <c r="AD1385" s="117"/>
      <c r="AE1385" s="117"/>
      <c r="AG1385" s="141"/>
      <c r="AN1385" s="117"/>
      <c r="AO1385" s="117"/>
      <c r="AP1385" s="117"/>
      <c r="AQ1385" s="117"/>
      <c r="AR1385" s="117"/>
      <c r="AS1385" s="117"/>
      <c r="AT1385" s="117"/>
      <c r="AU1385" s="117"/>
    </row>
    <row r="1386" spans="27:64">
      <c r="AA1386" s="117"/>
      <c r="AB1386" s="117"/>
      <c r="AC1386" s="117"/>
      <c r="AD1386" s="117"/>
      <c r="AE1386" s="117"/>
      <c r="AG1386" s="141"/>
      <c r="AN1386" s="117"/>
      <c r="AO1386" s="117"/>
      <c r="AP1386" s="117"/>
      <c r="AQ1386" s="117"/>
      <c r="AR1386" s="117"/>
      <c r="AS1386" s="117"/>
      <c r="AT1386" s="117"/>
      <c r="AU1386" s="117"/>
      <c r="AV1386" s="117"/>
      <c r="AX1386" s="117"/>
      <c r="AY1386" s="117"/>
      <c r="AZ1386" s="117"/>
      <c r="BA1386" s="117"/>
      <c r="BB1386" s="117"/>
      <c r="BC1386" s="117"/>
      <c r="BD1386" s="117"/>
      <c r="BE1386" s="117"/>
      <c r="BF1386" s="117"/>
      <c r="BG1386" s="117"/>
      <c r="BH1386" s="117"/>
      <c r="BI1386" s="117"/>
      <c r="BJ1386" s="117"/>
      <c r="BK1386" s="117"/>
      <c r="BL1386" s="117"/>
    </row>
    <row r="1387" spans="27:64">
      <c r="AA1387" s="117"/>
      <c r="AB1387" s="117"/>
      <c r="AC1387" s="117"/>
      <c r="AD1387" s="117"/>
      <c r="AE1387" s="117"/>
      <c r="AG1387" s="141"/>
      <c r="AN1387" s="117"/>
      <c r="AO1387" s="117"/>
      <c r="AP1387" s="117"/>
      <c r="AQ1387" s="117"/>
      <c r="AR1387" s="117"/>
      <c r="AS1387" s="117"/>
      <c r="AT1387" s="117"/>
      <c r="AU1387" s="117"/>
      <c r="AV1387" s="117"/>
      <c r="AW1387" s="117"/>
      <c r="AX1387" s="117"/>
      <c r="AY1387" s="117"/>
      <c r="AZ1387" s="117"/>
      <c r="BA1387" s="117"/>
      <c r="BB1387" s="117"/>
      <c r="BC1387" s="117"/>
      <c r="BD1387" s="117"/>
      <c r="BE1387" s="117"/>
      <c r="BF1387" s="117"/>
      <c r="BG1387" s="117"/>
      <c r="BH1387" s="117"/>
      <c r="BI1387" s="117"/>
      <c r="BJ1387" s="117"/>
      <c r="BK1387" s="117"/>
      <c r="BL1387" s="117"/>
    </row>
    <row r="1388" spans="27:64">
      <c r="AA1388" s="117"/>
      <c r="AB1388" s="117"/>
      <c r="AC1388" s="117"/>
      <c r="AD1388" s="117"/>
      <c r="AE1388" s="117"/>
      <c r="AG1388" s="141"/>
      <c r="AN1388" s="117"/>
      <c r="AO1388" s="117"/>
      <c r="AP1388" s="117"/>
      <c r="AQ1388" s="117"/>
      <c r="AR1388" s="117"/>
      <c r="AS1388" s="117"/>
      <c r="AT1388" s="117"/>
      <c r="AU1388" s="117"/>
    </row>
    <row r="1389" spans="27:64">
      <c r="AA1389" s="117"/>
      <c r="AB1389" s="117"/>
      <c r="AC1389" s="117"/>
      <c r="AD1389" s="117"/>
      <c r="AE1389" s="117"/>
      <c r="AG1389" s="141"/>
      <c r="AN1389" s="117"/>
      <c r="AO1389" s="117"/>
      <c r="AP1389" s="117"/>
      <c r="AQ1389" s="117"/>
      <c r="AR1389" s="117"/>
      <c r="AS1389" s="117"/>
      <c r="AT1389" s="117"/>
      <c r="AU1389" s="117"/>
    </row>
    <row r="1390" spans="27:64">
      <c r="AA1390" s="117"/>
      <c r="AB1390" s="117"/>
      <c r="AC1390" s="117"/>
      <c r="AD1390" s="117"/>
      <c r="AE1390" s="117"/>
      <c r="AG1390" s="141"/>
      <c r="AN1390" s="117"/>
      <c r="AO1390" s="117"/>
      <c r="AP1390" s="117"/>
      <c r="AQ1390" s="117"/>
      <c r="AR1390" s="117"/>
      <c r="AS1390" s="117"/>
      <c r="AT1390" s="117"/>
      <c r="AU1390" s="117"/>
    </row>
    <row r="1391" spans="27:64">
      <c r="AA1391" s="117"/>
      <c r="AB1391" s="117"/>
      <c r="AC1391" s="117"/>
      <c r="AD1391" s="117"/>
      <c r="AE1391" s="117"/>
      <c r="AG1391" s="141"/>
      <c r="AN1391" s="117"/>
      <c r="AO1391" s="117"/>
      <c r="AP1391" s="117"/>
      <c r="AQ1391" s="117"/>
      <c r="AR1391" s="117"/>
      <c r="AS1391" s="117"/>
      <c r="AT1391" s="117"/>
      <c r="AU1391" s="117"/>
    </row>
    <row r="1392" spans="27:64">
      <c r="AA1392" s="117"/>
      <c r="AB1392" s="117"/>
      <c r="AC1392" s="117"/>
      <c r="AD1392" s="117"/>
      <c r="AE1392" s="117"/>
      <c r="AG1392" s="141"/>
      <c r="AN1392" s="117"/>
      <c r="AO1392" s="117"/>
      <c r="AP1392" s="117"/>
      <c r="AQ1392" s="117"/>
      <c r="AR1392" s="117"/>
      <c r="AS1392" s="117"/>
      <c r="AT1392" s="117"/>
      <c r="AU1392" s="117"/>
      <c r="AV1392" s="117"/>
      <c r="AX1392" s="117"/>
      <c r="AY1392" s="117"/>
      <c r="AZ1392" s="117"/>
      <c r="BA1392" s="117"/>
      <c r="BB1392" s="117"/>
      <c r="BC1392" s="117"/>
      <c r="BD1392" s="117"/>
      <c r="BE1392" s="117"/>
      <c r="BF1392" s="117"/>
      <c r="BG1392" s="117"/>
      <c r="BH1392" s="117"/>
      <c r="BI1392" s="117"/>
      <c r="BJ1392" s="117"/>
      <c r="BK1392" s="117"/>
      <c r="BL1392" s="117"/>
    </row>
    <row r="1393" spans="27:64">
      <c r="AA1393" s="117"/>
      <c r="AB1393" s="117"/>
      <c r="AC1393" s="117"/>
      <c r="AD1393" s="117"/>
      <c r="AE1393" s="117"/>
      <c r="AG1393" s="141"/>
      <c r="AN1393" s="117"/>
      <c r="AO1393" s="117"/>
      <c r="AP1393" s="117"/>
      <c r="AQ1393" s="117"/>
      <c r="AR1393" s="117"/>
      <c r="AS1393" s="117"/>
      <c r="AT1393" s="117"/>
      <c r="AU1393" s="117"/>
      <c r="AV1393" s="117"/>
      <c r="AX1393" s="117"/>
      <c r="AY1393" s="117"/>
      <c r="AZ1393" s="117"/>
      <c r="BA1393" s="117"/>
      <c r="BB1393" s="117"/>
      <c r="BC1393" s="117"/>
      <c r="BD1393" s="117"/>
      <c r="BE1393" s="117"/>
      <c r="BF1393" s="117"/>
      <c r="BG1393" s="117"/>
      <c r="BH1393" s="117"/>
      <c r="BI1393" s="117"/>
      <c r="BJ1393" s="117"/>
      <c r="BK1393" s="117"/>
      <c r="BL1393" s="117"/>
    </row>
    <row r="1394" spans="27:64">
      <c r="AA1394" s="117"/>
      <c r="AB1394" s="117"/>
      <c r="AC1394" s="117"/>
      <c r="AD1394" s="117"/>
      <c r="AE1394" s="117"/>
      <c r="AG1394" s="141"/>
      <c r="AN1394" s="117"/>
      <c r="AO1394" s="117"/>
      <c r="AP1394" s="117"/>
      <c r="AQ1394" s="117"/>
      <c r="AR1394" s="117"/>
      <c r="AS1394" s="117"/>
      <c r="AT1394" s="117"/>
      <c r="AU1394" s="117"/>
    </row>
    <row r="1395" spans="27:64">
      <c r="AA1395" s="117"/>
      <c r="AB1395" s="117"/>
      <c r="AC1395" s="117"/>
      <c r="AD1395" s="117"/>
      <c r="AE1395" s="117"/>
      <c r="AG1395" s="141"/>
      <c r="AN1395" s="117"/>
      <c r="AO1395" s="117"/>
      <c r="AP1395" s="117"/>
      <c r="AQ1395" s="117"/>
      <c r="AR1395" s="117"/>
      <c r="AS1395" s="117"/>
      <c r="AT1395" s="117"/>
      <c r="AU1395" s="117"/>
    </row>
    <row r="1396" spans="27:64">
      <c r="AA1396" s="117"/>
      <c r="AB1396" s="117"/>
      <c r="AC1396" s="117"/>
      <c r="AD1396" s="117"/>
      <c r="AE1396" s="117"/>
      <c r="AG1396" s="141"/>
      <c r="AN1396" s="117"/>
      <c r="AO1396" s="117"/>
      <c r="AP1396" s="117"/>
      <c r="AQ1396" s="117"/>
      <c r="AR1396" s="117"/>
      <c r="AS1396" s="117"/>
      <c r="AT1396" s="117"/>
      <c r="AU1396" s="117"/>
    </row>
    <row r="1397" spans="27:64">
      <c r="AA1397" s="117"/>
      <c r="AB1397" s="117"/>
      <c r="AC1397" s="117"/>
      <c r="AD1397" s="117"/>
      <c r="AE1397" s="117"/>
      <c r="AG1397" s="141"/>
      <c r="AN1397" s="117"/>
      <c r="AO1397" s="117"/>
      <c r="AP1397" s="117"/>
      <c r="AQ1397" s="117"/>
      <c r="AR1397" s="117"/>
      <c r="AS1397" s="117"/>
      <c r="AT1397" s="117"/>
      <c r="AU1397" s="117"/>
    </row>
    <row r="1398" spans="27:64">
      <c r="AA1398" s="117"/>
      <c r="AB1398" s="117"/>
      <c r="AC1398" s="117"/>
      <c r="AD1398" s="117"/>
      <c r="AE1398" s="117"/>
      <c r="AG1398" s="141"/>
      <c r="AN1398" s="117"/>
      <c r="AO1398" s="117"/>
      <c r="AP1398" s="117"/>
      <c r="AQ1398" s="117"/>
      <c r="AR1398" s="117"/>
      <c r="AS1398" s="117"/>
      <c r="AT1398" s="117"/>
      <c r="AU1398" s="117"/>
    </row>
    <row r="1399" spans="27:64">
      <c r="AA1399" s="117"/>
      <c r="AB1399" s="117"/>
      <c r="AC1399" s="117"/>
      <c r="AD1399" s="117"/>
      <c r="AE1399" s="117"/>
      <c r="AG1399" s="141"/>
      <c r="AN1399" s="117"/>
      <c r="AO1399" s="117"/>
      <c r="AP1399" s="117"/>
      <c r="AQ1399" s="117"/>
      <c r="AR1399" s="117"/>
      <c r="AS1399" s="117"/>
      <c r="AT1399" s="117"/>
      <c r="AU1399" s="117"/>
    </row>
    <row r="1400" spans="27:64">
      <c r="AA1400" s="117"/>
      <c r="AB1400" s="117"/>
      <c r="AC1400" s="117"/>
      <c r="AD1400" s="117"/>
      <c r="AE1400" s="117"/>
      <c r="AG1400" s="141"/>
      <c r="AN1400" s="117"/>
      <c r="AO1400" s="117"/>
      <c r="AP1400" s="117"/>
      <c r="AQ1400" s="117"/>
      <c r="AR1400" s="117"/>
      <c r="AS1400" s="117"/>
      <c r="AT1400" s="117"/>
      <c r="AU1400" s="117"/>
    </row>
    <row r="1401" spans="27:64">
      <c r="AA1401" s="117"/>
      <c r="AB1401" s="117"/>
      <c r="AC1401" s="117"/>
      <c r="AD1401" s="117"/>
      <c r="AE1401" s="117"/>
      <c r="AG1401" s="141"/>
      <c r="AN1401" s="117"/>
      <c r="AO1401" s="117"/>
      <c r="AP1401" s="117"/>
      <c r="AQ1401" s="117"/>
      <c r="AR1401" s="117"/>
      <c r="AS1401" s="117"/>
      <c r="AT1401" s="117"/>
      <c r="AU1401" s="117"/>
      <c r="AV1401" s="117"/>
      <c r="AX1401" s="117"/>
      <c r="AY1401" s="117"/>
      <c r="AZ1401" s="117"/>
      <c r="BA1401" s="117"/>
      <c r="BB1401" s="117"/>
      <c r="BC1401" s="117"/>
      <c r="BD1401" s="117"/>
      <c r="BE1401" s="117"/>
      <c r="BF1401" s="117"/>
      <c r="BG1401" s="117"/>
      <c r="BH1401" s="117"/>
      <c r="BI1401" s="117"/>
      <c r="BJ1401" s="117"/>
      <c r="BK1401" s="117"/>
      <c r="BL1401" s="117"/>
    </row>
    <row r="1402" spans="27:64">
      <c r="AA1402" s="117"/>
      <c r="AB1402" s="117"/>
      <c r="AC1402" s="117"/>
      <c r="AD1402" s="117"/>
      <c r="AE1402" s="117"/>
      <c r="AG1402" s="141"/>
      <c r="AN1402" s="117"/>
      <c r="AO1402" s="117"/>
      <c r="AP1402" s="117"/>
      <c r="AQ1402" s="117"/>
      <c r="AR1402" s="117"/>
      <c r="AS1402" s="117"/>
      <c r="AT1402" s="117"/>
      <c r="AU1402" s="117"/>
    </row>
    <row r="1403" spans="27:64">
      <c r="AA1403" s="117"/>
      <c r="AB1403" s="117"/>
      <c r="AC1403" s="117"/>
      <c r="AD1403" s="117"/>
      <c r="AE1403" s="117"/>
      <c r="AG1403" s="141"/>
      <c r="AN1403" s="117"/>
      <c r="AO1403" s="117"/>
      <c r="AP1403" s="117"/>
      <c r="AQ1403" s="117"/>
      <c r="AR1403" s="117"/>
      <c r="AS1403" s="117"/>
      <c r="AT1403" s="117"/>
      <c r="AU1403" s="117"/>
    </row>
    <row r="1404" spans="27:64">
      <c r="AA1404" s="117"/>
      <c r="AB1404" s="117"/>
      <c r="AC1404" s="117"/>
      <c r="AD1404" s="117"/>
      <c r="AE1404" s="117"/>
      <c r="AG1404" s="141"/>
      <c r="AN1404" s="117"/>
      <c r="AO1404" s="117"/>
      <c r="AP1404" s="117"/>
      <c r="AQ1404" s="117"/>
      <c r="AR1404" s="117"/>
      <c r="AS1404" s="117"/>
      <c r="AT1404" s="117"/>
      <c r="AU1404" s="117"/>
    </row>
    <row r="1405" spans="27:64">
      <c r="AA1405" s="117"/>
      <c r="AB1405" s="117"/>
      <c r="AC1405" s="117"/>
      <c r="AD1405" s="117"/>
      <c r="AE1405" s="117"/>
      <c r="AG1405" s="141"/>
      <c r="AN1405" s="117"/>
      <c r="AO1405" s="117"/>
      <c r="AP1405" s="117"/>
      <c r="AQ1405" s="117"/>
      <c r="AR1405" s="117"/>
      <c r="AS1405" s="117"/>
      <c r="AT1405" s="117"/>
      <c r="AU1405" s="117"/>
    </row>
    <row r="1406" spans="27:64">
      <c r="AA1406" s="117"/>
      <c r="AB1406" s="117"/>
      <c r="AC1406" s="117"/>
      <c r="AD1406" s="117"/>
      <c r="AE1406" s="117"/>
      <c r="AG1406" s="141"/>
      <c r="AN1406" s="117"/>
      <c r="AO1406" s="117"/>
      <c r="AP1406" s="117"/>
      <c r="AQ1406" s="117"/>
      <c r="AR1406" s="117"/>
      <c r="AS1406" s="117"/>
      <c r="AT1406" s="117"/>
      <c r="AU1406" s="117"/>
    </row>
    <row r="1407" spans="27:64">
      <c r="AA1407" s="117"/>
      <c r="AB1407" s="117"/>
      <c r="AC1407" s="117"/>
      <c r="AD1407" s="117"/>
      <c r="AE1407" s="117"/>
      <c r="AG1407" s="141"/>
      <c r="AN1407" s="117"/>
      <c r="AO1407" s="117"/>
      <c r="AP1407" s="117"/>
      <c r="AQ1407" s="117"/>
      <c r="AR1407" s="117"/>
      <c r="AS1407" s="117"/>
      <c r="AT1407" s="117"/>
      <c r="AU1407" s="117"/>
      <c r="AV1407" s="117"/>
      <c r="AW1407" s="117"/>
      <c r="AX1407" s="117"/>
      <c r="AY1407" s="117"/>
      <c r="AZ1407" s="117"/>
      <c r="BA1407" s="117"/>
      <c r="BB1407" s="117"/>
      <c r="BC1407" s="117"/>
      <c r="BD1407" s="117"/>
      <c r="BE1407" s="117"/>
      <c r="BF1407" s="117"/>
      <c r="BG1407" s="117"/>
      <c r="BH1407" s="117"/>
      <c r="BI1407" s="117"/>
      <c r="BJ1407" s="117"/>
      <c r="BK1407" s="117"/>
      <c r="BL1407" s="117"/>
    </row>
    <row r="1408" spans="27:64">
      <c r="AA1408" s="117"/>
      <c r="AB1408" s="117"/>
      <c r="AC1408" s="117"/>
      <c r="AD1408" s="117"/>
      <c r="AE1408" s="117"/>
      <c r="AG1408" s="141"/>
      <c r="AN1408" s="117"/>
      <c r="AO1408" s="117"/>
      <c r="AP1408" s="117"/>
      <c r="AQ1408" s="117"/>
      <c r="AR1408" s="117"/>
      <c r="AS1408" s="117"/>
      <c r="AT1408" s="117"/>
      <c r="AU1408" s="117"/>
    </row>
    <row r="1409" spans="27:64">
      <c r="AA1409" s="117"/>
      <c r="AB1409" s="117"/>
      <c r="AC1409" s="117"/>
      <c r="AD1409" s="117"/>
      <c r="AE1409" s="117"/>
      <c r="AG1409" s="141"/>
      <c r="AN1409" s="117"/>
      <c r="AO1409" s="117"/>
      <c r="AP1409" s="117"/>
      <c r="AQ1409" s="117"/>
      <c r="AR1409" s="117"/>
      <c r="AS1409" s="117"/>
      <c r="AT1409" s="117"/>
      <c r="AU1409" s="117"/>
    </row>
    <row r="1410" spans="27:64">
      <c r="AA1410" s="117"/>
      <c r="AB1410" s="117"/>
      <c r="AC1410" s="117"/>
      <c r="AD1410" s="117"/>
      <c r="AE1410" s="117"/>
      <c r="AG1410" s="141"/>
      <c r="AN1410" s="117"/>
      <c r="AO1410" s="117"/>
      <c r="AP1410" s="117"/>
      <c r="AQ1410" s="117"/>
      <c r="AR1410" s="117"/>
      <c r="AS1410" s="117"/>
      <c r="AT1410" s="117"/>
      <c r="AU1410" s="117"/>
    </row>
    <row r="1411" spans="27:64">
      <c r="AA1411" s="117"/>
      <c r="AB1411" s="117"/>
      <c r="AC1411" s="117"/>
      <c r="AD1411" s="117"/>
      <c r="AE1411" s="117"/>
      <c r="AG1411" s="141"/>
      <c r="AN1411" s="117"/>
      <c r="AO1411" s="117"/>
      <c r="AP1411" s="117"/>
      <c r="AQ1411" s="117"/>
      <c r="AR1411" s="117"/>
      <c r="AS1411" s="117"/>
      <c r="AT1411" s="117"/>
      <c r="AU1411" s="117"/>
    </row>
    <row r="1412" spans="27:64">
      <c r="AA1412" s="117"/>
      <c r="AB1412" s="117"/>
      <c r="AC1412" s="117"/>
      <c r="AD1412" s="117"/>
      <c r="AE1412" s="117"/>
      <c r="AG1412" s="141"/>
      <c r="AN1412" s="117"/>
      <c r="AO1412" s="117"/>
      <c r="AP1412" s="117"/>
      <c r="AQ1412" s="117"/>
      <c r="AR1412" s="117"/>
      <c r="AS1412" s="117"/>
      <c r="AT1412" s="117"/>
      <c r="AU1412" s="117"/>
    </row>
    <row r="1413" spans="27:64">
      <c r="AA1413" s="117"/>
      <c r="AB1413" s="117"/>
      <c r="AC1413" s="117"/>
      <c r="AD1413" s="117"/>
      <c r="AE1413" s="117"/>
      <c r="AG1413" s="141"/>
      <c r="AN1413" s="117"/>
      <c r="AO1413" s="117"/>
      <c r="AP1413" s="117"/>
      <c r="AQ1413" s="117"/>
      <c r="AR1413" s="117"/>
      <c r="AS1413" s="117"/>
      <c r="AT1413" s="117"/>
      <c r="AU1413" s="117"/>
    </row>
    <row r="1414" spans="27:64">
      <c r="AA1414" s="117"/>
      <c r="AB1414" s="117"/>
      <c r="AC1414" s="117"/>
      <c r="AD1414" s="117"/>
      <c r="AE1414" s="117"/>
      <c r="AG1414" s="141"/>
      <c r="AN1414" s="117"/>
      <c r="AO1414" s="117"/>
      <c r="AP1414" s="117"/>
      <c r="AQ1414" s="117"/>
      <c r="AR1414" s="117"/>
      <c r="AS1414" s="117"/>
      <c r="AT1414" s="117"/>
      <c r="AU1414" s="117"/>
    </row>
    <row r="1415" spans="27:64">
      <c r="AA1415" s="117"/>
      <c r="AB1415" s="117"/>
      <c r="AC1415" s="117"/>
      <c r="AD1415" s="117"/>
      <c r="AE1415" s="117"/>
      <c r="AG1415" s="141"/>
      <c r="AN1415" s="117"/>
      <c r="AO1415" s="117"/>
      <c r="AP1415" s="117"/>
      <c r="AQ1415" s="117"/>
      <c r="AR1415" s="117"/>
      <c r="AS1415" s="117"/>
      <c r="AT1415" s="117"/>
      <c r="AU1415" s="117"/>
    </row>
    <row r="1416" spans="27:64">
      <c r="AA1416" s="117"/>
      <c r="AB1416" s="117"/>
      <c r="AC1416" s="117"/>
      <c r="AD1416" s="117"/>
      <c r="AE1416" s="117"/>
      <c r="AG1416" s="141"/>
      <c r="AN1416" s="117"/>
      <c r="AO1416" s="117"/>
      <c r="AP1416" s="117"/>
      <c r="AQ1416" s="117"/>
      <c r="AR1416" s="117"/>
      <c r="AS1416" s="117"/>
      <c r="AT1416" s="117"/>
      <c r="AU1416" s="117"/>
    </row>
    <row r="1417" spans="27:64">
      <c r="AA1417" s="117"/>
      <c r="AB1417" s="117"/>
      <c r="AC1417" s="117"/>
      <c r="AD1417" s="117"/>
      <c r="AE1417" s="117"/>
      <c r="AG1417" s="141"/>
      <c r="AN1417" s="117"/>
      <c r="AO1417" s="117"/>
      <c r="AP1417" s="117"/>
      <c r="AQ1417" s="117"/>
      <c r="AR1417" s="117"/>
      <c r="AS1417" s="117"/>
      <c r="AT1417" s="117"/>
      <c r="AU1417" s="117"/>
    </row>
    <row r="1418" spans="27:64">
      <c r="AA1418" s="117"/>
      <c r="AB1418" s="117"/>
      <c r="AC1418" s="117"/>
      <c r="AD1418" s="117"/>
      <c r="AE1418" s="117"/>
      <c r="AG1418" s="141"/>
      <c r="AN1418" s="117"/>
      <c r="AO1418" s="117"/>
      <c r="AP1418" s="117"/>
      <c r="AQ1418" s="117"/>
      <c r="AR1418" s="117"/>
      <c r="AS1418" s="117"/>
      <c r="AT1418" s="117"/>
      <c r="AU1418" s="117"/>
    </row>
    <row r="1419" spans="27:64">
      <c r="AA1419" s="117"/>
      <c r="AB1419" s="117"/>
      <c r="AC1419" s="117"/>
      <c r="AD1419" s="117"/>
      <c r="AE1419" s="117"/>
      <c r="AG1419" s="141"/>
      <c r="AN1419" s="117"/>
      <c r="AO1419" s="117"/>
      <c r="AP1419" s="117"/>
      <c r="AQ1419" s="117"/>
      <c r="AR1419" s="117"/>
      <c r="AS1419" s="117"/>
      <c r="AT1419" s="117"/>
      <c r="AU1419" s="117"/>
    </row>
    <row r="1420" spans="27:64">
      <c r="AA1420" s="117"/>
      <c r="AB1420" s="117"/>
      <c r="AC1420" s="117"/>
      <c r="AD1420" s="117"/>
      <c r="AE1420" s="117"/>
      <c r="AG1420" s="141"/>
      <c r="AN1420" s="117"/>
      <c r="AO1420" s="117"/>
      <c r="AP1420" s="117"/>
      <c r="AQ1420" s="117"/>
      <c r="AR1420" s="117"/>
      <c r="AS1420" s="117"/>
      <c r="AT1420" s="117"/>
      <c r="AU1420" s="117"/>
    </row>
    <row r="1421" spans="27:64">
      <c r="AA1421" s="117"/>
      <c r="AB1421" s="117"/>
      <c r="AC1421" s="117"/>
      <c r="AD1421" s="117"/>
      <c r="AE1421" s="117"/>
      <c r="AG1421" s="141"/>
      <c r="AN1421" s="117"/>
      <c r="AO1421" s="117"/>
      <c r="AP1421" s="117"/>
      <c r="AQ1421" s="117"/>
      <c r="AR1421" s="117"/>
      <c r="AS1421" s="117"/>
      <c r="AT1421" s="117"/>
      <c r="AU1421" s="117"/>
      <c r="AV1421" s="117"/>
      <c r="AW1421" s="117"/>
      <c r="AX1421" s="117"/>
      <c r="AY1421" s="117"/>
      <c r="AZ1421" s="117"/>
      <c r="BA1421" s="117"/>
      <c r="BB1421" s="117"/>
      <c r="BC1421" s="117"/>
      <c r="BD1421" s="117"/>
      <c r="BE1421" s="117"/>
      <c r="BF1421" s="117"/>
      <c r="BG1421" s="117"/>
      <c r="BH1421" s="117"/>
      <c r="BI1421" s="117"/>
      <c r="BJ1421" s="117"/>
      <c r="BK1421" s="117"/>
      <c r="BL1421" s="117"/>
    </row>
    <row r="1422" spans="27:64">
      <c r="AA1422" s="117"/>
      <c r="AB1422" s="117"/>
      <c r="AC1422" s="117"/>
      <c r="AD1422" s="117"/>
      <c r="AE1422" s="117"/>
      <c r="AG1422" s="141"/>
      <c r="AN1422" s="117"/>
      <c r="AO1422" s="117"/>
      <c r="AP1422" s="117"/>
      <c r="AQ1422" s="117"/>
      <c r="AR1422" s="117"/>
      <c r="AS1422" s="117"/>
      <c r="AT1422" s="117"/>
      <c r="AU1422" s="117"/>
    </row>
    <row r="1423" spans="27:64">
      <c r="AA1423" s="117"/>
      <c r="AB1423" s="117"/>
      <c r="AC1423" s="117"/>
      <c r="AD1423" s="117"/>
      <c r="AE1423" s="117"/>
      <c r="AG1423" s="141"/>
      <c r="AN1423" s="117"/>
      <c r="AO1423" s="117"/>
      <c r="AP1423" s="117"/>
      <c r="AQ1423" s="117"/>
      <c r="AR1423" s="117"/>
      <c r="AS1423" s="117"/>
      <c r="AT1423" s="117"/>
      <c r="AU1423" s="117"/>
    </row>
    <row r="1424" spans="27:64">
      <c r="AA1424" s="117"/>
      <c r="AB1424" s="117"/>
      <c r="AC1424" s="117"/>
      <c r="AD1424" s="117"/>
      <c r="AE1424" s="117"/>
      <c r="AG1424" s="141"/>
      <c r="AN1424" s="117"/>
      <c r="AO1424" s="117"/>
      <c r="AP1424" s="117"/>
      <c r="AQ1424" s="117"/>
      <c r="AR1424" s="117"/>
      <c r="AS1424" s="117"/>
      <c r="AT1424" s="117"/>
      <c r="AU1424" s="117"/>
    </row>
    <row r="1425" spans="27:64">
      <c r="AA1425" s="117"/>
      <c r="AB1425" s="117"/>
      <c r="AC1425" s="117"/>
      <c r="AD1425" s="117"/>
      <c r="AE1425" s="117"/>
      <c r="AG1425" s="141"/>
      <c r="AN1425" s="117"/>
      <c r="AO1425" s="117"/>
      <c r="AP1425" s="117"/>
      <c r="AQ1425" s="117"/>
      <c r="AR1425" s="117"/>
      <c r="AS1425" s="117"/>
      <c r="AT1425" s="117"/>
      <c r="AU1425" s="117"/>
    </row>
    <row r="1426" spans="27:64">
      <c r="AA1426" s="117"/>
      <c r="AB1426" s="117"/>
      <c r="AC1426" s="117"/>
      <c r="AD1426" s="117"/>
      <c r="AE1426" s="117"/>
      <c r="AG1426" s="141"/>
      <c r="AN1426" s="117"/>
      <c r="AO1426" s="117"/>
      <c r="AP1426" s="117"/>
      <c r="AQ1426" s="117"/>
      <c r="AR1426" s="117"/>
      <c r="AS1426" s="117"/>
      <c r="AT1426" s="117"/>
      <c r="AU1426" s="117"/>
    </row>
    <row r="1427" spans="27:64">
      <c r="AA1427" s="117"/>
      <c r="AB1427" s="117"/>
      <c r="AC1427" s="117"/>
      <c r="AD1427" s="117"/>
      <c r="AE1427" s="117"/>
      <c r="AG1427" s="141"/>
      <c r="AN1427" s="117"/>
      <c r="AO1427" s="117"/>
      <c r="AP1427" s="117"/>
      <c r="AQ1427" s="117"/>
      <c r="AR1427" s="117"/>
      <c r="AS1427" s="117"/>
      <c r="AT1427" s="117"/>
      <c r="AU1427" s="117"/>
    </row>
    <row r="1428" spans="27:64">
      <c r="AA1428" s="117"/>
      <c r="AB1428" s="117"/>
      <c r="AC1428" s="117"/>
      <c r="AD1428" s="117"/>
      <c r="AE1428" s="117"/>
      <c r="AG1428" s="141"/>
      <c r="AN1428" s="117"/>
      <c r="AO1428" s="117"/>
      <c r="AP1428" s="117"/>
      <c r="AQ1428" s="117"/>
      <c r="AR1428" s="117"/>
      <c r="AS1428" s="117"/>
      <c r="AT1428" s="117"/>
      <c r="AU1428" s="117"/>
    </row>
    <row r="1429" spans="27:64">
      <c r="AA1429" s="117"/>
      <c r="AB1429" s="117"/>
      <c r="AC1429" s="117"/>
      <c r="AD1429" s="117"/>
      <c r="AE1429" s="117"/>
      <c r="AG1429" s="141"/>
      <c r="AN1429" s="117"/>
      <c r="AO1429" s="117"/>
      <c r="AP1429" s="117"/>
      <c r="AQ1429" s="117"/>
      <c r="AR1429" s="117"/>
      <c r="AS1429" s="117"/>
      <c r="AT1429" s="117"/>
      <c r="AU1429" s="117"/>
    </row>
    <row r="1430" spans="27:64">
      <c r="AA1430" s="117"/>
      <c r="AB1430" s="117"/>
      <c r="AC1430" s="117"/>
      <c r="AD1430" s="117"/>
      <c r="AE1430" s="117"/>
      <c r="AG1430" s="141"/>
      <c r="AN1430" s="117"/>
      <c r="AO1430" s="117"/>
      <c r="AP1430" s="117"/>
      <c r="AQ1430" s="117"/>
      <c r="AR1430" s="117"/>
      <c r="AS1430" s="117"/>
      <c r="AT1430" s="117"/>
      <c r="AU1430" s="117"/>
    </row>
    <row r="1431" spans="27:64">
      <c r="AA1431" s="117"/>
      <c r="AB1431" s="117"/>
      <c r="AC1431" s="117"/>
      <c r="AD1431" s="117"/>
      <c r="AE1431" s="117"/>
      <c r="AG1431" s="141"/>
      <c r="AN1431" s="117"/>
      <c r="AO1431" s="117"/>
      <c r="AP1431" s="117"/>
      <c r="AQ1431" s="117"/>
      <c r="AR1431" s="117"/>
      <c r="AS1431" s="117"/>
      <c r="AT1431" s="117"/>
      <c r="AU1431" s="117"/>
    </row>
    <row r="1432" spans="27:64">
      <c r="AA1432" s="117"/>
      <c r="AB1432" s="117"/>
      <c r="AC1432" s="117"/>
      <c r="AD1432" s="117"/>
      <c r="AE1432" s="117"/>
      <c r="AG1432" s="141"/>
      <c r="AN1432" s="117"/>
      <c r="AO1432" s="117"/>
      <c r="AP1432" s="117"/>
      <c r="AQ1432" s="117"/>
      <c r="AR1432" s="117"/>
      <c r="AS1432" s="117"/>
      <c r="AT1432" s="117"/>
      <c r="AU1432" s="117"/>
    </row>
    <row r="1433" spans="27:64">
      <c r="AA1433" s="117"/>
      <c r="AB1433" s="117"/>
      <c r="AC1433" s="117"/>
      <c r="AD1433" s="117"/>
      <c r="AE1433" s="117"/>
      <c r="AG1433" s="141"/>
      <c r="AN1433" s="117"/>
      <c r="AO1433" s="117"/>
      <c r="AP1433" s="117"/>
      <c r="AQ1433" s="117"/>
      <c r="AR1433" s="117"/>
      <c r="AS1433" s="117"/>
      <c r="AT1433" s="117"/>
      <c r="AU1433" s="117"/>
    </row>
    <row r="1434" spans="27:64">
      <c r="AA1434" s="117"/>
      <c r="AB1434" s="117"/>
      <c r="AC1434" s="117"/>
      <c r="AD1434" s="117"/>
      <c r="AE1434" s="117"/>
      <c r="AG1434" s="141"/>
      <c r="AN1434" s="117"/>
      <c r="AO1434" s="117"/>
      <c r="AP1434" s="117"/>
      <c r="AQ1434" s="117"/>
      <c r="AR1434" s="117"/>
      <c r="AS1434" s="117"/>
      <c r="AT1434" s="117"/>
      <c r="AU1434" s="117"/>
    </row>
    <row r="1435" spans="27:64">
      <c r="AA1435" s="117"/>
      <c r="AB1435" s="117"/>
      <c r="AC1435" s="117"/>
      <c r="AD1435" s="117"/>
      <c r="AE1435" s="117"/>
      <c r="AG1435" s="141"/>
      <c r="AN1435" s="117"/>
      <c r="AO1435" s="117"/>
      <c r="AP1435" s="117"/>
      <c r="AQ1435" s="117"/>
      <c r="AR1435" s="117"/>
      <c r="AS1435" s="117"/>
      <c r="AT1435" s="117"/>
      <c r="AU1435" s="117"/>
    </row>
    <row r="1436" spans="27:64">
      <c r="AA1436" s="117"/>
      <c r="AB1436" s="117"/>
      <c r="AC1436" s="117"/>
      <c r="AD1436" s="117"/>
      <c r="AE1436" s="117"/>
      <c r="AG1436" s="141"/>
      <c r="AN1436" s="117"/>
      <c r="AO1436" s="117"/>
      <c r="AP1436" s="117"/>
      <c r="AQ1436" s="117"/>
      <c r="AR1436" s="117"/>
      <c r="AS1436" s="117"/>
      <c r="AT1436" s="117"/>
      <c r="AU1436" s="117"/>
    </row>
    <row r="1437" spans="27:64">
      <c r="AA1437" s="117"/>
      <c r="AB1437" s="117"/>
      <c r="AC1437" s="117"/>
      <c r="AD1437" s="117"/>
      <c r="AE1437" s="117"/>
      <c r="AG1437" s="141"/>
      <c r="AN1437" s="117"/>
      <c r="AO1437" s="117"/>
      <c r="AP1437" s="117"/>
      <c r="AQ1437" s="117"/>
      <c r="AR1437" s="117"/>
      <c r="AS1437" s="117"/>
      <c r="AT1437" s="117"/>
      <c r="AU1437" s="117"/>
    </row>
    <row r="1438" spans="27:64">
      <c r="AA1438" s="117"/>
      <c r="AB1438" s="117"/>
      <c r="AC1438" s="117"/>
      <c r="AD1438" s="117"/>
      <c r="AE1438" s="117"/>
      <c r="AG1438" s="141"/>
      <c r="AN1438" s="117"/>
      <c r="AO1438" s="117"/>
      <c r="AP1438" s="117"/>
      <c r="AQ1438" s="117"/>
      <c r="AR1438" s="117"/>
      <c r="AS1438" s="117"/>
      <c r="AT1438" s="117"/>
      <c r="AU1438" s="117"/>
      <c r="AV1438" s="117"/>
      <c r="AW1438" s="117"/>
      <c r="AX1438" s="117"/>
      <c r="AY1438" s="117"/>
      <c r="AZ1438" s="117"/>
      <c r="BA1438" s="117"/>
      <c r="BB1438" s="117"/>
      <c r="BC1438" s="117"/>
      <c r="BD1438" s="117"/>
      <c r="BE1438" s="117"/>
      <c r="BF1438" s="117"/>
      <c r="BG1438" s="117"/>
      <c r="BH1438" s="117"/>
      <c r="BI1438" s="117"/>
      <c r="BJ1438" s="117"/>
      <c r="BK1438" s="117"/>
      <c r="BL1438" s="117"/>
    </row>
    <row r="1439" spans="27:64">
      <c r="AA1439" s="117"/>
      <c r="AB1439" s="117"/>
      <c r="AC1439" s="117"/>
      <c r="AD1439" s="117"/>
      <c r="AE1439" s="117"/>
      <c r="AG1439" s="141"/>
      <c r="AN1439" s="117"/>
      <c r="AO1439" s="117"/>
      <c r="AP1439" s="117"/>
      <c r="AQ1439" s="117"/>
      <c r="AR1439" s="117"/>
      <c r="AS1439" s="117"/>
      <c r="AT1439" s="117"/>
      <c r="AU1439" s="117"/>
    </row>
    <row r="1440" spans="27:64">
      <c r="AA1440" s="117"/>
      <c r="AB1440" s="117"/>
      <c r="AC1440" s="117"/>
      <c r="AD1440" s="117"/>
      <c r="AE1440" s="117"/>
      <c r="AG1440" s="141"/>
      <c r="AN1440" s="117"/>
      <c r="AO1440" s="117"/>
      <c r="AP1440" s="117"/>
      <c r="AQ1440" s="117"/>
      <c r="AR1440" s="117"/>
      <c r="AS1440" s="117"/>
      <c r="AT1440" s="117"/>
      <c r="AU1440" s="117"/>
      <c r="AV1440" s="117"/>
    </row>
    <row r="1441" spans="27:64">
      <c r="AA1441" s="117"/>
      <c r="AB1441" s="117"/>
      <c r="AC1441" s="117"/>
      <c r="AD1441" s="117"/>
      <c r="AE1441" s="117"/>
      <c r="AG1441" s="141"/>
      <c r="AN1441" s="117"/>
      <c r="AO1441" s="117"/>
      <c r="AP1441" s="117"/>
      <c r="AQ1441" s="117"/>
      <c r="AR1441" s="117"/>
      <c r="AS1441" s="117"/>
      <c r="AT1441" s="117"/>
      <c r="AU1441" s="117"/>
      <c r="AV1441" s="117"/>
    </row>
    <row r="1442" spans="27:64">
      <c r="AA1442" s="117"/>
      <c r="AB1442" s="117"/>
      <c r="AC1442" s="117"/>
      <c r="AD1442" s="117"/>
      <c r="AE1442" s="117"/>
      <c r="AG1442" s="141"/>
      <c r="AN1442" s="117"/>
      <c r="AO1442" s="117"/>
      <c r="AP1442" s="117"/>
      <c r="AQ1442" s="117"/>
      <c r="AR1442" s="117"/>
      <c r="AS1442" s="117"/>
      <c r="AT1442" s="117"/>
      <c r="AU1442" s="117"/>
      <c r="AV1442" s="117"/>
    </row>
    <row r="1443" spans="27:64">
      <c r="AA1443" s="117"/>
      <c r="AB1443" s="117"/>
      <c r="AC1443" s="117"/>
      <c r="AD1443" s="117"/>
      <c r="AE1443" s="117"/>
      <c r="AG1443" s="141"/>
      <c r="AN1443" s="117"/>
      <c r="AO1443" s="117"/>
      <c r="AP1443" s="117"/>
      <c r="AQ1443" s="117"/>
      <c r="AR1443" s="117"/>
      <c r="AS1443" s="117"/>
      <c r="AT1443" s="117"/>
      <c r="AU1443" s="117"/>
      <c r="AV1443" s="117"/>
      <c r="AX1443" s="117"/>
    </row>
    <row r="1444" spans="27:64">
      <c r="AA1444" s="117"/>
      <c r="AB1444" s="117"/>
      <c r="AC1444" s="117"/>
      <c r="AD1444" s="117"/>
      <c r="AE1444" s="117"/>
      <c r="AG1444" s="141"/>
      <c r="AN1444" s="117"/>
      <c r="AO1444" s="117"/>
      <c r="AP1444" s="117"/>
      <c r="AQ1444" s="117"/>
      <c r="AR1444" s="117"/>
      <c r="AS1444" s="117"/>
      <c r="AT1444" s="117"/>
      <c r="AU1444" s="117"/>
      <c r="AV1444" s="117"/>
      <c r="AX1444" s="117"/>
    </row>
    <row r="1445" spans="27:64">
      <c r="AA1445" s="117"/>
      <c r="AB1445" s="117"/>
      <c r="AC1445" s="117"/>
      <c r="AD1445" s="117"/>
      <c r="AE1445" s="117"/>
      <c r="AG1445" s="141"/>
      <c r="AN1445" s="117"/>
      <c r="AO1445" s="117"/>
      <c r="AP1445" s="117"/>
      <c r="AQ1445" s="117"/>
      <c r="AR1445" s="117"/>
      <c r="AS1445" s="117"/>
      <c r="AT1445" s="117"/>
      <c r="AU1445" s="117"/>
      <c r="AV1445" s="117"/>
      <c r="AW1445" s="117"/>
      <c r="AX1445" s="117"/>
      <c r="AY1445" s="117"/>
      <c r="AZ1445" s="117"/>
      <c r="BA1445" s="117"/>
      <c r="BB1445" s="117"/>
      <c r="BC1445" s="117"/>
      <c r="BD1445" s="117"/>
      <c r="BE1445" s="117"/>
      <c r="BF1445" s="117"/>
      <c r="BG1445" s="117"/>
      <c r="BH1445" s="117"/>
      <c r="BI1445" s="117"/>
      <c r="BJ1445" s="117"/>
      <c r="BK1445" s="117"/>
      <c r="BL1445" s="117"/>
    </row>
    <row r="1446" spans="27:64">
      <c r="AA1446" s="117"/>
      <c r="AB1446" s="117"/>
      <c r="AC1446" s="117"/>
      <c r="AD1446" s="117"/>
      <c r="AE1446" s="117"/>
      <c r="AG1446" s="141"/>
      <c r="AN1446" s="117"/>
      <c r="AO1446" s="117"/>
      <c r="AP1446" s="117"/>
      <c r="AQ1446" s="117"/>
      <c r="AR1446" s="117"/>
      <c r="AS1446" s="117"/>
      <c r="AT1446" s="117"/>
      <c r="AU1446" s="117"/>
    </row>
    <row r="1447" spans="27:64">
      <c r="AA1447" s="117"/>
      <c r="AB1447" s="117"/>
      <c r="AC1447" s="117"/>
      <c r="AD1447" s="117"/>
      <c r="AE1447" s="117"/>
      <c r="AG1447" s="141"/>
      <c r="AN1447" s="117"/>
      <c r="AO1447" s="117"/>
      <c r="AP1447" s="117"/>
      <c r="AQ1447" s="117"/>
      <c r="AR1447" s="117"/>
      <c r="AS1447" s="117"/>
      <c r="AT1447" s="117"/>
      <c r="AU1447" s="117"/>
    </row>
    <row r="1448" spans="27:64">
      <c r="AA1448" s="117"/>
      <c r="AB1448" s="117"/>
      <c r="AC1448" s="117"/>
      <c r="AD1448" s="117"/>
      <c r="AE1448" s="117"/>
      <c r="AG1448" s="141"/>
      <c r="AN1448" s="117"/>
      <c r="AO1448" s="117"/>
      <c r="AP1448" s="117"/>
      <c r="AQ1448" s="117"/>
      <c r="AR1448" s="117"/>
      <c r="AS1448" s="117"/>
      <c r="AT1448" s="117"/>
      <c r="AU1448" s="117"/>
    </row>
    <row r="1449" spans="27:64">
      <c r="AA1449" s="117"/>
      <c r="AB1449" s="117"/>
      <c r="AC1449" s="117"/>
      <c r="AD1449" s="117"/>
      <c r="AE1449" s="117"/>
      <c r="AG1449" s="141"/>
      <c r="AN1449" s="117"/>
      <c r="AO1449" s="117"/>
      <c r="AP1449" s="117"/>
      <c r="AQ1449" s="117"/>
      <c r="AR1449" s="117"/>
      <c r="AS1449" s="117"/>
      <c r="AT1449" s="117"/>
      <c r="AU1449" s="117"/>
      <c r="AV1449" s="117"/>
      <c r="AW1449" s="117"/>
      <c r="AX1449" s="117"/>
      <c r="AY1449" s="117"/>
      <c r="AZ1449" s="117"/>
      <c r="BA1449" s="117"/>
      <c r="BB1449" s="117"/>
      <c r="BC1449" s="117"/>
      <c r="BD1449" s="117"/>
      <c r="BE1449" s="117"/>
      <c r="BF1449" s="117"/>
      <c r="BG1449" s="117"/>
      <c r="BH1449" s="117"/>
      <c r="BI1449" s="117"/>
      <c r="BJ1449" s="117"/>
      <c r="BK1449" s="117"/>
      <c r="BL1449" s="117"/>
    </row>
    <row r="1450" spans="27:64">
      <c r="AA1450" s="117"/>
      <c r="AB1450" s="117"/>
      <c r="AC1450" s="117"/>
      <c r="AD1450" s="117"/>
      <c r="AE1450" s="117"/>
      <c r="AG1450" s="141"/>
      <c r="AN1450" s="117"/>
      <c r="AO1450" s="117"/>
      <c r="AP1450" s="117"/>
      <c r="AQ1450" s="117"/>
      <c r="AR1450" s="117"/>
      <c r="AS1450" s="117"/>
      <c r="AT1450" s="117"/>
      <c r="AU1450" s="117"/>
      <c r="AV1450" s="117"/>
      <c r="AX1450" s="117"/>
    </row>
    <row r="1451" spans="27:64">
      <c r="AA1451" s="117"/>
      <c r="AB1451" s="117"/>
      <c r="AC1451" s="117"/>
      <c r="AD1451" s="117"/>
      <c r="AE1451" s="117"/>
      <c r="AG1451" s="141"/>
      <c r="AN1451" s="117"/>
      <c r="AO1451" s="117"/>
      <c r="AP1451" s="117"/>
      <c r="AQ1451" s="117"/>
      <c r="AR1451" s="117"/>
      <c r="AS1451" s="117"/>
      <c r="AT1451" s="117"/>
      <c r="AU1451" s="117"/>
      <c r="AV1451" s="117"/>
      <c r="AX1451" s="117"/>
      <c r="AY1451" s="117"/>
      <c r="AZ1451" s="117"/>
      <c r="BA1451" s="117"/>
      <c r="BB1451" s="117"/>
      <c r="BC1451" s="117"/>
      <c r="BD1451" s="117"/>
      <c r="BE1451" s="117"/>
      <c r="BF1451" s="117"/>
      <c r="BG1451" s="117"/>
      <c r="BH1451" s="117"/>
      <c r="BI1451" s="117"/>
      <c r="BJ1451" s="117"/>
      <c r="BK1451" s="117"/>
      <c r="BL1451" s="117"/>
    </row>
    <row r="1452" spans="27:64">
      <c r="AA1452" s="117"/>
      <c r="AB1452" s="117"/>
      <c r="AC1452" s="117"/>
      <c r="AD1452" s="117"/>
      <c r="AE1452" s="117"/>
      <c r="AG1452" s="141"/>
      <c r="AN1452" s="117"/>
      <c r="AO1452" s="117"/>
      <c r="AP1452" s="117"/>
      <c r="AQ1452" s="117"/>
      <c r="AR1452" s="117"/>
      <c r="AS1452" s="117"/>
      <c r="AT1452" s="117"/>
      <c r="AU1452" s="117"/>
      <c r="AV1452" s="117"/>
      <c r="AW1452" s="117"/>
      <c r="AX1452" s="117"/>
      <c r="AY1452" s="117"/>
      <c r="AZ1452" s="117"/>
      <c r="BA1452" s="117"/>
      <c r="BB1452" s="117"/>
      <c r="BC1452" s="117"/>
      <c r="BD1452" s="117"/>
      <c r="BE1452" s="117"/>
      <c r="BF1452" s="117"/>
      <c r="BG1452" s="117"/>
      <c r="BH1452" s="117"/>
      <c r="BI1452" s="117"/>
      <c r="BJ1452" s="117"/>
      <c r="BK1452" s="117"/>
      <c r="BL1452" s="117"/>
    </row>
    <row r="1453" spans="27:64">
      <c r="AA1453" s="117"/>
      <c r="AB1453" s="117"/>
      <c r="AC1453" s="117"/>
      <c r="AD1453" s="117"/>
      <c r="AE1453" s="117"/>
      <c r="AG1453" s="141"/>
      <c r="AN1453" s="117"/>
      <c r="AO1453" s="117"/>
      <c r="AP1453" s="117"/>
      <c r="AQ1453" s="117"/>
      <c r="AR1453" s="117"/>
      <c r="AS1453" s="117"/>
      <c r="AT1453" s="117"/>
      <c r="AU1453" s="117"/>
      <c r="AV1453" s="117"/>
      <c r="AW1453" s="117"/>
      <c r="AX1453" s="117"/>
      <c r="AY1453" s="117"/>
      <c r="AZ1453" s="117"/>
      <c r="BA1453" s="117"/>
      <c r="BB1453" s="117"/>
      <c r="BC1453" s="117"/>
      <c r="BD1453" s="117"/>
      <c r="BE1453" s="117"/>
      <c r="BF1453" s="117"/>
      <c r="BG1453" s="117"/>
      <c r="BH1453" s="117"/>
      <c r="BI1453" s="117"/>
      <c r="BJ1453" s="117"/>
      <c r="BK1453" s="117"/>
      <c r="BL1453" s="117"/>
    </row>
    <row r="1454" spans="27:64">
      <c r="AA1454" s="117"/>
      <c r="AB1454" s="117"/>
      <c r="AC1454" s="117"/>
      <c r="AD1454" s="117"/>
      <c r="AE1454" s="117"/>
      <c r="AG1454" s="141"/>
      <c r="AN1454" s="117"/>
      <c r="AO1454" s="117"/>
      <c r="AP1454" s="117"/>
      <c r="AQ1454" s="117"/>
      <c r="AR1454" s="117"/>
      <c r="AS1454" s="117"/>
      <c r="AT1454" s="117"/>
      <c r="AU1454" s="117"/>
      <c r="AV1454" s="117"/>
    </row>
    <row r="1455" spans="27:64">
      <c r="AA1455" s="117"/>
      <c r="AB1455" s="117"/>
      <c r="AC1455" s="117"/>
      <c r="AD1455" s="117"/>
      <c r="AE1455" s="117"/>
      <c r="AG1455" s="141"/>
      <c r="AN1455" s="117"/>
      <c r="AO1455" s="117"/>
      <c r="AP1455" s="117"/>
      <c r="AQ1455" s="117"/>
      <c r="AR1455" s="117"/>
      <c r="AS1455" s="117"/>
      <c r="AT1455" s="117"/>
      <c r="AU1455" s="117"/>
    </row>
    <row r="1456" spans="27:64">
      <c r="AA1456" s="117"/>
      <c r="AB1456" s="117"/>
      <c r="AC1456" s="117"/>
      <c r="AD1456" s="117"/>
      <c r="AE1456" s="117"/>
      <c r="AG1456" s="141"/>
      <c r="AN1456" s="117"/>
      <c r="AO1456" s="117"/>
      <c r="AP1456" s="117"/>
      <c r="AQ1456" s="117"/>
      <c r="AR1456" s="117"/>
      <c r="AS1456" s="117"/>
      <c r="AT1456" s="117"/>
      <c r="AU1456" s="117"/>
      <c r="AV1456" s="117"/>
      <c r="AX1456" s="117"/>
    </row>
    <row r="1457" spans="27:64">
      <c r="AA1457" s="117"/>
      <c r="AB1457" s="117"/>
      <c r="AC1457" s="117"/>
      <c r="AD1457" s="117"/>
      <c r="AE1457" s="117"/>
      <c r="AG1457" s="141"/>
      <c r="AN1457" s="117"/>
      <c r="AO1457" s="117"/>
      <c r="AP1457" s="117"/>
      <c r="AQ1457" s="117"/>
      <c r="AR1457" s="117"/>
      <c r="AS1457" s="117"/>
      <c r="AT1457" s="117"/>
      <c r="AU1457" s="117"/>
      <c r="AV1457" s="117"/>
      <c r="AX1457" s="117"/>
      <c r="AY1457" s="117"/>
      <c r="AZ1457" s="117"/>
      <c r="BA1457" s="117"/>
      <c r="BB1457" s="117"/>
      <c r="BC1457" s="117"/>
      <c r="BD1457" s="117"/>
      <c r="BE1457" s="117"/>
      <c r="BF1457" s="117"/>
      <c r="BG1457" s="117"/>
      <c r="BH1457" s="117"/>
      <c r="BI1457" s="117"/>
      <c r="BJ1457" s="117"/>
      <c r="BK1457" s="117"/>
      <c r="BL1457" s="117"/>
    </row>
    <row r="1458" spans="27:64">
      <c r="AA1458" s="117"/>
      <c r="AB1458" s="117"/>
      <c r="AC1458" s="117"/>
      <c r="AD1458" s="117"/>
      <c r="AE1458" s="117"/>
      <c r="AG1458" s="141"/>
      <c r="AN1458" s="117"/>
      <c r="AO1458" s="117"/>
      <c r="AP1458" s="117"/>
      <c r="AQ1458" s="117"/>
      <c r="AR1458" s="117"/>
      <c r="AS1458" s="117"/>
      <c r="AT1458" s="117"/>
      <c r="AU1458" s="117"/>
      <c r="AV1458" s="117"/>
      <c r="AW1458" s="117"/>
      <c r="AX1458" s="117"/>
      <c r="AY1458" s="117"/>
      <c r="AZ1458" s="117"/>
      <c r="BA1458" s="117"/>
      <c r="BB1458" s="117"/>
      <c r="BC1458" s="117"/>
      <c r="BD1458" s="117"/>
      <c r="BE1458" s="117"/>
      <c r="BF1458" s="117"/>
      <c r="BG1458" s="117"/>
      <c r="BH1458" s="117"/>
      <c r="BI1458" s="117"/>
      <c r="BJ1458" s="117"/>
      <c r="BK1458" s="117"/>
      <c r="BL1458" s="117"/>
    </row>
    <row r="1459" spans="27:64">
      <c r="AA1459" s="117"/>
      <c r="AB1459" s="117"/>
      <c r="AC1459" s="117"/>
      <c r="AD1459" s="117"/>
      <c r="AE1459" s="117"/>
      <c r="AG1459" s="141"/>
      <c r="AN1459" s="117"/>
      <c r="AO1459" s="117"/>
      <c r="AP1459" s="117"/>
      <c r="AQ1459" s="117"/>
      <c r="AR1459" s="117"/>
      <c r="AS1459" s="117"/>
      <c r="AT1459" s="117"/>
      <c r="AU1459" s="117"/>
      <c r="AV1459" s="117"/>
      <c r="AW1459" s="117"/>
      <c r="AX1459" s="117"/>
      <c r="AY1459" s="117"/>
      <c r="AZ1459" s="117"/>
      <c r="BA1459" s="117"/>
      <c r="BB1459" s="117"/>
      <c r="BC1459" s="117"/>
      <c r="BD1459" s="117"/>
      <c r="BE1459" s="117"/>
      <c r="BF1459" s="117"/>
      <c r="BG1459" s="117"/>
      <c r="BH1459" s="117"/>
      <c r="BI1459" s="117"/>
      <c r="BJ1459" s="117"/>
      <c r="BK1459" s="117"/>
      <c r="BL1459" s="117"/>
    </row>
    <row r="1460" spans="27:64">
      <c r="AA1460" s="117"/>
      <c r="AB1460" s="117"/>
      <c r="AC1460" s="117"/>
      <c r="AD1460" s="117"/>
      <c r="AE1460" s="117"/>
      <c r="AG1460" s="141"/>
      <c r="AN1460" s="117"/>
      <c r="AO1460" s="117"/>
      <c r="AP1460" s="117"/>
      <c r="AQ1460" s="117"/>
      <c r="AR1460" s="117"/>
      <c r="AS1460" s="117"/>
      <c r="AT1460" s="117"/>
      <c r="AU1460" s="117"/>
    </row>
    <row r="1461" spans="27:64">
      <c r="AA1461" s="117"/>
      <c r="AB1461" s="117"/>
      <c r="AC1461" s="117"/>
      <c r="AD1461" s="117"/>
      <c r="AE1461" s="117"/>
      <c r="AG1461" s="141"/>
      <c r="AN1461" s="117"/>
      <c r="AO1461" s="117"/>
      <c r="AP1461" s="117"/>
      <c r="AQ1461" s="117"/>
      <c r="AR1461" s="117"/>
      <c r="AS1461" s="117"/>
      <c r="AT1461" s="117"/>
      <c r="AU1461" s="117"/>
    </row>
    <row r="1462" spans="27:64">
      <c r="AA1462" s="117"/>
      <c r="AB1462" s="117"/>
      <c r="AC1462" s="117"/>
      <c r="AD1462" s="117"/>
      <c r="AE1462" s="117"/>
      <c r="AG1462" s="141"/>
      <c r="AN1462" s="117"/>
      <c r="AO1462" s="117"/>
      <c r="AP1462" s="117"/>
      <c r="AQ1462" s="117"/>
      <c r="AR1462" s="117"/>
      <c r="AS1462" s="117"/>
      <c r="AT1462" s="117"/>
      <c r="AU1462" s="117"/>
      <c r="AV1462" s="117"/>
      <c r="AX1462" s="117"/>
      <c r="AY1462" s="117"/>
      <c r="AZ1462" s="117"/>
      <c r="BA1462" s="117"/>
      <c r="BB1462" s="117"/>
      <c r="BC1462" s="117"/>
      <c r="BD1462" s="117"/>
      <c r="BE1462" s="117"/>
      <c r="BF1462" s="117"/>
      <c r="BG1462" s="117"/>
      <c r="BH1462" s="117"/>
      <c r="BI1462" s="117"/>
      <c r="BJ1462" s="117"/>
      <c r="BK1462" s="117"/>
      <c r="BL1462" s="117"/>
    </row>
    <row r="1463" spans="27:64">
      <c r="AA1463" s="117"/>
      <c r="AB1463" s="117"/>
      <c r="AC1463" s="117"/>
      <c r="AD1463" s="117"/>
      <c r="AE1463" s="117"/>
      <c r="AG1463" s="141"/>
      <c r="AN1463" s="117"/>
      <c r="AO1463" s="117"/>
      <c r="AP1463" s="117"/>
      <c r="AQ1463" s="117"/>
      <c r="AR1463" s="117"/>
      <c r="AS1463" s="117"/>
      <c r="AT1463" s="117"/>
      <c r="AU1463" s="117"/>
      <c r="AV1463" s="117"/>
      <c r="AW1463" s="117"/>
      <c r="AX1463" s="117"/>
      <c r="AY1463" s="117"/>
      <c r="AZ1463" s="117"/>
      <c r="BA1463" s="117"/>
      <c r="BB1463" s="117"/>
      <c r="BC1463" s="117"/>
      <c r="BD1463" s="117"/>
      <c r="BE1463" s="117"/>
      <c r="BF1463" s="117"/>
      <c r="BG1463" s="117"/>
      <c r="BH1463" s="117"/>
      <c r="BI1463" s="117"/>
      <c r="BJ1463" s="117"/>
      <c r="BK1463" s="117"/>
      <c r="BL1463" s="117"/>
    </row>
    <row r="1464" spans="27:64">
      <c r="AA1464" s="117"/>
      <c r="AB1464" s="117"/>
      <c r="AC1464" s="117"/>
      <c r="AD1464" s="117"/>
      <c r="AE1464" s="117"/>
      <c r="AG1464" s="141"/>
      <c r="AN1464" s="117"/>
      <c r="AO1464" s="117"/>
      <c r="AP1464" s="117"/>
      <c r="AQ1464" s="117"/>
      <c r="AR1464" s="117"/>
      <c r="AS1464" s="117"/>
      <c r="AT1464" s="117"/>
      <c r="AU1464" s="117"/>
      <c r="AV1464" s="117"/>
      <c r="AW1464" s="117"/>
      <c r="AX1464" s="117"/>
      <c r="AY1464" s="117"/>
      <c r="AZ1464" s="117"/>
      <c r="BA1464" s="117"/>
      <c r="BB1464" s="117"/>
      <c r="BC1464" s="117"/>
      <c r="BD1464" s="117"/>
      <c r="BE1464" s="117"/>
      <c r="BF1464" s="117"/>
      <c r="BG1464" s="117"/>
      <c r="BH1464" s="117"/>
      <c r="BI1464" s="117"/>
      <c r="BJ1464" s="117"/>
      <c r="BK1464" s="117"/>
      <c r="BL1464" s="117"/>
    </row>
    <row r="1465" spans="27:64">
      <c r="AA1465" s="117"/>
      <c r="AB1465" s="117"/>
      <c r="AC1465" s="117"/>
      <c r="AD1465" s="117"/>
      <c r="AE1465" s="117"/>
      <c r="AG1465" s="141"/>
      <c r="AN1465" s="117"/>
      <c r="AO1465" s="117"/>
      <c r="AP1465" s="117"/>
      <c r="AQ1465" s="117"/>
      <c r="AR1465" s="117"/>
      <c r="AS1465" s="117"/>
      <c r="AT1465" s="117"/>
      <c r="AU1465" s="117"/>
    </row>
    <row r="1466" spans="27:64">
      <c r="AA1466" s="117"/>
      <c r="AB1466" s="117"/>
      <c r="AC1466" s="117"/>
      <c r="AD1466" s="117"/>
      <c r="AE1466" s="117"/>
      <c r="AG1466" s="141"/>
      <c r="AN1466" s="117"/>
      <c r="AO1466" s="117"/>
      <c r="AP1466" s="117"/>
      <c r="AQ1466" s="117"/>
      <c r="AR1466" s="117"/>
      <c r="AS1466" s="117"/>
      <c r="AT1466" s="117"/>
      <c r="AU1466" s="117"/>
      <c r="AV1466" s="117"/>
      <c r="AW1466" s="117"/>
      <c r="AX1466" s="117"/>
      <c r="AY1466" s="117"/>
      <c r="AZ1466" s="117"/>
      <c r="BA1466" s="117"/>
      <c r="BB1466" s="117"/>
      <c r="BC1466" s="117"/>
      <c r="BD1466" s="117"/>
      <c r="BE1466" s="117"/>
      <c r="BF1466" s="117"/>
      <c r="BG1466" s="117"/>
      <c r="BH1466" s="117"/>
      <c r="BI1466" s="117"/>
      <c r="BJ1466" s="117"/>
      <c r="BK1466" s="117"/>
      <c r="BL1466" s="117"/>
    </row>
    <row r="1467" spans="27:64">
      <c r="AA1467" s="117"/>
      <c r="AB1467" s="117"/>
      <c r="AC1467" s="117"/>
      <c r="AD1467" s="117"/>
      <c r="AE1467" s="117"/>
      <c r="AG1467" s="141"/>
      <c r="AN1467" s="117"/>
      <c r="AO1467" s="117"/>
      <c r="AP1467" s="117"/>
      <c r="AQ1467" s="117"/>
      <c r="AR1467" s="117"/>
      <c r="AS1467" s="117"/>
      <c r="AT1467" s="117"/>
      <c r="AU1467" s="117"/>
      <c r="AV1467" s="117"/>
    </row>
    <row r="1468" spans="27:64">
      <c r="AA1468" s="117"/>
      <c r="AB1468" s="117"/>
      <c r="AC1468" s="117"/>
      <c r="AD1468" s="117"/>
      <c r="AE1468" s="117"/>
      <c r="AG1468" s="141"/>
      <c r="AN1468" s="117"/>
      <c r="AO1468" s="117"/>
      <c r="AP1468" s="117"/>
      <c r="AQ1468" s="117"/>
      <c r="AR1468" s="117"/>
      <c r="AS1468" s="117"/>
      <c r="AT1468" s="117"/>
      <c r="AU1468" s="117"/>
      <c r="AV1468" s="117"/>
    </row>
    <row r="1469" spans="27:64">
      <c r="AA1469" s="117"/>
      <c r="AB1469" s="117"/>
      <c r="AC1469" s="117"/>
      <c r="AD1469" s="117"/>
      <c r="AE1469" s="117"/>
      <c r="AG1469" s="141"/>
      <c r="AN1469" s="117"/>
      <c r="AO1469" s="117"/>
      <c r="AP1469" s="117"/>
      <c r="AQ1469" s="117"/>
      <c r="AR1469" s="117"/>
      <c r="AS1469" s="117"/>
      <c r="AT1469" s="117"/>
      <c r="AU1469" s="117"/>
      <c r="AV1469" s="117"/>
    </row>
    <row r="1470" spans="27:64">
      <c r="AA1470" s="117"/>
      <c r="AB1470" s="117"/>
      <c r="AC1470" s="117"/>
      <c r="AD1470" s="117"/>
      <c r="AE1470" s="117"/>
      <c r="AG1470" s="141"/>
      <c r="AN1470" s="117"/>
      <c r="AO1470" s="117"/>
      <c r="AP1470" s="117"/>
      <c r="AQ1470" s="117"/>
      <c r="AR1470" s="117"/>
      <c r="AS1470" s="117"/>
      <c r="AT1470" s="117"/>
      <c r="AU1470" s="117"/>
      <c r="AV1470" s="117"/>
      <c r="AW1470" s="117"/>
      <c r="AX1470" s="117"/>
      <c r="AY1470" s="117"/>
      <c r="AZ1470" s="117"/>
      <c r="BA1470" s="117"/>
      <c r="BB1470" s="117"/>
      <c r="BC1470" s="117"/>
      <c r="BD1470" s="117"/>
      <c r="BE1470" s="117"/>
      <c r="BF1470" s="117"/>
      <c r="BG1470" s="117"/>
      <c r="BH1470" s="117"/>
      <c r="BI1470" s="117"/>
      <c r="BJ1470" s="117"/>
      <c r="BK1470" s="117"/>
      <c r="BL1470" s="117"/>
    </row>
    <row r="1471" spans="27:64">
      <c r="AA1471" s="117"/>
      <c r="AB1471" s="117"/>
      <c r="AC1471" s="117"/>
      <c r="AD1471" s="117"/>
      <c r="AE1471" s="117"/>
      <c r="AG1471" s="141"/>
      <c r="AN1471" s="117"/>
      <c r="AO1471" s="117"/>
      <c r="AP1471" s="117"/>
      <c r="AQ1471" s="117"/>
      <c r="AR1471" s="117"/>
      <c r="AS1471" s="117"/>
      <c r="AT1471" s="117"/>
      <c r="AU1471" s="117"/>
      <c r="AV1471" s="117"/>
      <c r="AW1471" s="117"/>
      <c r="AX1471" s="117"/>
      <c r="AY1471" s="117"/>
      <c r="AZ1471" s="117"/>
      <c r="BA1471" s="117"/>
      <c r="BB1471" s="117"/>
      <c r="BC1471" s="117"/>
      <c r="BD1471" s="117"/>
      <c r="BE1471" s="117"/>
      <c r="BF1471" s="117"/>
      <c r="BG1471" s="117"/>
      <c r="BH1471" s="117"/>
      <c r="BI1471" s="117"/>
      <c r="BJ1471" s="117"/>
      <c r="BK1471" s="117"/>
      <c r="BL1471" s="117"/>
    </row>
    <row r="1472" spans="27:64">
      <c r="AA1472" s="117"/>
      <c r="AB1472" s="117"/>
      <c r="AC1472" s="117"/>
      <c r="AD1472" s="117"/>
      <c r="AE1472" s="117"/>
      <c r="AG1472" s="141"/>
      <c r="AN1472" s="117"/>
      <c r="AO1472" s="117"/>
      <c r="AP1472" s="117"/>
      <c r="AQ1472" s="117"/>
      <c r="AR1472" s="117"/>
      <c r="AS1472" s="117"/>
      <c r="AT1472" s="117"/>
      <c r="AU1472" s="117"/>
    </row>
    <row r="1473" spans="27:64">
      <c r="AA1473" s="117"/>
      <c r="AB1473" s="117"/>
      <c r="AC1473" s="117"/>
      <c r="AD1473" s="117"/>
      <c r="AE1473" s="117"/>
      <c r="AG1473" s="141"/>
      <c r="AN1473" s="117"/>
      <c r="AO1473" s="117"/>
      <c r="AP1473" s="117"/>
      <c r="AQ1473" s="117"/>
      <c r="AR1473" s="117"/>
      <c r="AS1473" s="117"/>
      <c r="AT1473" s="117"/>
      <c r="AU1473" s="117"/>
      <c r="AV1473" s="117"/>
      <c r="AW1473" s="117"/>
      <c r="AX1473" s="117"/>
      <c r="AY1473" s="117"/>
      <c r="AZ1473" s="117"/>
      <c r="BA1473" s="117"/>
      <c r="BB1473" s="117"/>
      <c r="BC1473" s="117"/>
      <c r="BD1473" s="117"/>
      <c r="BE1473" s="117"/>
      <c r="BF1473" s="117"/>
      <c r="BG1473" s="117"/>
      <c r="BH1473" s="117"/>
      <c r="BI1473" s="117"/>
      <c r="BJ1473" s="117"/>
      <c r="BK1473" s="117"/>
      <c r="BL1473" s="117"/>
    </row>
    <row r="1474" spans="27:64">
      <c r="AA1474" s="117"/>
      <c r="AB1474" s="117"/>
      <c r="AC1474" s="117"/>
      <c r="AD1474" s="117"/>
      <c r="AE1474" s="117"/>
      <c r="AG1474" s="141"/>
      <c r="AN1474" s="117"/>
      <c r="AO1474" s="117"/>
      <c r="AP1474" s="117"/>
      <c r="AQ1474" s="117"/>
      <c r="AR1474" s="117"/>
      <c r="AS1474" s="117"/>
      <c r="AT1474" s="117"/>
      <c r="AU1474" s="117"/>
      <c r="AV1474" s="117"/>
    </row>
    <row r="1475" spans="27:64">
      <c r="AA1475" s="117"/>
      <c r="AB1475" s="117"/>
      <c r="AC1475" s="117"/>
      <c r="AD1475" s="117"/>
      <c r="AE1475" s="117"/>
      <c r="AG1475" s="141"/>
      <c r="AN1475" s="117"/>
      <c r="AO1475" s="117"/>
      <c r="AP1475" s="117"/>
      <c r="AQ1475" s="117"/>
      <c r="AR1475" s="117"/>
      <c r="AS1475" s="117"/>
      <c r="AT1475" s="117"/>
      <c r="AU1475" s="117"/>
      <c r="AV1475" s="117"/>
    </row>
    <row r="1476" spans="27:64">
      <c r="AA1476" s="117"/>
      <c r="AB1476" s="117"/>
      <c r="AC1476" s="117"/>
      <c r="AD1476" s="117"/>
      <c r="AE1476" s="117"/>
      <c r="AG1476" s="141"/>
      <c r="AN1476" s="117"/>
      <c r="AO1476" s="117"/>
      <c r="AP1476" s="117"/>
      <c r="AQ1476" s="117"/>
      <c r="AR1476" s="117"/>
      <c r="AS1476" s="117"/>
      <c r="AT1476" s="117"/>
      <c r="AU1476" s="117"/>
    </row>
    <row r="1477" spans="27:64">
      <c r="AA1477" s="117"/>
      <c r="AB1477" s="117"/>
      <c r="AC1477" s="117"/>
      <c r="AD1477" s="117"/>
      <c r="AE1477" s="117"/>
      <c r="AG1477" s="141"/>
      <c r="AN1477" s="117"/>
      <c r="AO1477" s="117"/>
      <c r="AP1477" s="117"/>
      <c r="AQ1477" s="117"/>
      <c r="AR1477" s="117"/>
      <c r="AS1477" s="117"/>
      <c r="AT1477" s="117"/>
      <c r="AU1477" s="117"/>
      <c r="AV1477" s="117"/>
      <c r="AX1477" s="117"/>
      <c r="AY1477" s="117"/>
      <c r="AZ1477" s="117"/>
      <c r="BA1477" s="117"/>
      <c r="BB1477" s="117"/>
      <c r="BC1477" s="117"/>
      <c r="BD1477" s="117"/>
      <c r="BE1477" s="117"/>
      <c r="BF1477" s="117"/>
      <c r="BG1477" s="117"/>
      <c r="BH1477" s="117"/>
      <c r="BI1477" s="117"/>
      <c r="BJ1477" s="117"/>
      <c r="BK1477" s="117"/>
      <c r="BL1477" s="117"/>
    </row>
    <row r="1478" spans="27:64">
      <c r="AA1478" s="117"/>
      <c r="AB1478" s="117"/>
      <c r="AC1478" s="117"/>
      <c r="AD1478" s="117"/>
      <c r="AE1478" s="117"/>
      <c r="AG1478" s="141"/>
      <c r="AN1478" s="117"/>
      <c r="AO1478" s="117"/>
      <c r="AP1478" s="117"/>
      <c r="AQ1478" s="117"/>
      <c r="AR1478" s="117"/>
      <c r="AS1478" s="117"/>
      <c r="AT1478" s="117"/>
      <c r="AU1478" s="117"/>
      <c r="AV1478" s="117"/>
      <c r="AX1478" s="117"/>
    </row>
    <row r="1479" spans="27:64">
      <c r="AA1479" s="117"/>
      <c r="AB1479" s="117"/>
      <c r="AC1479" s="117"/>
      <c r="AD1479" s="117"/>
      <c r="AE1479" s="117"/>
      <c r="AG1479" s="141"/>
      <c r="AN1479" s="117"/>
      <c r="AO1479" s="117"/>
      <c r="AP1479" s="117"/>
      <c r="AQ1479" s="117"/>
      <c r="AR1479" s="117"/>
      <c r="AS1479" s="117"/>
      <c r="AT1479" s="117"/>
      <c r="AU1479" s="117"/>
      <c r="AV1479" s="117"/>
      <c r="AX1479" s="117"/>
    </row>
    <row r="1480" spans="27:64">
      <c r="AA1480" s="117"/>
      <c r="AB1480" s="117"/>
      <c r="AC1480" s="117"/>
      <c r="AD1480" s="117"/>
      <c r="AE1480" s="117"/>
      <c r="AG1480" s="141"/>
      <c r="AN1480" s="117"/>
      <c r="AO1480" s="117"/>
      <c r="AP1480" s="117"/>
      <c r="AQ1480" s="117"/>
      <c r="AR1480" s="117"/>
      <c r="AS1480" s="117"/>
      <c r="AT1480" s="117"/>
      <c r="AU1480" s="117"/>
      <c r="AV1480" s="117"/>
      <c r="AW1480" s="117"/>
      <c r="AX1480" s="117"/>
      <c r="AY1480" s="117"/>
      <c r="AZ1480" s="117"/>
      <c r="BA1480" s="117"/>
      <c r="BB1480" s="117"/>
      <c r="BC1480" s="117"/>
      <c r="BD1480" s="117"/>
      <c r="BE1480" s="117"/>
      <c r="BF1480" s="117"/>
      <c r="BG1480" s="117"/>
      <c r="BH1480" s="117"/>
      <c r="BI1480" s="117"/>
      <c r="BJ1480" s="117"/>
      <c r="BK1480" s="117"/>
      <c r="BL1480" s="117"/>
    </row>
    <row r="1481" spans="27:64">
      <c r="AA1481" s="117"/>
      <c r="AB1481" s="117"/>
      <c r="AC1481" s="117"/>
      <c r="AD1481" s="117"/>
      <c r="AE1481" s="117"/>
      <c r="AG1481" s="141"/>
      <c r="AN1481" s="117"/>
      <c r="AO1481" s="117"/>
      <c r="AP1481" s="117"/>
      <c r="AQ1481" s="117"/>
      <c r="AR1481" s="117"/>
      <c r="AS1481" s="117"/>
      <c r="AT1481" s="117"/>
      <c r="AU1481" s="117"/>
      <c r="AV1481" s="117"/>
      <c r="AW1481" s="117"/>
      <c r="AX1481" s="117"/>
      <c r="AY1481" s="117"/>
      <c r="AZ1481" s="117"/>
      <c r="BA1481" s="117"/>
      <c r="BB1481" s="117"/>
      <c r="BC1481" s="117"/>
      <c r="BD1481" s="117"/>
      <c r="BE1481" s="117"/>
      <c r="BF1481" s="117"/>
      <c r="BG1481" s="117"/>
      <c r="BH1481" s="117"/>
      <c r="BI1481" s="117"/>
      <c r="BJ1481" s="117"/>
      <c r="BK1481" s="117"/>
      <c r="BL1481" s="117"/>
    </row>
    <row r="1482" spans="27:64">
      <c r="AA1482" s="117"/>
      <c r="AB1482" s="117"/>
      <c r="AC1482" s="117"/>
      <c r="AD1482" s="117"/>
      <c r="AE1482" s="117"/>
      <c r="AG1482" s="141"/>
      <c r="AN1482" s="117"/>
      <c r="AO1482" s="117"/>
      <c r="AP1482" s="117"/>
      <c r="AQ1482" s="117"/>
      <c r="AR1482" s="117"/>
      <c r="AS1482" s="117"/>
      <c r="AT1482" s="117"/>
      <c r="AU1482" s="117"/>
      <c r="AV1482" s="117"/>
      <c r="AW1482" s="117"/>
      <c r="AX1482" s="117"/>
      <c r="AY1482" s="117"/>
      <c r="AZ1482" s="117"/>
      <c r="BA1482" s="117"/>
      <c r="BB1482" s="117"/>
      <c r="BC1482" s="117"/>
      <c r="BD1482" s="117"/>
      <c r="BE1482" s="117"/>
      <c r="BF1482" s="117"/>
      <c r="BG1482" s="117"/>
      <c r="BH1482" s="117"/>
      <c r="BI1482" s="117"/>
      <c r="BJ1482" s="117"/>
      <c r="BK1482" s="117"/>
      <c r="BL1482" s="117"/>
    </row>
    <row r="1483" spans="27:64">
      <c r="AA1483" s="117"/>
      <c r="AB1483" s="117"/>
      <c r="AC1483" s="117"/>
      <c r="AD1483" s="117"/>
      <c r="AE1483" s="117"/>
      <c r="AG1483" s="141"/>
      <c r="AN1483" s="117"/>
      <c r="AO1483" s="117"/>
      <c r="AP1483" s="117"/>
      <c r="AQ1483" s="117"/>
      <c r="AR1483" s="117"/>
      <c r="AS1483" s="117"/>
      <c r="AT1483" s="117"/>
      <c r="AU1483" s="117"/>
      <c r="AV1483" s="117"/>
      <c r="AW1483" s="117"/>
      <c r="AX1483" s="117"/>
      <c r="AY1483" s="117"/>
      <c r="AZ1483" s="117"/>
      <c r="BA1483" s="117"/>
      <c r="BB1483" s="117"/>
      <c r="BC1483" s="117"/>
      <c r="BD1483" s="117"/>
      <c r="BE1483" s="117"/>
      <c r="BF1483" s="117"/>
      <c r="BG1483" s="117"/>
      <c r="BH1483" s="117"/>
      <c r="BI1483" s="117"/>
      <c r="BJ1483" s="117"/>
      <c r="BK1483" s="117"/>
      <c r="BL1483" s="117"/>
    </row>
    <row r="1484" spans="27:64">
      <c r="AA1484" s="117"/>
      <c r="AB1484" s="117"/>
      <c r="AC1484" s="117"/>
      <c r="AD1484" s="117"/>
      <c r="AE1484" s="117"/>
      <c r="AG1484" s="141"/>
      <c r="AN1484" s="117"/>
      <c r="AO1484" s="117"/>
      <c r="AP1484" s="117"/>
      <c r="AQ1484" s="117"/>
      <c r="AR1484" s="117"/>
      <c r="AS1484" s="117"/>
      <c r="AT1484" s="117"/>
      <c r="AU1484" s="117"/>
      <c r="AV1484" s="117"/>
    </row>
    <row r="1485" spans="27:64">
      <c r="AA1485" s="117"/>
      <c r="AB1485" s="117"/>
      <c r="AC1485" s="117"/>
      <c r="AD1485" s="117"/>
      <c r="AE1485" s="117"/>
      <c r="AG1485" s="141"/>
      <c r="AN1485" s="117"/>
      <c r="AO1485" s="117"/>
      <c r="AP1485" s="117"/>
      <c r="AQ1485" s="117"/>
      <c r="AR1485" s="117"/>
      <c r="AS1485" s="117"/>
      <c r="AT1485" s="117"/>
      <c r="AU1485" s="117"/>
    </row>
    <row r="1486" spans="27:64">
      <c r="AA1486" s="117"/>
      <c r="AB1486" s="117"/>
      <c r="AC1486" s="117"/>
      <c r="AD1486" s="117"/>
      <c r="AE1486" s="117"/>
      <c r="AG1486" s="141"/>
      <c r="AN1486" s="117"/>
      <c r="AO1486" s="117"/>
      <c r="AP1486" s="117"/>
      <c r="AQ1486" s="117"/>
      <c r="AR1486" s="117"/>
      <c r="AS1486" s="117"/>
      <c r="AT1486" s="117"/>
      <c r="AU1486" s="117"/>
    </row>
    <row r="1487" spans="27:64">
      <c r="AA1487" s="117"/>
      <c r="AB1487" s="117"/>
      <c r="AC1487" s="117"/>
      <c r="AD1487" s="117"/>
      <c r="AE1487" s="117"/>
      <c r="AG1487" s="141"/>
      <c r="AN1487" s="117"/>
      <c r="AO1487" s="117"/>
      <c r="AP1487" s="117"/>
      <c r="AQ1487" s="117"/>
      <c r="AR1487" s="117"/>
      <c r="AS1487" s="117"/>
      <c r="AT1487" s="117"/>
      <c r="AU1487" s="117"/>
      <c r="AV1487" s="117"/>
    </row>
    <row r="1488" spans="27:64">
      <c r="AA1488" s="117"/>
      <c r="AB1488" s="117"/>
      <c r="AC1488" s="117"/>
      <c r="AD1488" s="117"/>
      <c r="AE1488" s="117"/>
      <c r="AG1488" s="141"/>
      <c r="AN1488" s="117"/>
      <c r="AO1488" s="117"/>
      <c r="AP1488" s="117"/>
      <c r="AQ1488" s="117"/>
      <c r="AR1488" s="117"/>
      <c r="AS1488" s="117"/>
      <c r="AT1488" s="117"/>
      <c r="AU1488" s="117"/>
      <c r="AV1488" s="117"/>
      <c r="AW1488" s="117"/>
      <c r="AX1488" s="117"/>
      <c r="AY1488" s="117"/>
      <c r="AZ1488" s="117"/>
      <c r="BA1488" s="117"/>
      <c r="BB1488" s="117"/>
      <c r="BC1488" s="117"/>
      <c r="BD1488" s="117"/>
      <c r="BE1488" s="117"/>
      <c r="BF1488" s="117"/>
      <c r="BG1488" s="117"/>
      <c r="BH1488" s="117"/>
      <c r="BI1488" s="117"/>
      <c r="BJ1488" s="117"/>
      <c r="BK1488" s="117"/>
      <c r="BL1488" s="117"/>
    </row>
    <row r="1489" spans="27:64">
      <c r="AA1489" s="117"/>
      <c r="AB1489" s="117"/>
      <c r="AC1489" s="117"/>
      <c r="AD1489" s="117"/>
      <c r="AE1489" s="117"/>
      <c r="AG1489" s="141"/>
      <c r="AN1489" s="117"/>
      <c r="AO1489" s="117"/>
      <c r="AP1489" s="117"/>
      <c r="AQ1489" s="117"/>
      <c r="AR1489" s="117"/>
      <c r="AS1489" s="117"/>
      <c r="AT1489" s="117"/>
      <c r="AU1489" s="117"/>
      <c r="AV1489" s="117"/>
      <c r="AW1489" s="117"/>
      <c r="AX1489" s="117"/>
      <c r="AY1489" s="117"/>
      <c r="AZ1489" s="117"/>
      <c r="BA1489" s="117"/>
      <c r="BB1489" s="117"/>
      <c r="BC1489" s="117"/>
      <c r="BD1489" s="117"/>
      <c r="BE1489" s="117"/>
      <c r="BF1489" s="117"/>
      <c r="BG1489" s="117"/>
      <c r="BH1489" s="117"/>
      <c r="BI1489" s="117"/>
      <c r="BJ1489" s="117"/>
      <c r="BK1489" s="117"/>
      <c r="BL1489" s="117"/>
    </row>
    <row r="1490" spans="27:64">
      <c r="AA1490" s="117"/>
      <c r="AB1490" s="117"/>
      <c r="AC1490" s="117"/>
      <c r="AD1490" s="117"/>
      <c r="AE1490" s="117"/>
      <c r="AG1490" s="141"/>
      <c r="AN1490" s="117"/>
      <c r="AO1490" s="117"/>
      <c r="AP1490" s="117"/>
      <c r="AQ1490" s="117"/>
      <c r="AR1490" s="117"/>
      <c r="AS1490" s="117"/>
      <c r="AT1490" s="117"/>
      <c r="AU1490" s="117"/>
    </row>
    <row r="1491" spans="27:64">
      <c r="AA1491" s="117"/>
      <c r="AB1491" s="117"/>
      <c r="AC1491" s="117"/>
      <c r="AD1491" s="117"/>
      <c r="AE1491" s="117"/>
      <c r="AG1491" s="141"/>
      <c r="AN1491" s="117"/>
      <c r="AO1491" s="117"/>
      <c r="AP1491" s="117"/>
      <c r="AQ1491" s="117"/>
      <c r="AR1491" s="117"/>
      <c r="AS1491" s="117"/>
      <c r="AT1491" s="117"/>
      <c r="AU1491" s="117"/>
      <c r="AV1491" s="117"/>
      <c r="AX1491" s="117"/>
    </row>
    <row r="1492" spans="27:64">
      <c r="AA1492" s="117"/>
      <c r="AB1492" s="117"/>
      <c r="AC1492" s="117"/>
      <c r="AD1492" s="117"/>
      <c r="AE1492" s="117"/>
      <c r="AG1492" s="141"/>
      <c r="AN1492" s="117"/>
      <c r="AO1492" s="117"/>
      <c r="AP1492" s="117"/>
      <c r="AQ1492" s="117"/>
      <c r="AR1492" s="117"/>
      <c r="AS1492" s="117"/>
      <c r="AT1492" s="117"/>
      <c r="AU1492" s="117"/>
      <c r="AV1492" s="117"/>
    </row>
    <row r="1493" spans="27:64">
      <c r="AA1493" s="117"/>
      <c r="AB1493" s="117"/>
      <c r="AC1493" s="117"/>
      <c r="AD1493" s="117"/>
      <c r="AE1493" s="117"/>
      <c r="AG1493" s="141"/>
      <c r="AN1493" s="117"/>
      <c r="AO1493" s="117"/>
      <c r="AP1493" s="117"/>
      <c r="AQ1493" s="117"/>
      <c r="AR1493" s="117"/>
      <c r="AS1493" s="117"/>
      <c r="AT1493" s="117"/>
      <c r="AU1493" s="117"/>
    </row>
    <row r="1494" spans="27:64">
      <c r="AA1494" s="117"/>
      <c r="AB1494" s="117"/>
      <c r="AC1494" s="117"/>
      <c r="AD1494" s="117"/>
      <c r="AE1494" s="117"/>
      <c r="AG1494" s="141"/>
      <c r="AN1494" s="117"/>
      <c r="AO1494" s="117"/>
      <c r="AP1494" s="117"/>
      <c r="AQ1494" s="117"/>
      <c r="AR1494" s="117"/>
      <c r="AS1494" s="117"/>
      <c r="AT1494" s="117"/>
      <c r="AU1494" s="117"/>
    </row>
    <row r="1495" spans="27:64">
      <c r="AA1495" s="117"/>
      <c r="AB1495" s="117"/>
      <c r="AC1495" s="117"/>
      <c r="AD1495" s="117"/>
      <c r="AE1495" s="117"/>
      <c r="AG1495" s="141"/>
      <c r="AN1495" s="117"/>
      <c r="AO1495" s="117"/>
      <c r="AP1495" s="117"/>
      <c r="AQ1495" s="117"/>
      <c r="AR1495" s="117"/>
      <c r="AS1495" s="117"/>
      <c r="AT1495" s="117"/>
      <c r="AU1495" s="117"/>
    </row>
    <row r="1496" spans="27:64">
      <c r="AA1496" s="117"/>
      <c r="AB1496" s="117"/>
      <c r="AC1496" s="117"/>
      <c r="AD1496" s="117"/>
      <c r="AE1496" s="117"/>
      <c r="AG1496" s="141"/>
      <c r="AN1496" s="117"/>
      <c r="AO1496" s="117"/>
      <c r="AP1496" s="117"/>
      <c r="AQ1496" s="117"/>
      <c r="AR1496" s="117"/>
      <c r="AS1496" s="117"/>
      <c r="AT1496" s="117"/>
      <c r="AU1496" s="117"/>
    </row>
    <row r="1497" spans="27:64">
      <c r="AA1497" s="117"/>
      <c r="AB1497" s="117"/>
      <c r="AC1497" s="117"/>
      <c r="AD1497" s="117"/>
      <c r="AE1497" s="117"/>
      <c r="AG1497" s="141"/>
      <c r="AN1497" s="117"/>
      <c r="AO1497" s="117"/>
      <c r="AP1497" s="117"/>
      <c r="AQ1497" s="117"/>
      <c r="AR1497" s="117"/>
      <c r="AS1497" s="117"/>
      <c r="AT1497" s="117"/>
      <c r="AU1497" s="117"/>
      <c r="AV1497" s="117"/>
      <c r="AW1497" s="117"/>
      <c r="AX1497" s="117"/>
      <c r="AY1497" s="117"/>
      <c r="AZ1497" s="117"/>
      <c r="BA1497" s="117"/>
      <c r="BB1497" s="117"/>
      <c r="BC1497" s="117"/>
      <c r="BD1497" s="117"/>
      <c r="BE1497" s="117"/>
      <c r="BF1497" s="117"/>
      <c r="BG1497" s="117"/>
      <c r="BH1497" s="117"/>
      <c r="BI1497" s="117"/>
      <c r="BJ1497" s="117"/>
      <c r="BK1497" s="117"/>
      <c r="BL1497" s="117"/>
    </row>
    <row r="1498" spans="27:64">
      <c r="AA1498" s="117"/>
      <c r="AB1498" s="117"/>
      <c r="AC1498" s="117"/>
      <c r="AD1498" s="117"/>
      <c r="AE1498" s="117"/>
      <c r="AG1498" s="141"/>
      <c r="AN1498" s="117"/>
      <c r="AO1498" s="117"/>
      <c r="AP1498" s="117"/>
      <c r="AQ1498" s="117"/>
      <c r="AR1498" s="117"/>
      <c r="AS1498" s="117"/>
      <c r="AT1498" s="117"/>
      <c r="AU1498" s="117"/>
    </row>
    <row r="1499" spans="27:64">
      <c r="AA1499" s="117"/>
      <c r="AB1499" s="117"/>
      <c r="AC1499" s="117"/>
      <c r="AD1499" s="117"/>
      <c r="AE1499" s="117"/>
      <c r="AG1499" s="141"/>
      <c r="AN1499" s="117"/>
      <c r="AO1499" s="117"/>
      <c r="AP1499" s="117"/>
      <c r="AQ1499" s="117"/>
      <c r="AR1499" s="117"/>
      <c r="AS1499" s="117"/>
      <c r="AT1499" s="117"/>
      <c r="AU1499" s="117"/>
      <c r="AV1499" s="117"/>
      <c r="AW1499" s="117"/>
      <c r="AX1499" s="117"/>
      <c r="AY1499" s="117"/>
      <c r="AZ1499" s="117"/>
      <c r="BA1499" s="117"/>
      <c r="BB1499" s="117"/>
      <c r="BC1499" s="117"/>
      <c r="BD1499" s="117"/>
      <c r="BE1499" s="117"/>
      <c r="BF1499" s="117"/>
      <c r="BG1499" s="117"/>
      <c r="BH1499" s="117"/>
      <c r="BI1499" s="117"/>
      <c r="BJ1499" s="117"/>
      <c r="BK1499" s="117"/>
      <c r="BL1499" s="117"/>
    </row>
    <row r="1500" spans="27:64">
      <c r="AA1500" s="117"/>
      <c r="AB1500" s="117"/>
      <c r="AC1500" s="117"/>
      <c r="AD1500" s="117"/>
      <c r="AE1500" s="117"/>
      <c r="AG1500" s="141"/>
      <c r="AN1500" s="117"/>
      <c r="AO1500" s="117"/>
      <c r="AP1500" s="117"/>
      <c r="AQ1500" s="117"/>
      <c r="AR1500" s="117"/>
      <c r="AS1500" s="117"/>
      <c r="AT1500" s="117"/>
      <c r="AU1500" s="117"/>
      <c r="AV1500" s="117"/>
      <c r="AX1500" s="117"/>
    </row>
    <row r="1501" spans="27:64">
      <c r="AA1501" s="117"/>
      <c r="AB1501" s="117"/>
      <c r="AC1501" s="117"/>
      <c r="AD1501" s="117"/>
      <c r="AE1501" s="117"/>
      <c r="AG1501" s="141"/>
      <c r="AN1501" s="117"/>
      <c r="AO1501" s="117"/>
      <c r="AP1501" s="117"/>
      <c r="AQ1501" s="117"/>
      <c r="AR1501" s="117"/>
      <c r="AS1501" s="117"/>
      <c r="AT1501" s="117"/>
      <c r="AU1501" s="117"/>
      <c r="AV1501" s="117"/>
    </row>
    <row r="1502" spans="27:64">
      <c r="AA1502" s="117"/>
      <c r="AB1502" s="117"/>
      <c r="AC1502" s="117"/>
      <c r="AD1502" s="117"/>
      <c r="AE1502" s="117"/>
      <c r="AG1502" s="141"/>
      <c r="AN1502" s="117"/>
      <c r="AO1502" s="117"/>
      <c r="AP1502" s="117"/>
      <c r="AQ1502" s="117"/>
      <c r="AR1502" s="117"/>
      <c r="AS1502" s="117"/>
      <c r="AT1502" s="117"/>
      <c r="AU1502" s="117"/>
      <c r="AV1502" s="117"/>
    </row>
    <row r="1503" spans="27:64">
      <c r="AA1503" s="117"/>
      <c r="AB1503" s="117"/>
      <c r="AC1503" s="117"/>
      <c r="AD1503" s="117"/>
      <c r="AE1503" s="117"/>
      <c r="AG1503" s="141"/>
      <c r="AN1503" s="117"/>
      <c r="AO1503" s="117"/>
      <c r="AP1503" s="117"/>
      <c r="AQ1503" s="117"/>
      <c r="AR1503" s="117"/>
      <c r="AS1503" s="117"/>
      <c r="AT1503" s="117"/>
      <c r="AU1503" s="117"/>
      <c r="AV1503" s="117"/>
      <c r="AX1503" s="117"/>
    </row>
    <row r="1504" spans="27:64">
      <c r="AA1504" s="117"/>
      <c r="AB1504" s="117"/>
      <c r="AC1504" s="117"/>
      <c r="AD1504" s="117"/>
      <c r="AE1504" s="117"/>
      <c r="AG1504" s="141"/>
      <c r="AN1504" s="117"/>
      <c r="AO1504" s="117"/>
      <c r="AP1504" s="117"/>
      <c r="AQ1504" s="117"/>
      <c r="AR1504" s="117"/>
      <c r="AS1504" s="117"/>
      <c r="AT1504" s="117"/>
      <c r="AU1504" s="117"/>
      <c r="AV1504" s="117"/>
      <c r="AW1504" s="117"/>
      <c r="AX1504" s="117"/>
      <c r="AY1504" s="117"/>
      <c r="AZ1504" s="117"/>
      <c r="BA1504" s="117"/>
      <c r="BB1504" s="117"/>
      <c r="BC1504" s="117"/>
      <c r="BD1504" s="117"/>
      <c r="BE1504" s="117"/>
      <c r="BF1504" s="117"/>
      <c r="BG1504" s="117"/>
      <c r="BH1504" s="117"/>
      <c r="BI1504" s="117"/>
      <c r="BJ1504" s="117"/>
      <c r="BK1504" s="117"/>
      <c r="BL1504" s="117"/>
    </row>
    <row r="1505" spans="27:64">
      <c r="AA1505" s="117"/>
      <c r="AB1505" s="117"/>
      <c r="AC1505" s="117"/>
      <c r="AD1505" s="117"/>
      <c r="AE1505" s="117"/>
      <c r="AG1505" s="141"/>
      <c r="AN1505" s="117"/>
      <c r="AO1505" s="117"/>
      <c r="AP1505" s="117"/>
      <c r="AQ1505" s="117"/>
      <c r="AR1505" s="117"/>
      <c r="AS1505" s="117"/>
      <c r="AT1505" s="117"/>
      <c r="AU1505" s="117"/>
      <c r="AV1505" s="117"/>
    </row>
    <row r="1506" spans="27:64">
      <c r="AA1506" s="117"/>
      <c r="AB1506" s="117"/>
      <c r="AC1506" s="117"/>
      <c r="AD1506" s="117"/>
      <c r="AE1506" s="117"/>
      <c r="AG1506" s="141"/>
      <c r="AN1506" s="117"/>
      <c r="AO1506" s="117"/>
      <c r="AP1506" s="117"/>
      <c r="AQ1506" s="117"/>
      <c r="AR1506" s="117"/>
      <c r="AS1506" s="117"/>
      <c r="AT1506" s="117"/>
      <c r="AU1506" s="117"/>
      <c r="AV1506" s="117"/>
      <c r="AX1506" s="117"/>
    </row>
    <row r="1507" spans="27:64">
      <c r="AA1507" s="117"/>
      <c r="AB1507" s="117"/>
      <c r="AC1507" s="117"/>
      <c r="AD1507" s="117"/>
      <c r="AE1507" s="117"/>
      <c r="AG1507" s="141"/>
      <c r="AN1507" s="117"/>
      <c r="AO1507" s="117"/>
      <c r="AP1507" s="117"/>
      <c r="AQ1507" s="117"/>
      <c r="AR1507" s="117"/>
      <c r="AS1507" s="117"/>
      <c r="AT1507" s="117"/>
      <c r="AU1507" s="117"/>
      <c r="AV1507" s="117"/>
      <c r="AW1507" s="117"/>
      <c r="AX1507" s="117"/>
      <c r="AY1507" s="117"/>
      <c r="AZ1507" s="117"/>
      <c r="BA1507" s="117"/>
      <c r="BB1507" s="117"/>
      <c r="BC1507" s="117"/>
      <c r="BD1507" s="117"/>
      <c r="BE1507" s="117"/>
      <c r="BF1507" s="117"/>
      <c r="BG1507" s="117"/>
      <c r="BH1507" s="117"/>
      <c r="BI1507" s="117"/>
      <c r="BJ1507" s="117"/>
      <c r="BK1507" s="117"/>
      <c r="BL1507" s="117"/>
    </row>
    <row r="1508" spans="27:64">
      <c r="AA1508" s="117"/>
      <c r="AB1508" s="117"/>
      <c r="AC1508" s="117"/>
      <c r="AD1508" s="117"/>
      <c r="AE1508" s="117"/>
      <c r="AG1508" s="141"/>
      <c r="AN1508" s="117"/>
      <c r="AO1508" s="117"/>
      <c r="AP1508" s="117"/>
      <c r="AQ1508" s="117"/>
      <c r="AR1508" s="117"/>
      <c r="AS1508" s="117"/>
      <c r="AT1508" s="117"/>
      <c r="AU1508" s="117"/>
      <c r="AV1508" s="117"/>
    </row>
    <row r="1509" spans="27:64">
      <c r="AA1509" s="117"/>
      <c r="AB1509" s="117"/>
      <c r="AC1509" s="117"/>
      <c r="AD1509" s="117"/>
      <c r="AE1509" s="117"/>
      <c r="AG1509" s="141"/>
      <c r="AN1509" s="117"/>
      <c r="AO1509" s="117"/>
      <c r="AP1509" s="117"/>
      <c r="AQ1509" s="117"/>
      <c r="AR1509" s="117"/>
      <c r="AS1509" s="117"/>
      <c r="AT1509" s="117"/>
      <c r="AU1509" s="117"/>
      <c r="AV1509" s="117"/>
    </row>
    <row r="1510" spans="27:64">
      <c r="AA1510" s="117"/>
      <c r="AB1510" s="117"/>
      <c r="AC1510" s="117"/>
      <c r="AD1510" s="117"/>
      <c r="AE1510" s="117"/>
      <c r="AG1510" s="141"/>
      <c r="AN1510" s="117"/>
      <c r="AO1510" s="117"/>
      <c r="AP1510" s="117"/>
      <c r="AQ1510" s="117"/>
      <c r="AR1510" s="117"/>
      <c r="AS1510" s="117"/>
      <c r="AT1510" s="117"/>
      <c r="AU1510" s="117"/>
      <c r="AV1510" s="117"/>
      <c r="AX1510" s="117"/>
      <c r="AY1510" s="117"/>
      <c r="AZ1510" s="117"/>
      <c r="BA1510" s="117"/>
      <c r="BB1510" s="117"/>
      <c r="BC1510" s="117"/>
      <c r="BD1510" s="117"/>
      <c r="BE1510" s="117"/>
      <c r="BF1510" s="117"/>
      <c r="BG1510" s="117"/>
      <c r="BH1510" s="117"/>
      <c r="BI1510" s="117"/>
      <c r="BJ1510" s="117"/>
      <c r="BK1510" s="117"/>
      <c r="BL1510" s="117"/>
    </row>
    <row r="1511" spans="27:64">
      <c r="AA1511" s="117"/>
      <c r="AB1511" s="117"/>
      <c r="AC1511" s="117"/>
      <c r="AD1511" s="117"/>
      <c r="AE1511" s="117"/>
      <c r="AG1511" s="141"/>
      <c r="AN1511" s="117"/>
      <c r="AO1511" s="117"/>
      <c r="AP1511" s="117"/>
      <c r="AQ1511" s="117"/>
      <c r="AR1511" s="117"/>
      <c r="AS1511" s="117"/>
      <c r="AT1511" s="117"/>
      <c r="AU1511" s="117"/>
      <c r="AV1511" s="117"/>
    </row>
    <row r="1512" spans="27:64">
      <c r="AA1512" s="117"/>
      <c r="AB1512" s="117"/>
      <c r="AC1512" s="117"/>
      <c r="AD1512" s="117"/>
      <c r="AE1512" s="117"/>
      <c r="AG1512" s="141"/>
      <c r="AN1512" s="117"/>
      <c r="AO1512" s="117"/>
      <c r="AP1512" s="117"/>
      <c r="AQ1512" s="117"/>
      <c r="AR1512" s="117"/>
      <c r="AS1512" s="117"/>
      <c r="AT1512" s="117"/>
      <c r="AU1512" s="117"/>
      <c r="AV1512" s="117"/>
      <c r="AX1512" s="117"/>
      <c r="AY1512" s="117"/>
      <c r="AZ1512" s="117"/>
      <c r="BA1512" s="117"/>
      <c r="BB1512" s="117"/>
      <c r="BC1512" s="117"/>
      <c r="BD1512" s="117"/>
      <c r="BE1512" s="117"/>
      <c r="BF1512" s="117"/>
      <c r="BG1512" s="117"/>
      <c r="BH1512" s="117"/>
      <c r="BI1512" s="117"/>
      <c r="BJ1512" s="117"/>
      <c r="BK1512" s="117"/>
      <c r="BL1512" s="117"/>
    </row>
    <row r="1513" spans="27:64">
      <c r="AA1513" s="117"/>
      <c r="AB1513" s="117"/>
      <c r="AC1513" s="117"/>
      <c r="AD1513" s="117"/>
      <c r="AE1513" s="117"/>
      <c r="AG1513" s="141"/>
      <c r="AN1513" s="117"/>
      <c r="AO1513" s="117"/>
      <c r="AP1513" s="117"/>
      <c r="AQ1513" s="117"/>
      <c r="AR1513" s="117"/>
      <c r="AS1513" s="117"/>
      <c r="AT1513" s="117"/>
      <c r="AU1513" s="117"/>
    </row>
    <row r="1514" spans="27:64">
      <c r="AA1514" s="117"/>
      <c r="AB1514" s="117"/>
      <c r="AC1514" s="117"/>
      <c r="AD1514" s="117"/>
      <c r="AE1514" s="117"/>
      <c r="AG1514" s="141"/>
      <c r="AN1514" s="117"/>
      <c r="AO1514" s="117"/>
      <c r="AP1514" s="117"/>
      <c r="AQ1514" s="117"/>
      <c r="AR1514" s="117"/>
      <c r="AS1514" s="117"/>
      <c r="AT1514" s="117"/>
      <c r="AU1514" s="117"/>
      <c r="AV1514" s="117"/>
      <c r="AX1514" s="117"/>
    </row>
    <row r="1515" spans="27:64">
      <c r="AA1515" s="117"/>
      <c r="AB1515" s="117"/>
      <c r="AC1515" s="117"/>
      <c r="AD1515" s="117"/>
      <c r="AE1515" s="117"/>
      <c r="AG1515" s="141"/>
      <c r="AN1515" s="117"/>
      <c r="AO1515" s="117"/>
      <c r="AP1515" s="117"/>
      <c r="AQ1515" s="117"/>
      <c r="AR1515" s="117"/>
      <c r="AS1515" s="117"/>
      <c r="AT1515" s="117"/>
      <c r="AU1515" s="117"/>
    </row>
    <row r="1516" spans="27:64">
      <c r="AA1516" s="117"/>
      <c r="AB1516" s="117"/>
      <c r="AC1516" s="117"/>
      <c r="AD1516" s="117"/>
      <c r="AE1516" s="117"/>
      <c r="AG1516" s="141"/>
      <c r="AN1516" s="117"/>
      <c r="AO1516" s="117"/>
      <c r="AP1516" s="117"/>
      <c r="AQ1516" s="117"/>
      <c r="AR1516" s="117"/>
      <c r="AS1516" s="117"/>
      <c r="AT1516" s="117"/>
      <c r="AU1516" s="117"/>
      <c r="AV1516" s="117"/>
    </row>
    <row r="1517" spans="27:64">
      <c r="AA1517" s="117"/>
      <c r="AB1517" s="117"/>
      <c r="AC1517" s="117"/>
      <c r="AD1517" s="117"/>
      <c r="AE1517" s="117"/>
      <c r="AG1517" s="141"/>
      <c r="AN1517" s="117"/>
      <c r="AO1517" s="117"/>
      <c r="AP1517" s="117"/>
      <c r="AQ1517" s="117"/>
      <c r="AR1517" s="117"/>
      <c r="AS1517" s="117"/>
      <c r="AT1517" s="117"/>
      <c r="AU1517" s="117"/>
      <c r="AV1517" s="117"/>
      <c r="AW1517" s="117"/>
      <c r="AX1517" s="117"/>
      <c r="AY1517" s="117"/>
      <c r="AZ1517" s="117"/>
      <c r="BA1517" s="117"/>
      <c r="BB1517" s="117"/>
      <c r="BC1517" s="117"/>
      <c r="BD1517" s="117"/>
      <c r="BE1517" s="117"/>
      <c r="BF1517" s="117"/>
      <c r="BG1517" s="117"/>
      <c r="BH1517" s="117"/>
      <c r="BI1517" s="117"/>
      <c r="BJ1517" s="117"/>
      <c r="BK1517" s="117"/>
      <c r="BL1517" s="117"/>
    </row>
    <row r="1518" spans="27:64">
      <c r="AA1518" s="117"/>
      <c r="AB1518" s="117"/>
      <c r="AC1518" s="117"/>
      <c r="AD1518" s="117"/>
      <c r="AE1518" s="117"/>
      <c r="AG1518" s="141"/>
      <c r="AN1518" s="117"/>
      <c r="AO1518" s="117"/>
      <c r="AP1518" s="117"/>
      <c r="AQ1518" s="117"/>
      <c r="AR1518" s="117"/>
      <c r="AS1518" s="117"/>
      <c r="AT1518" s="117"/>
      <c r="AU1518" s="117"/>
    </row>
    <row r="1519" spans="27:64">
      <c r="AA1519" s="117"/>
      <c r="AB1519" s="117"/>
      <c r="AC1519" s="117"/>
      <c r="AD1519" s="117"/>
      <c r="AE1519" s="117"/>
      <c r="AG1519" s="141"/>
      <c r="AN1519" s="117"/>
      <c r="AO1519" s="117"/>
      <c r="AP1519" s="117"/>
      <c r="AQ1519" s="117"/>
      <c r="AR1519" s="117"/>
      <c r="AS1519" s="117"/>
      <c r="AT1519" s="117"/>
      <c r="AU1519" s="117"/>
      <c r="AV1519" s="117"/>
      <c r="AX1519" s="117"/>
    </row>
    <row r="1520" spans="27:64">
      <c r="AA1520" s="117"/>
      <c r="AB1520" s="117"/>
      <c r="AC1520" s="117"/>
      <c r="AD1520" s="117"/>
      <c r="AE1520" s="117"/>
      <c r="AG1520" s="141"/>
      <c r="AN1520" s="117"/>
      <c r="AO1520" s="117"/>
      <c r="AP1520" s="117"/>
      <c r="AQ1520" s="117"/>
      <c r="AR1520" s="117"/>
      <c r="AS1520" s="117"/>
      <c r="AT1520" s="117"/>
      <c r="AU1520" s="117"/>
      <c r="AV1520" s="117"/>
      <c r="AW1520" s="117"/>
      <c r="AX1520" s="117"/>
      <c r="AY1520" s="117"/>
      <c r="AZ1520" s="117"/>
      <c r="BA1520" s="117"/>
      <c r="BB1520" s="117"/>
      <c r="BC1520" s="117"/>
      <c r="BD1520" s="117"/>
      <c r="BE1520" s="117"/>
      <c r="BF1520" s="117"/>
      <c r="BG1520" s="117"/>
      <c r="BH1520" s="117"/>
      <c r="BI1520" s="117"/>
      <c r="BJ1520" s="117"/>
      <c r="BK1520" s="117"/>
      <c r="BL1520" s="117"/>
    </row>
    <row r="1521" spans="27:64">
      <c r="AA1521" s="117"/>
      <c r="AB1521" s="117"/>
      <c r="AC1521" s="117"/>
      <c r="AD1521" s="117"/>
      <c r="AE1521" s="117"/>
      <c r="AG1521" s="141"/>
      <c r="AN1521" s="117"/>
      <c r="AO1521" s="117"/>
      <c r="AP1521" s="117"/>
      <c r="AQ1521" s="117"/>
      <c r="AR1521" s="117"/>
      <c r="AS1521" s="117"/>
      <c r="AT1521" s="117"/>
      <c r="AU1521" s="117"/>
      <c r="AV1521" s="117"/>
      <c r="AW1521" s="117"/>
      <c r="AX1521" s="117"/>
      <c r="AY1521" s="117"/>
      <c r="AZ1521" s="117"/>
      <c r="BA1521" s="117"/>
      <c r="BB1521" s="117"/>
      <c r="BC1521" s="117"/>
      <c r="BD1521" s="117"/>
      <c r="BE1521" s="117"/>
      <c r="BF1521" s="117"/>
      <c r="BG1521" s="117"/>
      <c r="BH1521" s="117"/>
      <c r="BI1521" s="117"/>
      <c r="BJ1521" s="117"/>
      <c r="BK1521" s="117"/>
      <c r="BL1521" s="117"/>
    </row>
    <row r="1522" spans="27:64">
      <c r="AA1522" s="117"/>
      <c r="AB1522" s="117"/>
      <c r="AC1522" s="117"/>
      <c r="AD1522" s="117"/>
      <c r="AE1522" s="117"/>
      <c r="AG1522" s="141"/>
      <c r="AN1522" s="117"/>
      <c r="AO1522" s="117"/>
      <c r="AP1522" s="117"/>
      <c r="AQ1522" s="117"/>
      <c r="AR1522" s="117"/>
      <c r="AS1522" s="117"/>
      <c r="AT1522" s="117"/>
      <c r="AU1522" s="117"/>
      <c r="AV1522" s="117"/>
      <c r="AW1522" s="117"/>
      <c r="AX1522" s="117"/>
      <c r="AY1522" s="117"/>
      <c r="AZ1522" s="117"/>
      <c r="BA1522" s="117"/>
      <c r="BB1522" s="117"/>
      <c r="BC1522" s="117"/>
      <c r="BD1522" s="117"/>
      <c r="BE1522" s="117"/>
      <c r="BF1522" s="117"/>
      <c r="BG1522" s="117"/>
      <c r="BH1522" s="117"/>
      <c r="BI1522" s="117"/>
      <c r="BJ1522" s="117"/>
      <c r="BK1522" s="117"/>
      <c r="BL1522" s="117"/>
    </row>
    <row r="1523" spans="27:64">
      <c r="AA1523" s="117"/>
      <c r="AB1523" s="117"/>
      <c r="AC1523" s="117"/>
      <c r="AD1523" s="117"/>
      <c r="AE1523" s="117"/>
      <c r="AG1523" s="141"/>
      <c r="AN1523" s="117"/>
      <c r="AO1523" s="117"/>
      <c r="AP1523" s="117"/>
      <c r="AQ1523" s="117"/>
      <c r="AR1523" s="117"/>
      <c r="AS1523" s="117"/>
      <c r="AT1523" s="117"/>
      <c r="AU1523" s="117"/>
      <c r="AV1523" s="117"/>
    </row>
    <row r="1524" spans="27:64">
      <c r="AA1524" s="117"/>
      <c r="AB1524" s="117"/>
      <c r="AC1524" s="117"/>
      <c r="AD1524" s="117"/>
      <c r="AE1524" s="117"/>
      <c r="AG1524" s="141"/>
      <c r="AN1524" s="117"/>
      <c r="AO1524" s="117"/>
      <c r="AP1524" s="117"/>
      <c r="AQ1524" s="117"/>
      <c r="AR1524" s="117"/>
      <c r="AS1524" s="117"/>
      <c r="AT1524" s="117"/>
      <c r="AU1524" s="117"/>
      <c r="AV1524" s="117"/>
    </row>
    <row r="1525" spans="27:64">
      <c r="AA1525" s="117"/>
      <c r="AB1525" s="117"/>
      <c r="AC1525" s="117"/>
      <c r="AD1525" s="117"/>
      <c r="AE1525" s="117"/>
      <c r="AG1525" s="141"/>
      <c r="AN1525" s="117"/>
      <c r="AO1525" s="117"/>
      <c r="AP1525" s="117"/>
      <c r="AQ1525" s="117"/>
      <c r="AR1525" s="117"/>
      <c r="AS1525" s="117"/>
      <c r="AT1525" s="117"/>
      <c r="AU1525" s="117"/>
      <c r="AV1525" s="117"/>
      <c r="AX1525" s="117"/>
      <c r="AY1525" s="117"/>
      <c r="AZ1525" s="117"/>
      <c r="BA1525" s="117"/>
      <c r="BB1525" s="117"/>
      <c r="BC1525" s="117"/>
      <c r="BD1525" s="117"/>
      <c r="BE1525" s="117"/>
      <c r="BF1525" s="117"/>
      <c r="BG1525" s="117"/>
      <c r="BH1525" s="117"/>
      <c r="BI1525" s="117"/>
      <c r="BJ1525" s="117"/>
      <c r="BK1525" s="117"/>
      <c r="BL1525" s="117"/>
    </row>
    <row r="1526" spans="27:64">
      <c r="AA1526" s="117"/>
      <c r="AB1526" s="117"/>
      <c r="AC1526" s="117"/>
      <c r="AD1526" s="117"/>
      <c r="AE1526" s="117"/>
      <c r="AG1526" s="141"/>
      <c r="AN1526" s="117"/>
      <c r="AO1526" s="117"/>
      <c r="AP1526" s="117"/>
      <c r="AQ1526" s="117"/>
      <c r="AR1526" s="117"/>
      <c r="AS1526" s="117"/>
      <c r="AT1526" s="117"/>
      <c r="AU1526" s="117"/>
      <c r="AV1526" s="117"/>
    </row>
    <row r="1527" spans="27:64">
      <c r="AA1527" s="117"/>
      <c r="AB1527" s="117"/>
      <c r="AC1527" s="117"/>
      <c r="AD1527" s="117"/>
      <c r="AE1527" s="117"/>
      <c r="AG1527" s="141"/>
      <c r="AN1527" s="117"/>
      <c r="AO1527" s="117"/>
      <c r="AP1527" s="117"/>
      <c r="AQ1527" s="117"/>
      <c r="AR1527" s="117"/>
      <c r="AS1527" s="117"/>
      <c r="AT1527" s="117"/>
      <c r="AU1527" s="117"/>
      <c r="AV1527" s="117"/>
      <c r="AX1527" s="117"/>
      <c r="AY1527" s="117"/>
      <c r="AZ1527" s="117"/>
      <c r="BA1527" s="117"/>
      <c r="BB1527" s="117"/>
      <c r="BC1527" s="117"/>
      <c r="BD1527" s="117"/>
      <c r="BE1527" s="117"/>
      <c r="BF1527" s="117"/>
      <c r="BG1527" s="117"/>
      <c r="BH1527" s="117"/>
      <c r="BI1527" s="117"/>
      <c r="BJ1527" s="117"/>
      <c r="BK1527" s="117"/>
      <c r="BL1527" s="117"/>
    </row>
    <row r="1528" spans="27:64">
      <c r="AA1528" s="117"/>
      <c r="AB1528" s="117"/>
      <c r="AC1528" s="117"/>
      <c r="AD1528" s="117"/>
      <c r="AE1528" s="117"/>
      <c r="AG1528" s="141"/>
      <c r="AN1528" s="117"/>
      <c r="AO1528" s="117"/>
      <c r="AP1528" s="117"/>
      <c r="AQ1528" s="117"/>
      <c r="AR1528" s="117"/>
      <c r="AS1528" s="117"/>
      <c r="AT1528" s="117"/>
      <c r="AU1528" s="117"/>
      <c r="AV1528" s="117"/>
    </row>
    <row r="1529" spans="27:64">
      <c r="AA1529" s="117"/>
      <c r="AB1529" s="117"/>
      <c r="AC1529" s="117"/>
      <c r="AD1529" s="117"/>
      <c r="AE1529" s="117"/>
      <c r="AG1529" s="141"/>
      <c r="AN1529" s="117"/>
      <c r="AO1529" s="117"/>
      <c r="AP1529" s="117"/>
      <c r="AQ1529" s="117"/>
      <c r="AR1529" s="117"/>
      <c r="AS1529" s="117"/>
      <c r="AT1529" s="117"/>
      <c r="AU1529" s="117"/>
      <c r="AV1529" s="117"/>
    </row>
    <row r="1530" spans="27:64">
      <c r="AA1530" s="117"/>
      <c r="AB1530" s="117"/>
      <c r="AC1530" s="117"/>
      <c r="AD1530" s="117"/>
      <c r="AE1530" s="117"/>
      <c r="AG1530" s="141"/>
      <c r="AN1530" s="117"/>
      <c r="AO1530" s="117"/>
      <c r="AP1530" s="117"/>
      <c r="AQ1530" s="117"/>
      <c r="AR1530" s="117"/>
      <c r="AS1530" s="117"/>
      <c r="AT1530" s="117"/>
      <c r="AU1530" s="117"/>
      <c r="AV1530" s="117"/>
      <c r="AX1530" s="117"/>
    </row>
    <row r="1531" spans="27:64">
      <c r="AA1531" s="117"/>
      <c r="AB1531" s="117"/>
      <c r="AC1531" s="117"/>
      <c r="AD1531" s="117"/>
      <c r="AE1531" s="117"/>
      <c r="AG1531" s="141"/>
      <c r="AN1531" s="117"/>
      <c r="AO1531" s="117"/>
      <c r="AP1531" s="117"/>
      <c r="AQ1531" s="117"/>
      <c r="AR1531" s="117"/>
      <c r="AS1531" s="117"/>
      <c r="AT1531" s="117"/>
      <c r="AU1531" s="117"/>
      <c r="AV1531" s="117"/>
    </row>
    <row r="1532" spans="27:64">
      <c r="AA1532" s="117"/>
      <c r="AB1532" s="117"/>
      <c r="AC1532" s="117"/>
      <c r="AD1532" s="117"/>
      <c r="AE1532" s="117"/>
      <c r="AG1532" s="141"/>
      <c r="AN1532" s="117"/>
      <c r="AO1532" s="117"/>
      <c r="AP1532" s="117"/>
      <c r="AQ1532" s="117"/>
      <c r="AR1532" s="117"/>
      <c r="AS1532" s="117"/>
      <c r="AT1532" s="117"/>
      <c r="AU1532" s="117"/>
      <c r="AV1532" s="117"/>
      <c r="AX1532" s="117"/>
    </row>
    <row r="1533" spans="27:64">
      <c r="AA1533" s="117"/>
      <c r="AB1533" s="117"/>
      <c r="AC1533" s="117"/>
      <c r="AD1533" s="117"/>
      <c r="AE1533" s="117"/>
      <c r="AG1533" s="141"/>
      <c r="AN1533" s="117"/>
      <c r="AO1533" s="117"/>
      <c r="AP1533" s="117"/>
      <c r="AQ1533" s="117"/>
      <c r="AR1533" s="117"/>
      <c r="AS1533" s="117"/>
      <c r="AT1533" s="117"/>
      <c r="AU1533" s="117"/>
      <c r="AV1533" s="117"/>
    </row>
    <row r="1534" spans="27:64">
      <c r="AA1534" s="117"/>
      <c r="AB1534" s="117"/>
      <c r="AC1534" s="117"/>
      <c r="AD1534" s="117"/>
      <c r="AE1534" s="117"/>
      <c r="AG1534" s="141"/>
      <c r="AN1534" s="117"/>
      <c r="AO1534" s="117"/>
      <c r="AP1534" s="117"/>
      <c r="AQ1534" s="117"/>
      <c r="AR1534" s="117"/>
      <c r="AS1534" s="117"/>
      <c r="AT1534" s="117"/>
      <c r="AU1534" s="117"/>
      <c r="AV1534" s="117"/>
    </row>
    <row r="1535" spans="27:64">
      <c r="AA1535" s="117"/>
      <c r="AB1535" s="117"/>
      <c r="AC1535" s="117"/>
      <c r="AD1535" s="117"/>
      <c r="AE1535" s="117"/>
      <c r="AG1535" s="141"/>
      <c r="AN1535" s="117"/>
      <c r="AO1535" s="117"/>
      <c r="AP1535" s="117"/>
      <c r="AQ1535" s="117"/>
      <c r="AR1535" s="117"/>
      <c r="AS1535" s="117"/>
      <c r="AT1535" s="117"/>
      <c r="AU1535" s="117"/>
      <c r="AV1535" s="117"/>
    </row>
    <row r="1536" spans="27:64">
      <c r="AA1536" s="117"/>
      <c r="AB1536" s="117"/>
      <c r="AC1536" s="117"/>
      <c r="AD1536" s="117"/>
      <c r="AE1536" s="117"/>
      <c r="AG1536" s="141"/>
      <c r="AN1536" s="117"/>
      <c r="AO1536" s="117"/>
      <c r="AP1536" s="117"/>
      <c r="AQ1536" s="117"/>
      <c r="AR1536" s="117"/>
      <c r="AS1536" s="117"/>
      <c r="AT1536" s="117"/>
      <c r="AU1536" s="117"/>
    </row>
    <row r="1537" spans="27:64">
      <c r="AA1537" s="117"/>
      <c r="AB1537" s="117"/>
      <c r="AC1537" s="117"/>
      <c r="AD1537" s="117"/>
      <c r="AE1537" s="117"/>
      <c r="AG1537" s="141"/>
      <c r="AN1537" s="117"/>
      <c r="AO1537" s="117"/>
      <c r="AP1537" s="117"/>
      <c r="AQ1537" s="117"/>
      <c r="AR1537" s="117"/>
      <c r="AS1537" s="117"/>
      <c r="AT1537" s="117"/>
      <c r="AU1537" s="117"/>
      <c r="AV1537" s="117"/>
    </row>
    <row r="1538" spans="27:64">
      <c r="AA1538" s="117"/>
      <c r="AB1538" s="117"/>
      <c r="AC1538" s="117"/>
      <c r="AD1538" s="117"/>
      <c r="AE1538" s="117"/>
      <c r="AG1538" s="141"/>
      <c r="AN1538" s="117"/>
      <c r="AO1538" s="117"/>
      <c r="AP1538" s="117"/>
      <c r="AQ1538" s="117"/>
      <c r="AR1538" s="117"/>
      <c r="AS1538" s="117"/>
      <c r="AT1538" s="117"/>
      <c r="AU1538" s="117"/>
      <c r="AV1538" s="117"/>
      <c r="AW1538" s="117"/>
      <c r="AX1538" s="117"/>
      <c r="AY1538" s="117"/>
      <c r="AZ1538" s="117"/>
      <c r="BA1538" s="117"/>
      <c r="BB1538" s="117"/>
      <c r="BC1538" s="117"/>
      <c r="BD1538" s="117"/>
      <c r="BE1538" s="117"/>
      <c r="BF1538" s="117"/>
      <c r="BG1538" s="117"/>
      <c r="BH1538" s="117"/>
      <c r="BI1538" s="117"/>
      <c r="BJ1538" s="117"/>
      <c r="BK1538" s="117"/>
      <c r="BL1538" s="117"/>
    </row>
    <row r="1539" spans="27:64">
      <c r="AA1539" s="117"/>
      <c r="AB1539" s="117"/>
      <c r="AC1539" s="117"/>
      <c r="AD1539" s="117"/>
      <c r="AE1539" s="117"/>
      <c r="AG1539" s="141"/>
      <c r="AN1539" s="117"/>
      <c r="AO1539" s="117"/>
      <c r="AP1539" s="117"/>
      <c r="AQ1539" s="117"/>
      <c r="AR1539" s="117"/>
      <c r="AS1539" s="117"/>
      <c r="AT1539" s="117"/>
      <c r="AU1539" s="117"/>
    </row>
    <row r="1540" spans="27:64">
      <c r="AA1540" s="117"/>
      <c r="AB1540" s="117"/>
      <c r="AC1540" s="117"/>
      <c r="AD1540" s="117"/>
      <c r="AE1540" s="117"/>
      <c r="AG1540" s="141"/>
      <c r="AN1540" s="117"/>
      <c r="AO1540" s="117"/>
      <c r="AP1540" s="117"/>
      <c r="AQ1540" s="117"/>
      <c r="AR1540" s="117"/>
      <c r="AS1540" s="117"/>
      <c r="AT1540" s="117"/>
      <c r="AU1540" s="117"/>
    </row>
    <row r="1541" spans="27:64">
      <c r="AA1541" s="117"/>
      <c r="AB1541" s="117"/>
      <c r="AC1541" s="117"/>
      <c r="AD1541" s="117"/>
      <c r="AE1541" s="117"/>
      <c r="AG1541" s="141"/>
      <c r="AN1541" s="117"/>
      <c r="AO1541" s="117"/>
      <c r="AP1541" s="117"/>
      <c r="AQ1541" s="117"/>
      <c r="AR1541" s="117"/>
      <c r="AS1541" s="117"/>
      <c r="AT1541" s="117"/>
      <c r="AU1541" s="117"/>
    </row>
    <row r="1542" spans="27:64">
      <c r="AA1542" s="117"/>
      <c r="AB1542" s="117"/>
      <c r="AC1542" s="117"/>
      <c r="AD1542" s="117"/>
      <c r="AE1542" s="117"/>
      <c r="AG1542" s="141"/>
      <c r="AN1542" s="117"/>
      <c r="AO1542" s="117"/>
      <c r="AP1542" s="117"/>
      <c r="AQ1542" s="117"/>
      <c r="AR1542" s="117"/>
      <c r="AS1542" s="117"/>
      <c r="AT1542" s="117"/>
      <c r="AU1542" s="117"/>
      <c r="AV1542" s="117"/>
    </row>
    <row r="1543" spans="27:64">
      <c r="AA1543" s="117"/>
      <c r="AB1543" s="117"/>
      <c r="AC1543" s="117"/>
      <c r="AD1543" s="117"/>
      <c r="AE1543" s="117"/>
      <c r="AG1543" s="141"/>
      <c r="AN1543" s="117"/>
      <c r="AO1543" s="117"/>
      <c r="AP1543" s="117"/>
      <c r="AQ1543" s="117"/>
      <c r="AR1543" s="117"/>
      <c r="AS1543" s="117"/>
      <c r="AT1543" s="117"/>
      <c r="AU1543" s="117"/>
      <c r="AV1543" s="117"/>
    </row>
    <row r="1544" spans="27:64">
      <c r="AA1544" s="117"/>
      <c r="AB1544" s="117"/>
      <c r="AC1544" s="117"/>
      <c r="AD1544" s="117"/>
      <c r="AE1544" s="117"/>
      <c r="AG1544" s="141"/>
      <c r="AN1544" s="117"/>
      <c r="AO1544" s="117"/>
      <c r="AP1544" s="117"/>
      <c r="AQ1544" s="117"/>
      <c r="AR1544" s="117"/>
      <c r="AS1544" s="117"/>
      <c r="AT1544" s="117"/>
      <c r="AU1544" s="117"/>
      <c r="AV1544" s="117"/>
    </row>
    <row r="1545" spans="27:64">
      <c r="AA1545" s="117"/>
      <c r="AB1545" s="117"/>
      <c r="AC1545" s="117"/>
      <c r="AD1545" s="117"/>
      <c r="AE1545" s="117"/>
      <c r="AG1545" s="141"/>
      <c r="AN1545" s="117"/>
      <c r="AO1545" s="117"/>
      <c r="AP1545" s="117"/>
      <c r="AQ1545" s="117"/>
      <c r="AR1545" s="117"/>
      <c r="AS1545" s="117"/>
      <c r="AT1545" s="117"/>
      <c r="AU1545" s="117"/>
    </row>
    <row r="1546" spans="27:64">
      <c r="AA1546" s="117"/>
      <c r="AB1546" s="117"/>
      <c r="AC1546" s="117"/>
      <c r="AD1546" s="117"/>
      <c r="AE1546" s="117"/>
      <c r="AG1546" s="141"/>
      <c r="AN1546" s="117"/>
      <c r="AO1546" s="117"/>
      <c r="AP1546" s="117"/>
      <c r="AQ1546" s="117"/>
      <c r="AR1546" s="117"/>
      <c r="AS1546" s="117"/>
      <c r="AT1546" s="117"/>
      <c r="AU1546" s="117"/>
      <c r="AV1546" s="117"/>
      <c r="AW1546" s="117"/>
      <c r="AX1546" s="117"/>
      <c r="AY1546" s="117"/>
      <c r="AZ1546" s="117"/>
      <c r="BA1546" s="117"/>
      <c r="BB1546" s="117"/>
      <c r="BC1546" s="117"/>
      <c r="BD1546" s="117"/>
      <c r="BE1546" s="117"/>
      <c r="BF1546" s="117"/>
      <c r="BG1546" s="117"/>
      <c r="BH1546" s="117"/>
      <c r="BI1546" s="117"/>
      <c r="BJ1546" s="117"/>
      <c r="BK1546" s="117"/>
      <c r="BL1546" s="117"/>
    </row>
    <row r="1547" spans="27:64">
      <c r="AA1547" s="117"/>
      <c r="AB1547" s="117"/>
      <c r="AC1547" s="117"/>
      <c r="AD1547" s="117"/>
      <c r="AE1547" s="117"/>
      <c r="AG1547" s="141"/>
      <c r="AN1547" s="117"/>
      <c r="AO1547" s="117"/>
      <c r="AP1547" s="117"/>
      <c r="AQ1547" s="117"/>
      <c r="AR1547" s="117"/>
      <c r="AS1547" s="117"/>
      <c r="AT1547" s="117"/>
      <c r="AU1547" s="117"/>
      <c r="AV1547" s="117"/>
      <c r="AX1547" s="117"/>
      <c r="AY1547" s="117"/>
      <c r="AZ1547" s="117"/>
      <c r="BA1547" s="117"/>
      <c r="BB1547" s="117"/>
      <c r="BC1547" s="117"/>
      <c r="BD1547" s="117"/>
      <c r="BE1547" s="117"/>
      <c r="BF1547" s="117"/>
      <c r="BG1547" s="117"/>
      <c r="BH1547" s="117"/>
      <c r="BI1547" s="117"/>
      <c r="BJ1547" s="117"/>
      <c r="BK1547" s="117"/>
      <c r="BL1547" s="117"/>
    </row>
    <row r="1548" spans="27:64">
      <c r="AA1548" s="117"/>
      <c r="AB1548" s="117"/>
      <c r="AC1548" s="117"/>
      <c r="AD1548" s="117"/>
      <c r="AE1548" s="117"/>
      <c r="AG1548" s="141"/>
      <c r="AN1548" s="117"/>
      <c r="AO1548" s="117"/>
      <c r="AP1548" s="117"/>
      <c r="AQ1548" s="117"/>
      <c r="AR1548" s="117"/>
      <c r="AS1548" s="117"/>
      <c r="AT1548" s="117"/>
      <c r="AU1548" s="117"/>
    </row>
    <row r="1549" spans="27:64">
      <c r="AA1549" s="117"/>
      <c r="AB1549" s="117"/>
      <c r="AC1549" s="117"/>
      <c r="AD1549" s="117"/>
      <c r="AE1549" s="117"/>
      <c r="AG1549" s="141"/>
      <c r="AN1549" s="117"/>
      <c r="AO1549" s="117"/>
      <c r="AP1549" s="117"/>
      <c r="AQ1549" s="117"/>
      <c r="AR1549" s="117"/>
      <c r="AS1549" s="117"/>
      <c r="AT1549" s="117"/>
      <c r="AU1549" s="117"/>
      <c r="AV1549" s="117"/>
    </row>
    <row r="1550" spans="27:64">
      <c r="AA1550" s="117"/>
      <c r="AB1550" s="117"/>
      <c r="AC1550" s="117"/>
      <c r="AD1550" s="117"/>
      <c r="AE1550" s="117"/>
      <c r="AG1550" s="141"/>
      <c r="AN1550" s="117"/>
      <c r="AO1550" s="117"/>
      <c r="AP1550" s="117"/>
      <c r="AQ1550" s="117"/>
      <c r="AR1550" s="117"/>
      <c r="AS1550" s="117"/>
      <c r="AT1550" s="117"/>
      <c r="AU1550" s="117"/>
    </row>
    <row r="1551" spans="27:64">
      <c r="AA1551" s="117"/>
      <c r="AB1551" s="117"/>
      <c r="AC1551" s="117"/>
      <c r="AD1551" s="117"/>
      <c r="AE1551" s="117"/>
      <c r="AG1551" s="141"/>
      <c r="AN1551" s="117"/>
      <c r="AO1551" s="117"/>
      <c r="AP1551" s="117"/>
      <c r="AQ1551" s="117"/>
      <c r="AR1551" s="117"/>
      <c r="AS1551" s="117"/>
      <c r="AT1551" s="117"/>
      <c r="AU1551" s="117"/>
      <c r="AV1551" s="117"/>
      <c r="AW1551" s="117"/>
      <c r="AX1551" s="117"/>
      <c r="AY1551" s="117"/>
      <c r="AZ1551" s="117"/>
      <c r="BA1551" s="117"/>
      <c r="BB1551" s="117"/>
      <c r="BC1551" s="117"/>
      <c r="BD1551" s="117"/>
      <c r="BE1551" s="117"/>
      <c r="BF1551" s="117"/>
      <c r="BG1551" s="117"/>
      <c r="BH1551" s="117"/>
      <c r="BI1551" s="117"/>
      <c r="BJ1551" s="117"/>
      <c r="BK1551" s="117"/>
      <c r="BL1551" s="117"/>
    </row>
    <row r="1552" spans="27:64">
      <c r="AA1552" s="117"/>
      <c r="AB1552" s="117"/>
      <c r="AC1552" s="117"/>
      <c r="AD1552" s="117"/>
      <c r="AE1552" s="117"/>
      <c r="AG1552" s="141"/>
      <c r="AN1552" s="117"/>
      <c r="AO1552" s="117"/>
      <c r="AP1552" s="117"/>
      <c r="AQ1552" s="117"/>
      <c r="AR1552" s="117"/>
      <c r="AS1552" s="117"/>
      <c r="AT1552" s="117"/>
      <c r="AU1552" s="117"/>
    </row>
    <row r="1553" spans="27:64">
      <c r="AA1553" s="117"/>
      <c r="AB1553" s="117"/>
      <c r="AC1553" s="117"/>
      <c r="AD1553" s="117"/>
      <c r="AE1553" s="117"/>
      <c r="AG1553" s="141"/>
      <c r="AN1553" s="117"/>
      <c r="AO1553" s="117"/>
      <c r="AP1553" s="117"/>
      <c r="AQ1553" s="117"/>
      <c r="AR1553" s="117"/>
      <c r="AS1553" s="117"/>
      <c r="AT1553" s="117"/>
      <c r="AU1553" s="117"/>
      <c r="AV1553" s="117"/>
      <c r="AX1553" s="117"/>
    </row>
    <row r="1554" spans="27:64">
      <c r="AA1554" s="117"/>
      <c r="AB1554" s="117"/>
      <c r="AC1554" s="117"/>
      <c r="AD1554" s="117"/>
      <c r="AE1554" s="117"/>
      <c r="AG1554" s="141"/>
      <c r="AN1554" s="117"/>
      <c r="AO1554" s="117"/>
      <c r="AP1554" s="117"/>
      <c r="AQ1554" s="117"/>
      <c r="AR1554" s="117"/>
      <c r="AS1554" s="117"/>
      <c r="AT1554" s="117"/>
      <c r="AU1554" s="117"/>
      <c r="AV1554" s="117"/>
      <c r="AX1554" s="117"/>
    </row>
    <row r="1555" spans="27:64">
      <c r="AA1555" s="117"/>
      <c r="AB1555" s="117"/>
      <c r="AC1555" s="117"/>
      <c r="AD1555" s="117"/>
      <c r="AE1555" s="117"/>
      <c r="AG1555" s="141"/>
      <c r="AN1555" s="117"/>
      <c r="AO1555" s="117"/>
      <c r="AP1555" s="117"/>
      <c r="AQ1555" s="117"/>
      <c r="AR1555" s="117"/>
      <c r="AS1555" s="117"/>
      <c r="AT1555" s="117"/>
      <c r="AU1555" s="117"/>
      <c r="AV1555" s="117"/>
      <c r="AX1555" s="117"/>
    </row>
    <row r="1556" spans="27:64">
      <c r="AA1556" s="117"/>
      <c r="AB1556" s="117"/>
      <c r="AC1556" s="117"/>
      <c r="AD1556" s="117"/>
      <c r="AE1556" s="117"/>
      <c r="AG1556" s="141"/>
      <c r="AN1556" s="117"/>
      <c r="AO1556" s="117"/>
      <c r="AP1556" s="117"/>
      <c r="AQ1556" s="117"/>
      <c r="AR1556" s="117"/>
      <c r="AS1556" s="117"/>
      <c r="AT1556" s="117"/>
      <c r="AU1556" s="117"/>
      <c r="AV1556" s="117"/>
    </row>
    <row r="1557" spans="27:64">
      <c r="AA1557" s="117"/>
      <c r="AB1557" s="117"/>
      <c r="AC1557" s="117"/>
      <c r="AD1557" s="117"/>
      <c r="AE1557" s="117"/>
      <c r="AG1557" s="141"/>
      <c r="AN1557" s="117"/>
      <c r="AO1557" s="117"/>
      <c r="AP1557" s="117"/>
      <c r="AQ1557" s="117"/>
      <c r="AR1557" s="117"/>
      <c r="AS1557" s="117"/>
      <c r="AT1557" s="117"/>
      <c r="AU1557" s="117"/>
    </row>
    <row r="1558" spans="27:64">
      <c r="AA1558" s="117"/>
      <c r="AB1558" s="117"/>
      <c r="AC1558" s="117"/>
      <c r="AD1558" s="117"/>
      <c r="AE1558" s="117"/>
      <c r="AG1558" s="141"/>
      <c r="AN1558" s="117"/>
      <c r="AO1558" s="117"/>
      <c r="AP1558" s="117"/>
      <c r="AQ1558" s="117"/>
      <c r="AR1558" s="117"/>
      <c r="AS1558" s="117"/>
      <c r="AT1558" s="117"/>
      <c r="AU1558" s="117"/>
      <c r="AV1558" s="117"/>
    </row>
    <row r="1559" spans="27:64">
      <c r="AA1559" s="117"/>
      <c r="AB1559" s="117"/>
      <c r="AC1559" s="117"/>
      <c r="AD1559" s="117"/>
      <c r="AE1559" s="117"/>
      <c r="AG1559" s="141"/>
      <c r="AN1559" s="117"/>
      <c r="AO1559" s="117"/>
      <c r="AP1559" s="117"/>
      <c r="AQ1559" s="117"/>
      <c r="AR1559" s="117"/>
      <c r="AS1559" s="117"/>
      <c r="AT1559" s="117"/>
      <c r="AU1559" s="117"/>
      <c r="AV1559" s="117"/>
    </row>
    <row r="1560" spans="27:64">
      <c r="AA1560" s="117"/>
      <c r="AB1560" s="117"/>
      <c r="AC1560" s="117"/>
      <c r="AD1560" s="117"/>
      <c r="AE1560" s="117"/>
      <c r="AG1560" s="141"/>
      <c r="AN1560" s="117"/>
      <c r="AO1560" s="117"/>
      <c r="AP1560" s="117"/>
      <c r="AQ1560" s="117"/>
      <c r="AR1560" s="117"/>
      <c r="AS1560" s="117"/>
      <c r="AT1560" s="117"/>
      <c r="AU1560" s="117"/>
      <c r="AV1560" s="117"/>
      <c r="AW1560" s="117"/>
      <c r="AX1560" s="117"/>
      <c r="AY1560" s="117"/>
      <c r="AZ1560" s="117"/>
      <c r="BA1560" s="117"/>
      <c r="BB1560" s="117"/>
      <c r="BC1560" s="117"/>
      <c r="BD1560" s="117"/>
      <c r="BE1560" s="117"/>
      <c r="BF1560" s="117"/>
      <c r="BG1560" s="117"/>
      <c r="BH1560" s="117"/>
      <c r="BI1560" s="117"/>
      <c r="BJ1560" s="117"/>
      <c r="BK1560" s="117"/>
      <c r="BL1560" s="117"/>
    </row>
    <row r="1561" spans="27:64">
      <c r="AA1561" s="117"/>
      <c r="AB1561" s="117"/>
      <c r="AC1561" s="117"/>
      <c r="AD1561" s="117"/>
      <c r="AE1561" s="117"/>
      <c r="AG1561" s="141"/>
      <c r="AN1561" s="117"/>
      <c r="AO1561" s="117"/>
      <c r="AP1561" s="117"/>
      <c r="AQ1561" s="117"/>
      <c r="AR1561" s="117"/>
      <c r="AS1561" s="117"/>
      <c r="AT1561" s="117"/>
      <c r="AU1561" s="117"/>
    </row>
    <row r="1562" spans="27:64">
      <c r="AA1562" s="117"/>
      <c r="AB1562" s="117"/>
      <c r="AC1562" s="117"/>
      <c r="AD1562" s="117"/>
      <c r="AE1562" s="117"/>
      <c r="AG1562" s="141"/>
      <c r="AN1562" s="117"/>
      <c r="AO1562" s="117"/>
      <c r="AP1562" s="117"/>
      <c r="AQ1562" s="117"/>
      <c r="AR1562" s="117"/>
      <c r="AS1562" s="117"/>
      <c r="AT1562" s="117"/>
      <c r="AU1562" s="117"/>
    </row>
    <row r="1563" spans="27:64">
      <c r="AA1563" s="117"/>
      <c r="AB1563" s="117"/>
      <c r="AC1563" s="117"/>
      <c r="AD1563" s="117"/>
      <c r="AE1563" s="117"/>
      <c r="AG1563" s="141"/>
      <c r="AN1563" s="117"/>
      <c r="AO1563" s="117"/>
      <c r="AP1563" s="117"/>
      <c r="AQ1563" s="117"/>
      <c r="AR1563" s="117"/>
      <c r="AS1563" s="117"/>
      <c r="AT1563" s="117"/>
      <c r="AU1563" s="117"/>
      <c r="AV1563" s="117"/>
      <c r="AW1563" s="117"/>
      <c r="AX1563" s="117"/>
      <c r="AY1563" s="117"/>
      <c r="AZ1563" s="117"/>
      <c r="BA1563" s="117"/>
      <c r="BB1563" s="117"/>
      <c r="BC1563" s="117"/>
      <c r="BD1563" s="117"/>
      <c r="BE1563" s="117"/>
      <c r="BF1563" s="117"/>
      <c r="BG1563" s="117"/>
      <c r="BH1563" s="117"/>
      <c r="BI1563" s="117"/>
      <c r="BJ1563" s="117"/>
      <c r="BK1563" s="117"/>
      <c r="BL1563" s="117"/>
    </row>
    <row r="1564" spans="27:64">
      <c r="AA1564" s="117"/>
      <c r="AB1564" s="117"/>
      <c r="AC1564" s="117"/>
      <c r="AD1564" s="117"/>
      <c r="AE1564" s="117"/>
      <c r="AG1564" s="141"/>
      <c r="AN1564" s="117"/>
      <c r="AO1564" s="117"/>
      <c r="AP1564" s="117"/>
      <c r="AQ1564" s="117"/>
      <c r="AR1564" s="117"/>
      <c r="AS1564" s="117"/>
      <c r="AT1564" s="117"/>
      <c r="AU1564" s="117"/>
      <c r="AV1564" s="117"/>
      <c r="AX1564" s="117"/>
      <c r="AY1564" s="117"/>
      <c r="AZ1564" s="117"/>
      <c r="BA1564" s="117"/>
      <c r="BB1564" s="117"/>
      <c r="BC1564" s="117"/>
      <c r="BD1564" s="117"/>
      <c r="BE1564" s="117"/>
      <c r="BF1564" s="117"/>
      <c r="BG1564" s="117"/>
      <c r="BH1564" s="117"/>
      <c r="BI1564" s="117"/>
      <c r="BJ1564" s="117"/>
      <c r="BK1564" s="117"/>
      <c r="BL1564" s="117"/>
    </row>
    <row r="1565" spans="27:64">
      <c r="AA1565" s="117"/>
      <c r="AB1565" s="117"/>
      <c r="AC1565" s="117"/>
      <c r="AD1565" s="117"/>
      <c r="AE1565" s="117"/>
      <c r="AG1565" s="141"/>
      <c r="AN1565" s="117"/>
      <c r="AO1565" s="117"/>
      <c r="AP1565" s="117"/>
      <c r="AQ1565" s="117"/>
      <c r="AR1565" s="117"/>
      <c r="AS1565" s="117"/>
      <c r="AT1565" s="117"/>
      <c r="AU1565" s="117"/>
      <c r="AV1565" s="117"/>
      <c r="AX1565" s="117"/>
    </row>
    <row r="1566" spans="27:64">
      <c r="AA1566" s="117"/>
      <c r="AB1566" s="117"/>
      <c r="AC1566" s="117"/>
      <c r="AD1566" s="117"/>
      <c r="AE1566" s="117"/>
      <c r="AG1566" s="141"/>
      <c r="AN1566" s="117"/>
      <c r="AO1566" s="117"/>
      <c r="AP1566" s="117"/>
      <c r="AQ1566" s="117"/>
      <c r="AR1566" s="117"/>
      <c r="AS1566" s="117"/>
      <c r="AT1566" s="117"/>
      <c r="AU1566" s="117"/>
    </row>
    <row r="1567" spans="27:64">
      <c r="AA1567" s="117"/>
      <c r="AB1567" s="117"/>
      <c r="AC1567" s="117"/>
      <c r="AD1567" s="117"/>
      <c r="AE1567" s="117"/>
      <c r="AG1567" s="141"/>
      <c r="AN1567" s="117"/>
      <c r="AO1567" s="117"/>
      <c r="AP1567" s="117"/>
      <c r="AQ1567" s="117"/>
      <c r="AR1567" s="117"/>
      <c r="AS1567" s="117"/>
      <c r="AT1567" s="117"/>
      <c r="AU1567" s="117"/>
      <c r="AV1567" s="117"/>
    </row>
    <row r="1568" spans="27:64">
      <c r="AA1568" s="117"/>
      <c r="AB1568" s="117"/>
      <c r="AC1568" s="117"/>
      <c r="AD1568" s="117"/>
      <c r="AE1568" s="117"/>
      <c r="AG1568" s="141"/>
      <c r="AN1568" s="117"/>
      <c r="AO1568" s="117"/>
      <c r="AP1568" s="117"/>
      <c r="AQ1568" s="117"/>
      <c r="AR1568" s="117"/>
      <c r="AS1568" s="117"/>
      <c r="AT1568" s="117"/>
      <c r="AU1568" s="117"/>
      <c r="AV1568" s="117"/>
    </row>
    <row r="1569" spans="27:64">
      <c r="AA1569" s="117"/>
      <c r="AB1569" s="117"/>
      <c r="AC1569" s="117"/>
      <c r="AD1569" s="117"/>
      <c r="AE1569" s="117"/>
      <c r="AG1569" s="141"/>
      <c r="AN1569" s="117"/>
      <c r="AO1569" s="117"/>
      <c r="AP1569" s="117"/>
      <c r="AQ1569" s="117"/>
      <c r="AR1569" s="117"/>
      <c r="AS1569" s="117"/>
      <c r="AT1569" s="117"/>
      <c r="AU1569" s="117"/>
      <c r="AV1569" s="117"/>
      <c r="AX1569" s="117"/>
    </row>
    <row r="1570" spans="27:64">
      <c r="AA1570" s="117"/>
      <c r="AB1570" s="117"/>
      <c r="AC1570" s="117"/>
      <c r="AD1570" s="117"/>
      <c r="AE1570" s="117"/>
      <c r="AG1570" s="141"/>
      <c r="AN1570" s="117"/>
      <c r="AO1570" s="117"/>
      <c r="AP1570" s="117"/>
      <c r="AQ1570" s="117"/>
      <c r="AR1570" s="117"/>
      <c r="AS1570" s="117"/>
      <c r="AT1570" s="117"/>
      <c r="AU1570" s="117"/>
      <c r="AV1570" s="117"/>
      <c r="AX1570" s="117"/>
      <c r="AY1570" s="117"/>
      <c r="AZ1570" s="117"/>
      <c r="BA1570" s="117"/>
      <c r="BB1570" s="117"/>
      <c r="BC1570" s="117"/>
      <c r="BD1570" s="117"/>
      <c r="BE1570" s="117"/>
      <c r="BF1570" s="117"/>
      <c r="BG1570" s="117"/>
      <c r="BH1570" s="117"/>
      <c r="BI1570" s="117"/>
      <c r="BJ1570" s="117"/>
      <c r="BK1570" s="117"/>
      <c r="BL1570" s="117"/>
    </row>
    <row r="1571" spans="27:64">
      <c r="AA1571" s="117"/>
      <c r="AB1571" s="117"/>
      <c r="AC1571" s="117"/>
      <c r="AD1571" s="117"/>
      <c r="AE1571" s="117"/>
      <c r="AG1571" s="141"/>
      <c r="AN1571" s="117"/>
      <c r="AO1571" s="117"/>
      <c r="AP1571" s="117"/>
      <c r="AQ1571" s="117"/>
      <c r="AR1571" s="117"/>
      <c r="AS1571" s="117"/>
      <c r="AT1571" s="117"/>
      <c r="AU1571" s="117"/>
      <c r="AV1571" s="117"/>
    </row>
    <row r="1572" spans="27:64">
      <c r="AA1572" s="117"/>
      <c r="AB1572" s="117"/>
      <c r="AC1572" s="117"/>
      <c r="AD1572" s="117"/>
      <c r="AE1572" s="117"/>
      <c r="AG1572" s="141"/>
      <c r="AN1572" s="117"/>
      <c r="AO1572" s="117"/>
      <c r="AP1572" s="117"/>
      <c r="AQ1572" s="117"/>
      <c r="AR1572" s="117"/>
      <c r="AS1572" s="117"/>
      <c r="AT1572" s="117"/>
      <c r="AU1572" s="117"/>
      <c r="AV1572" s="117"/>
    </row>
    <row r="1573" spans="27:64">
      <c r="AA1573" s="117"/>
      <c r="AB1573" s="117"/>
      <c r="AC1573" s="117"/>
      <c r="AD1573" s="117"/>
      <c r="AE1573" s="117"/>
      <c r="AG1573" s="141"/>
      <c r="AN1573" s="117"/>
      <c r="AO1573" s="117"/>
      <c r="AP1573" s="117"/>
      <c r="AQ1573" s="117"/>
      <c r="AR1573" s="117"/>
      <c r="AS1573" s="117"/>
      <c r="AT1573" s="117"/>
      <c r="AU1573" s="117"/>
      <c r="AV1573" s="117"/>
    </row>
    <row r="1574" spans="27:64">
      <c r="AA1574" s="117"/>
      <c r="AB1574" s="117"/>
      <c r="AC1574" s="117"/>
      <c r="AD1574" s="117"/>
      <c r="AE1574" s="117"/>
      <c r="AG1574" s="141"/>
      <c r="AN1574" s="117"/>
      <c r="AO1574" s="117"/>
      <c r="AP1574" s="117"/>
      <c r="AQ1574" s="117"/>
      <c r="AR1574" s="117"/>
      <c r="AS1574" s="117"/>
      <c r="AT1574" s="117"/>
      <c r="AU1574" s="117"/>
      <c r="AV1574" s="117"/>
      <c r="AX1574" s="117"/>
    </row>
    <row r="1575" spans="27:64">
      <c r="AA1575" s="117"/>
      <c r="AB1575" s="117"/>
      <c r="AC1575" s="117"/>
      <c r="AD1575" s="117"/>
      <c r="AE1575" s="117"/>
      <c r="AG1575" s="141"/>
      <c r="AN1575" s="117"/>
      <c r="AO1575" s="117"/>
      <c r="AP1575" s="117"/>
      <c r="AQ1575" s="117"/>
      <c r="AR1575" s="117"/>
      <c r="AS1575" s="117"/>
      <c r="AT1575" s="117"/>
      <c r="AU1575" s="117"/>
      <c r="AV1575" s="117"/>
      <c r="AX1575" s="117"/>
      <c r="AY1575" s="117"/>
      <c r="AZ1575" s="117"/>
      <c r="BA1575" s="117"/>
      <c r="BB1575" s="117"/>
      <c r="BC1575" s="117"/>
      <c r="BD1575" s="117"/>
      <c r="BE1575" s="117"/>
      <c r="BF1575" s="117"/>
      <c r="BG1575" s="117"/>
      <c r="BH1575" s="117"/>
      <c r="BI1575" s="117"/>
      <c r="BJ1575" s="117"/>
      <c r="BK1575" s="117"/>
      <c r="BL1575" s="117"/>
    </row>
    <row r="1576" spans="27:64">
      <c r="AA1576" s="117"/>
      <c r="AB1576" s="117"/>
      <c r="AC1576" s="117"/>
      <c r="AD1576" s="117"/>
      <c r="AE1576" s="117"/>
      <c r="AG1576" s="141"/>
      <c r="AN1576" s="117"/>
      <c r="AO1576" s="117"/>
      <c r="AP1576" s="117"/>
      <c r="AQ1576" s="117"/>
      <c r="AR1576" s="117"/>
      <c r="AS1576" s="117"/>
      <c r="AT1576" s="117"/>
      <c r="AU1576" s="117"/>
    </row>
    <row r="1577" spans="27:64">
      <c r="AA1577" s="117"/>
      <c r="AB1577" s="117"/>
      <c r="AC1577" s="117"/>
      <c r="AD1577" s="117"/>
      <c r="AE1577" s="117"/>
      <c r="AG1577" s="141"/>
      <c r="AN1577" s="117"/>
      <c r="AO1577" s="117"/>
      <c r="AP1577" s="117"/>
      <c r="AQ1577" s="117"/>
      <c r="AR1577" s="117"/>
      <c r="AS1577" s="117"/>
      <c r="AT1577" s="117"/>
      <c r="AU1577" s="117"/>
      <c r="AV1577" s="117"/>
    </row>
    <row r="1578" spans="27:64">
      <c r="AA1578" s="117"/>
      <c r="AB1578" s="117"/>
      <c r="AC1578" s="117"/>
      <c r="AD1578" s="117"/>
      <c r="AE1578" s="117"/>
      <c r="AG1578" s="141"/>
      <c r="AN1578" s="117"/>
      <c r="AO1578" s="117"/>
      <c r="AP1578" s="117"/>
      <c r="AQ1578" s="117"/>
      <c r="AR1578" s="117"/>
      <c r="AS1578" s="117"/>
      <c r="AT1578" s="117"/>
      <c r="AU1578" s="117"/>
      <c r="AV1578" s="117"/>
    </row>
    <row r="1579" spans="27:64">
      <c r="AA1579" s="117"/>
      <c r="AB1579" s="117"/>
      <c r="AC1579" s="117"/>
      <c r="AD1579" s="117"/>
      <c r="AE1579" s="117"/>
      <c r="AG1579" s="141"/>
      <c r="AN1579" s="117"/>
      <c r="AO1579" s="117"/>
      <c r="AP1579" s="117"/>
      <c r="AQ1579" s="117"/>
      <c r="AR1579" s="117"/>
      <c r="AS1579" s="117"/>
      <c r="AT1579" s="117"/>
      <c r="AU1579" s="117"/>
      <c r="AV1579" s="117"/>
      <c r="AX1579" s="117"/>
    </row>
    <row r="1580" spans="27:64">
      <c r="AA1580" s="117"/>
      <c r="AB1580" s="117"/>
      <c r="AC1580" s="117"/>
      <c r="AD1580" s="117"/>
      <c r="AE1580" s="117"/>
      <c r="AG1580" s="141"/>
      <c r="AN1580" s="117"/>
      <c r="AO1580" s="117"/>
      <c r="AP1580" s="117"/>
      <c r="AQ1580" s="117"/>
      <c r="AR1580" s="117"/>
      <c r="AS1580" s="117"/>
      <c r="AT1580" s="117"/>
      <c r="AU1580" s="117"/>
      <c r="AV1580" s="117"/>
    </row>
    <row r="1581" spans="27:64">
      <c r="AA1581" s="117"/>
      <c r="AB1581" s="117"/>
      <c r="AC1581" s="117"/>
      <c r="AD1581" s="117"/>
      <c r="AE1581" s="117"/>
      <c r="AG1581" s="141"/>
      <c r="AN1581" s="117"/>
      <c r="AO1581" s="117"/>
      <c r="AP1581" s="117"/>
      <c r="AQ1581" s="117"/>
      <c r="AR1581" s="117"/>
      <c r="AS1581" s="117"/>
      <c r="AT1581" s="117"/>
      <c r="AU1581" s="117"/>
    </row>
    <row r="1582" spans="27:64">
      <c r="AA1582" s="117"/>
      <c r="AB1582" s="117"/>
      <c r="AC1582" s="117"/>
      <c r="AD1582" s="117"/>
      <c r="AE1582" s="117"/>
      <c r="AG1582" s="141"/>
      <c r="AN1582" s="117"/>
      <c r="AO1582" s="117"/>
      <c r="AP1582" s="117"/>
      <c r="AQ1582" s="117"/>
      <c r="AR1582" s="117"/>
      <c r="AS1582" s="117"/>
      <c r="AT1582" s="117"/>
      <c r="AU1582" s="117"/>
    </row>
    <row r="1583" spans="27:64">
      <c r="AA1583" s="117"/>
      <c r="AB1583" s="117"/>
      <c r="AC1583" s="117"/>
      <c r="AD1583" s="117"/>
      <c r="AE1583" s="117"/>
      <c r="AG1583" s="141"/>
      <c r="AN1583" s="117"/>
      <c r="AO1583" s="117"/>
      <c r="AP1583" s="117"/>
      <c r="AQ1583" s="117"/>
      <c r="AR1583" s="117"/>
      <c r="AS1583" s="117"/>
      <c r="AT1583" s="117"/>
      <c r="AU1583" s="117"/>
      <c r="AV1583" s="117"/>
      <c r="AW1583" s="117"/>
      <c r="AX1583" s="117"/>
      <c r="AY1583" s="117"/>
      <c r="AZ1583" s="117"/>
      <c r="BA1583" s="117"/>
      <c r="BB1583" s="117"/>
      <c r="BC1583" s="117"/>
      <c r="BD1583" s="117"/>
      <c r="BE1583" s="117"/>
      <c r="BF1583" s="117"/>
      <c r="BG1583" s="117"/>
      <c r="BH1583" s="117"/>
      <c r="BI1583" s="117"/>
      <c r="BJ1583" s="117"/>
      <c r="BK1583" s="117"/>
      <c r="BL1583" s="117"/>
    </row>
    <row r="1584" spans="27:64">
      <c r="AA1584" s="117"/>
      <c r="AB1584" s="117"/>
      <c r="AC1584" s="117"/>
      <c r="AD1584" s="117"/>
      <c r="AE1584" s="117"/>
      <c r="AG1584" s="141"/>
      <c r="AN1584" s="117"/>
      <c r="AO1584" s="117"/>
      <c r="AP1584" s="117"/>
      <c r="AQ1584" s="117"/>
      <c r="AR1584" s="117"/>
      <c r="AS1584" s="117"/>
      <c r="AT1584" s="117"/>
      <c r="AU1584" s="117"/>
    </row>
    <row r="1585" spans="27:64">
      <c r="AA1585" s="117"/>
      <c r="AB1585" s="117"/>
      <c r="AC1585" s="117"/>
      <c r="AD1585" s="117"/>
      <c r="AE1585" s="117"/>
      <c r="AG1585" s="141"/>
      <c r="AN1585" s="117"/>
      <c r="AO1585" s="117"/>
      <c r="AP1585" s="117"/>
      <c r="AQ1585" s="117"/>
      <c r="AR1585" s="117"/>
      <c r="AS1585" s="117"/>
      <c r="AT1585" s="117"/>
      <c r="AU1585" s="117"/>
      <c r="AV1585" s="117"/>
      <c r="AW1585" s="117"/>
      <c r="AX1585" s="117"/>
      <c r="AY1585" s="117"/>
      <c r="AZ1585" s="117"/>
      <c r="BA1585" s="117"/>
      <c r="BB1585" s="117"/>
      <c r="BC1585" s="117"/>
      <c r="BD1585" s="117"/>
      <c r="BE1585" s="117"/>
      <c r="BF1585" s="117"/>
      <c r="BG1585" s="117"/>
      <c r="BH1585" s="117"/>
      <c r="BI1585" s="117"/>
      <c r="BJ1585" s="117"/>
      <c r="BK1585" s="117"/>
      <c r="BL1585" s="117"/>
    </row>
    <row r="1586" spans="27:64">
      <c r="AA1586" s="117"/>
      <c r="AB1586" s="117"/>
      <c r="AC1586" s="117"/>
      <c r="AD1586" s="117"/>
      <c r="AE1586" s="117"/>
      <c r="AG1586" s="141"/>
      <c r="AN1586" s="117"/>
      <c r="AO1586" s="117"/>
      <c r="AP1586" s="117"/>
      <c r="AQ1586" s="117"/>
      <c r="AR1586" s="117"/>
      <c r="AS1586" s="117"/>
      <c r="AT1586" s="117"/>
      <c r="AU1586" s="117"/>
      <c r="AV1586" s="117"/>
      <c r="AX1586" s="117"/>
      <c r="AY1586" s="117"/>
      <c r="AZ1586" s="117"/>
      <c r="BA1586" s="117"/>
      <c r="BB1586" s="117"/>
      <c r="BC1586" s="117"/>
      <c r="BD1586" s="117"/>
      <c r="BE1586" s="117"/>
      <c r="BF1586" s="117"/>
      <c r="BG1586" s="117"/>
      <c r="BH1586" s="117"/>
      <c r="BI1586" s="117"/>
      <c r="BJ1586" s="117"/>
      <c r="BK1586" s="117"/>
      <c r="BL1586" s="117"/>
    </row>
    <row r="1587" spans="27:64">
      <c r="AA1587" s="117"/>
      <c r="AB1587" s="117"/>
      <c r="AC1587" s="117"/>
      <c r="AD1587" s="117"/>
      <c r="AE1587" s="117"/>
      <c r="AG1587" s="141"/>
      <c r="AN1587" s="117"/>
      <c r="AO1587" s="117"/>
      <c r="AP1587" s="117"/>
      <c r="AQ1587" s="117"/>
      <c r="AR1587" s="117"/>
      <c r="AS1587" s="117"/>
      <c r="AT1587" s="117"/>
      <c r="AU1587" s="117"/>
      <c r="AV1587" s="117"/>
      <c r="AW1587" s="117"/>
      <c r="AX1587" s="117"/>
      <c r="AY1587" s="117"/>
      <c r="AZ1587" s="117"/>
      <c r="BA1587" s="117"/>
      <c r="BB1587" s="117"/>
      <c r="BC1587" s="117"/>
      <c r="BD1587" s="117"/>
      <c r="BE1587" s="117"/>
      <c r="BF1587" s="117"/>
      <c r="BG1587" s="117"/>
      <c r="BH1587" s="117"/>
      <c r="BI1587" s="117"/>
      <c r="BJ1587" s="117"/>
      <c r="BK1587" s="117"/>
      <c r="BL1587" s="117"/>
    </row>
    <row r="1588" spans="27:64">
      <c r="AA1588" s="117"/>
      <c r="AB1588" s="117"/>
      <c r="AC1588" s="117"/>
      <c r="AD1588" s="117"/>
      <c r="AE1588" s="117"/>
      <c r="AG1588" s="141"/>
      <c r="AN1588" s="117"/>
      <c r="AO1588" s="117"/>
      <c r="AP1588" s="117"/>
      <c r="AQ1588" s="117"/>
      <c r="AR1588" s="117"/>
      <c r="AS1588" s="117"/>
      <c r="AT1588" s="117"/>
      <c r="AU1588" s="117"/>
      <c r="AV1588" s="117"/>
      <c r="AX1588" s="117"/>
      <c r="AY1588" s="117"/>
      <c r="AZ1588" s="117"/>
      <c r="BA1588" s="117"/>
      <c r="BB1588" s="117"/>
      <c r="BC1588" s="117"/>
      <c r="BD1588" s="117"/>
      <c r="BE1588" s="117"/>
      <c r="BF1588" s="117"/>
      <c r="BG1588" s="117"/>
      <c r="BH1588" s="117"/>
      <c r="BI1588" s="117"/>
      <c r="BJ1588" s="117"/>
      <c r="BK1588" s="117"/>
      <c r="BL1588" s="117"/>
    </row>
    <row r="1589" spans="27:64">
      <c r="AA1589" s="117"/>
      <c r="AB1589" s="117"/>
      <c r="AC1589" s="117"/>
      <c r="AD1589" s="117"/>
      <c r="AE1589" s="117"/>
      <c r="AG1589" s="141"/>
      <c r="AN1589" s="117"/>
      <c r="AO1589" s="117"/>
      <c r="AP1589" s="117"/>
      <c r="AQ1589" s="117"/>
      <c r="AR1589" s="117"/>
      <c r="AS1589" s="117"/>
      <c r="AT1589" s="117"/>
      <c r="AU1589" s="117"/>
      <c r="AV1589" s="117"/>
      <c r="AW1589" s="117"/>
      <c r="AX1589" s="117"/>
      <c r="AY1589" s="117"/>
      <c r="AZ1589" s="117"/>
      <c r="BA1589" s="117"/>
      <c r="BB1589" s="117"/>
      <c r="BC1589" s="117"/>
      <c r="BD1589" s="117"/>
      <c r="BE1589" s="117"/>
      <c r="BF1589" s="117"/>
      <c r="BG1589" s="117"/>
      <c r="BH1589" s="117"/>
      <c r="BI1589" s="117"/>
      <c r="BJ1589" s="117"/>
      <c r="BK1589" s="117"/>
      <c r="BL1589" s="117"/>
    </row>
    <row r="1590" spans="27:64">
      <c r="AA1590" s="117"/>
      <c r="AB1590" s="117"/>
      <c r="AC1590" s="117"/>
      <c r="AD1590" s="117"/>
      <c r="AE1590" s="117"/>
      <c r="AG1590" s="141"/>
      <c r="AN1590" s="117"/>
      <c r="AO1590" s="117"/>
      <c r="AP1590" s="117"/>
      <c r="AQ1590" s="117"/>
      <c r="AR1590" s="117"/>
      <c r="AS1590" s="117"/>
      <c r="AT1590" s="117"/>
      <c r="AU1590" s="117"/>
      <c r="AV1590" s="117"/>
      <c r="AX1590" s="117"/>
    </row>
    <row r="1591" spans="27:64">
      <c r="AA1591" s="117"/>
      <c r="AB1591" s="117"/>
      <c r="AC1591" s="117"/>
      <c r="AD1591" s="117"/>
      <c r="AE1591" s="117"/>
      <c r="AG1591" s="141"/>
      <c r="AN1591" s="117"/>
      <c r="AO1591" s="117"/>
      <c r="AP1591" s="117"/>
      <c r="AQ1591" s="117"/>
      <c r="AR1591" s="117"/>
      <c r="AS1591" s="117"/>
      <c r="AT1591" s="117"/>
      <c r="AU1591" s="117"/>
      <c r="AV1591" s="117"/>
      <c r="AW1591" s="117"/>
      <c r="AX1591" s="117"/>
      <c r="AY1591" s="117"/>
      <c r="AZ1591" s="117"/>
      <c r="BA1591" s="117"/>
      <c r="BB1591" s="117"/>
      <c r="BC1591" s="117"/>
      <c r="BD1591" s="117"/>
      <c r="BE1591" s="117"/>
      <c r="BF1591" s="117"/>
      <c r="BG1591" s="117"/>
      <c r="BH1591" s="117"/>
      <c r="BI1591" s="117"/>
      <c r="BJ1591" s="117"/>
      <c r="BK1591" s="117"/>
      <c r="BL1591" s="117"/>
    </row>
    <row r="1592" spans="27:64">
      <c r="AA1592" s="117"/>
      <c r="AB1592" s="117"/>
      <c r="AC1592" s="117"/>
      <c r="AD1592" s="117"/>
      <c r="AE1592" s="117"/>
      <c r="AG1592" s="141"/>
      <c r="AN1592" s="117"/>
      <c r="AO1592" s="117"/>
      <c r="AP1592" s="117"/>
      <c r="AQ1592" s="117"/>
      <c r="AR1592" s="117"/>
      <c r="AS1592" s="117"/>
      <c r="AT1592" s="117"/>
      <c r="AU1592" s="117"/>
      <c r="AV1592" s="117"/>
      <c r="AX1592" s="117"/>
    </row>
    <row r="1593" spans="27:64">
      <c r="AA1593" s="117"/>
      <c r="AB1593" s="117"/>
      <c r="AC1593" s="117"/>
      <c r="AD1593" s="117"/>
      <c r="AE1593" s="117"/>
      <c r="AG1593" s="141"/>
      <c r="AN1593" s="117"/>
      <c r="AO1593" s="117"/>
      <c r="AP1593" s="117"/>
      <c r="AQ1593" s="117"/>
      <c r="AR1593" s="117"/>
      <c r="AS1593" s="117"/>
      <c r="AT1593" s="117"/>
      <c r="AU1593" s="117"/>
      <c r="AV1593" s="117"/>
      <c r="AW1593" s="117"/>
      <c r="AX1593" s="117"/>
      <c r="AY1593" s="117"/>
      <c r="AZ1593" s="117"/>
      <c r="BA1593" s="117"/>
      <c r="BB1593" s="117"/>
      <c r="BC1593" s="117"/>
      <c r="BD1593" s="117"/>
      <c r="BE1593" s="117"/>
      <c r="BF1593" s="117"/>
      <c r="BG1593" s="117"/>
      <c r="BH1593" s="117"/>
      <c r="BI1593" s="117"/>
      <c r="BJ1593" s="117"/>
      <c r="BK1593" s="117"/>
      <c r="BL1593" s="117"/>
    </row>
    <row r="1594" spans="27:64">
      <c r="AA1594" s="117"/>
      <c r="AB1594" s="117"/>
      <c r="AC1594" s="117"/>
      <c r="AD1594" s="117"/>
      <c r="AE1594" s="117"/>
      <c r="AG1594" s="141"/>
      <c r="AN1594" s="117"/>
      <c r="AO1594" s="117"/>
      <c r="AP1594" s="117"/>
      <c r="AQ1594" s="117"/>
      <c r="AR1594" s="117"/>
      <c r="AS1594" s="117"/>
      <c r="AT1594" s="117"/>
      <c r="AU1594" s="117"/>
      <c r="AV1594" s="117"/>
      <c r="AW1594" s="117"/>
      <c r="AX1594" s="117"/>
      <c r="AY1594" s="117"/>
      <c r="AZ1594" s="117"/>
      <c r="BA1594" s="117"/>
      <c r="BB1594" s="117"/>
      <c r="BC1594" s="117"/>
      <c r="BD1594" s="117"/>
      <c r="BE1594" s="117"/>
      <c r="BF1594" s="117"/>
      <c r="BG1594" s="117"/>
      <c r="BH1594" s="117"/>
      <c r="BI1594" s="117"/>
      <c r="BJ1594" s="117"/>
      <c r="BK1594" s="117"/>
      <c r="BL1594" s="117"/>
    </row>
    <row r="1595" spans="27:64">
      <c r="AA1595" s="117"/>
      <c r="AB1595" s="117"/>
      <c r="AC1595" s="117"/>
      <c r="AD1595" s="117"/>
      <c r="AE1595" s="117"/>
      <c r="AG1595" s="141"/>
      <c r="AN1595" s="117"/>
      <c r="AO1595" s="117"/>
      <c r="AP1595" s="117"/>
      <c r="AQ1595" s="117"/>
      <c r="AR1595" s="117"/>
      <c r="AS1595" s="117"/>
      <c r="AT1595" s="117"/>
      <c r="AU1595" s="117"/>
      <c r="AV1595" s="117"/>
      <c r="AW1595" s="117"/>
      <c r="AX1595" s="117"/>
      <c r="AY1595" s="117"/>
      <c r="AZ1595" s="117"/>
      <c r="BA1595" s="117"/>
      <c r="BB1595" s="117"/>
      <c r="BC1595" s="117"/>
      <c r="BD1595" s="117"/>
      <c r="BE1595" s="117"/>
      <c r="BF1595" s="117"/>
      <c r="BG1595" s="117"/>
      <c r="BH1595" s="117"/>
      <c r="BI1595" s="117"/>
      <c r="BJ1595" s="117"/>
      <c r="BK1595" s="117"/>
      <c r="BL1595" s="117"/>
    </row>
    <row r="1596" spans="27:64">
      <c r="AA1596" s="117"/>
      <c r="AB1596" s="117"/>
      <c r="AC1596" s="117"/>
      <c r="AD1596" s="117"/>
      <c r="AE1596" s="117"/>
      <c r="AG1596" s="141"/>
      <c r="AN1596" s="117"/>
      <c r="AO1596" s="117"/>
      <c r="AP1596" s="117"/>
      <c r="AQ1596" s="117"/>
      <c r="AR1596" s="117"/>
      <c r="AS1596" s="117"/>
      <c r="AT1596" s="117"/>
      <c r="AU1596" s="117"/>
      <c r="AV1596" s="117"/>
      <c r="AW1596" s="117"/>
      <c r="AX1596" s="117"/>
      <c r="AY1596" s="117"/>
      <c r="AZ1596" s="117"/>
      <c r="BA1596" s="117"/>
      <c r="BB1596" s="117"/>
      <c r="BC1596" s="117"/>
      <c r="BD1596" s="117"/>
      <c r="BE1596" s="117"/>
      <c r="BF1596" s="117"/>
      <c r="BG1596" s="117"/>
      <c r="BH1596" s="117"/>
      <c r="BI1596" s="117"/>
      <c r="BJ1596" s="117"/>
      <c r="BK1596" s="117"/>
      <c r="BL1596" s="117"/>
    </row>
    <row r="1597" spans="27:64">
      <c r="AA1597" s="117"/>
      <c r="AB1597" s="117"/>
      <c r="AC1597" s="117"/>
      <c r="AD1597" s="117"/>
      <c r="AE1597" s="117"/>
      <c r="AG1597" s="141"/>
      <c r="AN1597" s="117"/>
      <c r="AO1597" s="117"/>
      <c r="AP1597" s="117"/>
      <c r="AQ1597" s="117"/>
      <c r="AR1597" s="117"/>
      <c r="AS1597" s="117"/>
      <c r="AT1597" s="117"/>
      <c r="AU1597" s="117"/>
      <c r="AV1597" s="117"/>
      <c r="AX1597" s="117"/>
    </row>
    <row r="1598" spans="27:64">
      <c r="AA1598" s="117"/>
      <c r="AB1598" s="117"/>
      <c r="AC1598" s="117"/>
      <c r="AD1598" s="117"/>
      <c r="AE1598" s="117"/>
      <c r="AG1598" s="141"/>
      <c r="AN1598" s="117"/>
      <c r="AO1598" s="117"/>
      <c r="AP1598" s="117"/>
      <c r="AQ1598" s="117"/>
      <c r="AR1598" s="117"/>
      <c r="AS1598" s="117"/>
      <c r="AT1598" s="117"/>
      <c r="AU1598" s="117"/>
    </row>
    <row r="1599" spans="27:64">
      <c r="AA1599" s="117"/>
      <c r="AB1599" s="117"/>
      <c r="AC1599" s="117"/>
      <c r="AD1599" s="117"/>
      <c r="AE1599" s="117"/>
      <c r="AG1599" s="141"/>
      <c r="AN1599" s="117"/>
      <c r="AO1599" s="117"/>
      <c r="AP1599" s="117"/>
      <c r="AQ1599" s="117"/>
      <c r="AR1599" s="117"/>
      <c r="AS1599" s="117"/>
      <c r="AT1599" s="117"/>
      <c r="AU1599" s="117"/>
    </row>
    <row r="1600" spans="27:64">
      <c r="AA1600" s="117"/>
      <c r="AB1600" s="117"/>
      <c r="AC1600" s="117"/>
      <c r="AD1600" s="117"/>
      <c r="AE1600" s="117"/>
      <c r="AG1600" s="141"/>
      <c r="AN1600" s="117"/>
      <c r="AO1600" s="117"/>
      <c r="AP1600" s="117"/>
      <c r="AQ1600" s="117"/>
      <c r="AR1600" s="117"/>
      <c r="AS1600" s="117"/>
      <c r="AT1600" s="117"/>
      <c r="AU1600" s="117"/>
    </row>
    <row r="1601" spans="27:64">
      <c r="AA1601" s="117"/>
      <c r="AB1601" s="117"/>
      <c r="AC1601" s="117"/>
      <c r="AD1601" s="117"/>
      <c r="AE1601" s="117"/>
      <c r="AG1601" s="141"/>
      <c r="AN1601" s="117"/>
      <c r="AO1601" s="117"/>
      <c r="AP1601" s="117"/>
      <c r="AQ1601" s="117"/>
      <c r="AR1601" s="117"/>
      <c r="AS1601" s="117"/>
      <c r="AT1601" s="117"/>
      <c r="AU1601" s="117"/>
      <c r="AV1601" s="117"/>
    </row>
    <row r="1602" spans="27:64">
      <c r="AA1602" s="117"/>
      <c r="AB1602" s="117"/>
      <c r="AC1602" s="117"/>
      <c r="AD1602" s="117"/>
      <c r="AE1602" s="117"/>
      <c r="AG1602" s="141"/>
      <c r="AN1602" s="117"/>
      <c r="AO1602" s="117"/>
      <c r="AP1602" s="117"/>
      <c r="AQ1602" s="117"/>
      <c r="AR1602" s="117"/>
      <c r="AS1602" s="117"/>
      <c r="AT1602" s="117"/>
      <c r="AU1602" s="117"/>
      <c r="AV1602" s="117"/>
      <c r="AX1602" s="117"/>
    </row>
    <row r="1603" spans="27:64">
      <c r="AA1603" s="117"/>
      <c r="AB1603" s="117"/>
      <c r="AC1603" s="117"/>
      <c r="AD1603" s="117"/>
      <c r="AE1603" s="117"/>
      <c r="AG1603" s="141"/>
      <c r="AN1603" s="117"/>
      <c r="AO1603" s="117"/>
      <c r="AP1603" s="117"/>
      <c r="AQ1603" s="117"/>
      <c r="AR1603" s="117"/>
      <c r="AS1603" s="117"/>
      <c r="AT1603" s="117"/>
      <c r="AU1603" s="117"/>
      <c r="AV1603" s="117"/>
      <c r="AW1603" s="117"/>
      <c r="AX1603" s="117"/>
      <c r="AY1603" s="117"/>
      <c r="AZ1603" s="117"/>
      <c r="BA1603" s="117"/>
      <c r="BB1603" s="117"/>
      <c r="BC1603" s="117"/>
      <c r="BD1603" s="117"/>
      <c r="BE1603" s="117"/>
      <c r="BF1603" s="117"/>
      <c r="BG1603" s="117"/>
      <c r="BH1603" s="117"/>
      <c r="BI1603" s="117"/>
      <c r="BJ1603" s="117"/>
      <c r="BK1603" s="117"/>
      <c r="BL1603" s="117"/>
    </row>
    <row r="1604" spans="27:64">
      <c r="AA1604" s="117"/>
      <c r="AB1604" s="117"/>
      <c r="AC1604" s="117"/>
      <c r="AD1604" s="117"/>
      <c r="AE1604" s="117"/>
      <c r="AG1604" s="141"/>
      <c r="AN1604" s="117"/>
      <c r="AO1604" s="117"/>
      <c r="AP1604" s="117"/>
      <c r="AQ1604" s="117"/>
      <c r="AR1604" s="117"/>
      <c r="AS1604" s="117"/>
      <c r="AT1604" s="117"/>
      <c r="AU1604" s="117"/>
      <c r="AV1604" s="117"/>
    </row>
    <row r="1605" spans="27:64">
      <c r="AA1605" s="117"/>
      <c r="AB1605" s="117"/>
      <c r="AC1605" s="117"/>
      <c r="AD1605" s="117"/>
      <c r="AE1605" s="117"/>
      <c r="AG1605" s="141"/>
      <c r="AN1605" s="117"/>
      <c r="AO1605" s="117"/>
      <c r="AP1605" s="117"/>
      <c r="AQ1605" s="117"/>
      <c r="AR1605" s="117"/>
      <c r="AS1605" s="117"/>
      <c r="AT1605" s="117"/>
      <c r="AU1605" s="117"/>
      <c r="AV1605" s="117"/>
      <c r="AX1605" s="117"/>
    </row>
    <row r="1606" spans="27:64">
      <c r="AA1606" s="117"/>
      <c r="AB1606" s="117"/>
      <c r="AC1606" s="117"/>
      <c r="AD1606" s="117"/>
      <c r="AE1606" s="117"/>
      <c r="AG1606" s="141"/>
      <c r="AN1606" s="117"/>
      <c r="AO1606" s="117"/>
      <c r="AP1606" s="117"/>
      <c r="AQ1606" s="117"/>
      <c r="AR1606" s="117"/>
      <c r="AS1606" s="117"/>
      <c r="AT1606" s="117"/>
      <c r="AU1606" s="117"/>
    </row>
    <row r="1607" spans="27:64">
      <c r="AA1607" s="117"/>
      <c r="AB1607" s="117"/>
      <c r="AC1607" s="117"/>
      <c r="AD1607" s="117"/>
      <c r="AE1607" s="117"/>
      <c r="AG1607" s="141"/>
      <c r="AN1607" s="117"/>
      <c r="AO1607" s="117"/>
      <c r="AP1607" s="117"/>
      <c r="AQ1607" s="117"/>
      <c r="AR1607" s="117"/>
      <c r="AS1607" s="117"/>
      <c r="AT1607" s="117"/>
      <c r="AU1607" s="117"/>
      <c r="AV1607" s="117"/>
      <c r="AX1607" s="117"/>
    </row>
    <row r="1608" spans="27:64">
      <c r="AA1608" s="117"/>
      <c r="AB1608" s="117"/>
      <c r="AC1608" s="117"/>
      <c r="AD1608" s="117"/>
      <c r="AE1608" s="117"/>
      <c r="AG1608" s="141"/>
      <c r="AN1608" s="117"/>
      <c r="AO1608" s="117"/>
      <c r="AP1608" s="117"/>
      <c r="AQ1608" s="117"/>
      <c r="AR1608" s="117"/>
      <c r="AS1608" s="117"/>
      <c r="AT1608" s="117"/>
      <c r="AU1608" s="117"/>
    </row>
    <row r="1609" spans="27:64">
      <c r="AA1609" s="117"/>
      <c r="AB1609" s="117"/>
      <c r="AC1609" s="117"/>
      <c r="AD1609" s="117"/>
      <c r="AE1609" s="117"/>
      <c r="AG1609" s="141"/>
      <c r="AN1609" s="117"/>
      <c r="AO1609" s="117"/>
      <c r="AP1609" s="117"/>
      <c r="AQ1609" s="117"/>
      <c r="AR1609" s="117"/>
      <c r="AS1609" s="117"/>
      <c r="AT1609" s="117"/>
      <c r="AU1609" s="117"/>
      <c r="AV1609" s="117"/>
    </row>
    <row r="1610" spans="27:64">
      <c r="AA1610" s="117"/>
      <c r="AB1610" s="117"/>
      <c r="AC1610" s="117"/>
      <c r="AD1610" s="117"/>
      <c r="AE1610" s="117"/>
      <c r="AG1610" s="141"/>
      <c r="AN1610" s="117"/>
      <c r="AO1610" s="117"/>
      <c r="AP1610" s="117"/>
      <c r="AQ1610" s="117"/>
      <c r="AR1610" s="117"/>
      <c r="AS1610" s="117"/>
      <c r="AT1610" s="117"/>
      <c r="AU1610" s="117"/>
      <c r="AV1610" s="117"/>
      <c r="AW1610" s="117"/>
      <c r="AX1610" s="117"/>
      <c r="AY1610" s="117"/>
      <c r="AZ1610" s="117"/>
      <c r="BA1610" s="117"/>
      <c r="BB1610" s="117"/>
      <c r="BC1610" s="117"/>
      <c r="BD1610" s="117"/>
      <c r="BE1610" s="117"/>
      <c r="BF1610" s="117"/>
      <c r="BG1610" s="117"/>
      <c r="BH1610" s="117"/>
      <c r="BI1610" s="117"/>
      <c r="BJ1610" s="117"/>
      <c r="BK1610" s="117"/>
      <c r="BL1610" s="117"/>
    </row>
    <row r="1611" spans="27:64">
      <c r="AA1611" s="117"/>
      <c r="AB1611" s="117"/>
      <c r="AC1611" s="117"/>
      <c r="AD1611" s="117"/>
      <c r="AE1611" s="117"/>
      <c r="AG1611" s="141"/>
      <c r="AN1611" s="117"/>
      <c r="AO1611" s="117"/>
      <c r="AP1611" s="117"/>
      <c r="AQ1611" s="117"/>
      <c r="AR1611" s="117"/>
      <c r="AS1611" s="117"/>
      <c r="AT1611" s="117"/>
      <c r="AU1611" s="117"/>
    </row>
    <row r="1612" spans="27:64">
      <c r="AA1612" s="117"/>
      <c r="AB1612" s="117"/>
      <c r="AC1612" s="117"/>
      <c r="AD1612" s="117"/>
      <c r="AE1612" s="117"/>
      <c r="AG1612" s="141"/>
      <c r="AN1612" s="117"/>
      <c r="AO1612" s="117"/>
      <c r="AP1612" s="117"/>
      <c r="AQ1612" s="117"/>
      <c r="AR1612" s="117"/>
      <c r="AS1612" s="117"/>
      <c r="AT1612" s="117"/>
      <c r="AU1612" s="117"/>
      <c r="AV1612" s="117"/>
    </row>
    <row r="1613" spans="27:64">
      <c r="AA1613" s="117"/>
      <c r="AB1613" s="117"/>
      <c r="AC1613" s="117"/>
      <c r="AD1613" s="117"/>
      <c r="AE1613" s="117"/>
      <c r="AG1613" s="141"/>
      <c r="AN1613" s="117"/>
      <c r="AO1613" s="117"/>
      <c r="AP1613" s="117"/>
      <c r="AQ1613" s="117"/>
      <c r="AR1613" s="117"/>
      <c r="AS1613" s="117"/>
      <c r="AT1613" s="117"/>
      <c r="AU1613" s="117"/>
    </row>
    <row r="1614" spans="27:64">
      <c r="AA1614" s="117"/>
      <c r="AB1614" s="117"/>
      <c r="AC1614" s="117"/>
      <c r="AD1614" s="117"/>
      <c r="AE1614" s="117"/>
      <c r="AG1614" s="141"/>
      <c r="AN1614" s="117"/>
      <c r="AO1614" s="117"/>
      <c r="AP1614" s="117"/>
      <c r="AQ1614" s="117"/>
      <c r="AR1614" s="117"/>
      <c r="AS1614" s="117"/>
      <c r="AT1614" s="117"/>
      <c r="AU1614" s="117"/>
      <c r="AV1614" s="117"/>
      <c r="AX1614" s="117"/>
    </row>
    <row r="1615" spans="27:64">
      <c r="AA1615" s="117"/>
      <c r="AB1615" s="117"/>
      <c r="AC1615" s="117"/>
      <c r="AD1615" s="117"/>
      <c r="AE1615" s="117"/>
      <c r="AG1615" s="141"/>
      <c r="AN1615" s="117"/>
      <c r="AO1615" s="117"/>
      <c r="AP1615" s="117"/>
      <c r="AQ1615" s="117"/>
      <c r="AR1615" s="117"/>
      <c r="AS1615" s="117"/>
      <c r="AT1615" s="117"/>
      <c r="AU1615" s="117"/>
      <c r="AV1615" s="117"/>
    </row>
    <row r="1616" spans="27:64">
      <c r="AA1616" s="117"/>
      <c r="AB1616" s="117"/>
      <c r="AC1616" s="117"/>
      <c r="AD1616" s="117"/>
      <c r="AE1616" s="117"/>
      <c r="AG1616" s="141"/>
      <c r="AN1616" s="117"/>
      <c r="AO1616" s="117"/>
      <c r="AP1616" s="117"/>
      <c r="AQ1616" s="117"/>
      <c r="AR1616" s="117"/>
      <c r="AS1616" s="117"/>
      <c r="AT1616" s="117"/>
      <c r="AU1616" s="117"/>
    </row>
    <row r="1617" spans="27:64">
      <c r="AA1617" s="117"/>
      <c r="AB1617" s="117"/>
      <c r="AC1617" s="117"/>
      <c r="AD1617" s="117"/>
      <c r="AE1617" s="117"/>
      <c r="AG1617" s="141"/>
      <c r="AN1617" s="117"/>
      <c r="AO1617" s="117"/>
      <c r="AP1617" s="117"/>
      <c r="AQ1617" s="117"/>
      <c r="AR1617" s="117"/>
      <c r="AS1617" s="117"/>
      <c r="AT1617" s="117"/>
      <c r="AU1617" s="117"/>
    </row>
    <row r="1618" spans="27:64">
      <c r="AA1618" s="117"/>
      <c r="AB1618" s="117"/>
      <c r="AC1618" s="117"/>
      <c r="AD1618" s="117"/>
      <c r="AE1618" s="117"/>
      <c r="AG1618" s="141"/>
      <c r="AN1618" s="117"/>
      <c r="AO1618" s="117"/>
      <c r="AP1618" s="117"/>
      <c r="AQ1618" s="117"/>
      <c r="AR1618" s="117"/>
      <c r="AS1618" s="117"/>
      <c r="AT1618" s="117"/>
      <c r="AU1618" s="117"/>
      <c r="AV1618" s="117"/>
      <c r="AX1618" s="117"/>
      <c r="AY1618" s="117"/>
      <c r="AZ1618" s="117"/>
      <c r="BA1618" s="117"/>
      <c r="BB1618" s="117"/>
      <c r="BC1618" s="117"/>
      <c r="BD1618" s="117"/>
      <c r="BE1618" s="117"/>
      <c r="BF1618" s="117"/>
      <c r="BG1618" s="117"/>
      <c r="BH1618" s="117"/>
      <c r="BI1618" s="117"/>
      <c r="BJ1618" s="117"/>
      <c r="BK1618" s="117"/>
      <c r="BL1618" s="117"/>
    </row>
    <row r="1619" spans="27:64">
      <c r="AA1619" s="117"/>
      <c r="AB1619" s="117"/>
      <c r="AC1619" s="117"/>
      <c r="AD1619" s="117"/>
      <c r="AE1619" s="117"/>
      <c r="AG1619" s="141"/>
      <c r="AN1619" s="117"/>
      <c r="AO1619" s="117"/>
      <c r="AP1619" s="117"/>
      <c r="AQ1619" s="117"/>
      <c r="AR1619" s="117"/>
      <c r="AS1619" s="117"/>
      <c r="AT1619" s="117"/>
      <c r="AU1619" s="117"/>
      <c r="AV1619" s="117"/>
    </row>
    <row r="1620" spans="27:64">
      <c r="AA1620" s="117"/>
      <c r="AB1620" s="117"/>
      <c r="AC1620" s="117"/>
      <c r="AD1620" s="117"/>
      <c r="AE1620" s="117"/>
      <c r="AG1620" s="141"/>
      <c r="AN1620" s="117"/>
      <c r="AO1620" s="117"/>
      <c r="AP1620" s="117"/>
      <c r="AQ1620" s="117"/>
      <c r="AR1620" s="117"/>
      <c r="AS1620" s="117"/>
      <c r="AT1620" s="117"/>
      <c r="AU1620" s="117"/>
      <c r="AV1620" s="117"/>
    </row>
    <row r="1621" spans="27:64">
      <c r="AA1621" s="117"/>
      <c r="AB1621" s="117"/>
      <c r="AC1621" s="117"/>
      <c r="AD1621" s="117"/>
      <c r="AE1621" s="117"/>
      <c r="AG1621" s="141"/>
      <c r="AN1621" s="117"/>
      <c r="AO1621" s="117"/>
      <c r="AP1621" s="117"/>
      <c r="AQ1621" s="117"/>
      <c r="AR1621" s="117"/>
      <c r="AS1621" s="117"/>
      <c r="AT1621" s="117"/>
      <c r="AU1621" s="117"/>
      <c r="AV1621" s="117"/>
    </row>
    <row r="1622" spans="27:64">
      <c r="AA1622" s="117"/>
      <c r="AB1622" s="117"/>
      <c r="AC1622" s="117"/>
      <c r="AD1622" s="117"/>
      <c r="AE1622" s="117"/>
      <c r="AG1622" s="141"/>
      <c r="AN1622" s="117"/>
      <c r="AO1622" s="117"/>
      <c r="AP1622" s="117"/>
      <c r="AQ1622" s="117"/>
      <c r="AR1622" s="117"/>
      <c r="AS1622" s="117"/>
      <c r="AT1622" s="117"/>
      <c r="AU1622" s="117"/>
      <c r="AV1622" s="117"/>
      <c r="AX1622" s="117"/>
    </row>
    <row r="1623" spans="27:64">
      <c r="AA1623" s="117"/>
      <c r="AB1623" s="117"/>
      <c r="AC1623" s="117"/>
      <c r="AD1623" s="117"/>
      <c r="AE1623" s="117"/>
      <c r="AG1623" s="141"/>
      <c r="AN1623" s="117"/>
      <c r="AO1623" s="117"/>
      <c r="AP1623" s="117"/>
      <c r="AQ1623" s="117"/>
      <c r="AR1623" s="117"/>
      <c r="AS1623" s="117"/>
      <c r="AT1623" s="117"/>
      <c r="AU1623" s="117"/>
      <c r="AV1623" s="117"/>
    </row>
    <row r="1624" spans="27:64">
      <c r="AA1624" s="117"/>
      <c r="AB1624" s="117"/>
      <c r="AC1624" s="117"/>
      <c r="AD1624" s="117"/>
      <c r="AE1624" s="117"/>
      <c r="AG1624" s="141"/>
      <c r="AN1624" s="117"/>
      <c r="AO1624" s="117"/>
      <c r="AP1624" s="117"/>
      <c r="AQ1624" s="117"/>
      <c r="AR1624" s="117"/>
      <c r="AS1624" s="117"/>
      <c r="AT1624" s="117"/>
      <c r="AU1624" s="117"/>
      <c r="AV1624" s="117"/>
    </row>
    <row r="1625" spans="27:64">
      <c r="AA1625" s="117"/>
      <c r="AB1625" s="117"/>
      <c r="AC1625" s="117"/>
      <c r="AD1625" s="117"/>
      <c r="AE1625" s="117"/>
      <c r="AG1625" s="141"/>
      <c r="AN1625" s="117"/>
      <c r="AO1625" s="117"/>
      <c r="AP1625" s="117"/>
      <c r="AQ1625" s="117"/>
      <c r="AR1625" s="117"/>
      <c r="AS1625" s="117"/>
      <c r="AT1625" s="117"/>
      <c r="AU1625" s="117"/>
      <c r="AV1625" s="117"/>
      <c r="AW1625" s="117"/>
      <c r="AX1625" s="117"/>
      <c r="AY1625" s="117"/>
      <c r="AZ1625" s="117"/>
      <c r="BA1625" s="117"/>
      <c r="BB1625" s="117"/>
      <c r="BC1625" s="117"/>
      <c r="BD1625" s="117"/>
      <c r="BE1625" s="117"/>
      <c r="BF1625" s="117"/>
      <c r="BG1625" s="117"/>
      <c r="BH1625" s="117"/>
      <c r="BI1625" s="117"/>
      <c r="BJ1625" s="117"/>
      <c r="BK1625" s="117"/>
      <c r="BL1625" s="117"/>
    </row>
    <row r="1626" spans="27:64">
      <c r="AA1626" s="117"/>
      <c r="AB1626" s="117"/>
      <c r="AC1626" s="117"/>
      <c r="AD1626" s="117"/>
      <c r="AE1626" s="117"/>
      <c r="AG1626" s="141"/>
      <c r="AN1626" s="117"/>
      <c r="AO1626" s="117"/>
      <c r="AP1626" s="117"/>
      <c r="AQ1626" s="117"/>
      <c r="AR1626" s="117"/>
      <c r="AS1626" s="117"/>
      <c r="AT1626" s="117"/>
      <c r="AU1626" s="117"/>
      <c r="AV1626" s="117"/>
      <c r="AX1626" s="117"/>
      <c r="AY1626" s="117"/>
      <c r="AZ1626" s="117"/>
      <c r="BA1626" s="117"/>
      <c r="BB1626" s="117"/>
      <c r="BC1626" s="117"/>
      <c r="BD1626" s="117"/>
      <c r="BE1626" s="117"/>
      <c r="BF1626" s="117"/>
      <c r="BG1626" s="117"/>
      <c r="BH1626" s="117"/>
      <c r="BI1626" s="117"/>
      <c r="BJ1626" s="117"/>
      <c r="BK1626" s="117"/>
      <c r="BL1626" s="117"/>
    </row>
    <row r="1627" spans="27:64">
      <c r="AA1627" s="117"/>
      <c r="AB1627" s="117"/>
      <c r="AC1627" s="117"/>
      <c r="AD1627" s="117"/>
      <c r="AE1627" s="117"/>
      <c r="AG1627" s="141"/>
      <c r="AN1627" s="117"/>
      <c r="AO1627" s="117"/>
      <c r="AP1627" s="117"/>
      <c r="AQ1627" s="117"/>
      <c r="AR1627" s="117"/>
      <c r="AS1627" s="117"/>
      <c r="AT1627" s="117"/>
      <c r="AU1627" s="117"/>
      <c r="AV1627" s="117"/>
      <c r="AX1627" s="117"/>
    </row>
    <row r="1628" spans="27:64">
      <c r="AA1628" s="117"/>
      <c r="AB1628" s="117"/>
      <c r="AC1628" s="117"/>
      <c r="AD1628" s="117"/>
      <c r="AE1628" s="117"/>
      <c r="AG1628" s="141"/>
      <c r="AN1628" s="117"/>
      <c r="AO1628" s="117"/>
      <c r="AP1628" s="117"/>
      <c r="AQ1628" s="117"/>
      <c r="AR1628" s="117"/>
      <c r="AS1628" s="117"/>
      <c r="AT1628" s="117"/>
      <c r="AU1628" s="117"/>
      <c r="AV1628" s="117"/>
      <c r="AW1628" s="117"/>
      <c r="AX1628" s="117"/>
      <c r="AY1628" s="117"/>
      <c r="AZ1628" s="117"/>
      <c r="BA1628" s="117"/>
      <c r="BB1628" s="117"/>
      <c r="BC1628" s="117"/>
      <c r="BD1628" s="117"/>
      <c r="BE1628" s="117"/>
      <c r="BF1628" s="117"/>
      <c r="BG1628" s="117"/>
      <c r="BH1628" s="117"/>
      <c r="BI1628" s="117"/>
      <c r="BJ1628" s="117"/>
      <c r="BK1628" s="117"/>
      <c r="BL1628" s="117"/>
    </row>
    <row r="1629" spans="27:64">
      <c r="AA1629" s="117"/>
      <c r="AB1629" s="117"/>
      <c r="AC1629" s="117"/>
      <c r="AD1629" s="117"/>
      <c r="AE1629" s="117"/>
      <c r="AG1629" s="141"/>
      <c r="AN1629" s="117"/>
      <c r="AO1629" s="117"/>
      <c r="AP1629" s="117"/>
      <c r="AQ1629" s="117"/>
      <c r="AR1629" s="117"/>
      <c r="AS1629" s="117"/>
      <c r="AT1629" s="117"/>
      <c r="AU1629" s="117"/>
    </row>
    <row r="1630" spans="27:64">
      <c r="AA1630" s="117"/>
      <c r="AB1630" s="117"/>
      <c r="AC1630" s="117"/>
      <c r="AD1630" s="117"/>
      <c r="AE1630" s="117"/>
      <c r="AG1630" s="141"/>
      <c r="AN1630" s="117"/>
      <c r="AO1630" s="117"/>
      <c r="AP1630" s="117"/>
      <c r="AQ1630" s="117"/>
      <c r="AR1630" s="117"/>
      <c r="AS1630" s="117"/>
      <c r="AT1630" s="117"/>
      <c r="AU1630" s="117"/>
    </row>
    <row r="1631" spans="27:64">
      <c r="AA1631" s="117"/>
      <c r="AB1631" s="117"/>
      <c r="AC1631" s="117"/>
      <c r="AD1631" s="117"/>
      <c r="AE1631" s="117"/>
      <c r="AG1631" s="141"/>
      <c r="AN1631" s="117"/>
      <c r="AO1631" s="117"/>
      <c r="AP1631" s="117"/>
      <c r="AQ1631" s="117"/>
      <c r="AR1631" s="117"/>
      <c r="AS1631" s="117"/>
      <c r="AT1631" s="117"/>
      <c r="AU1631" s="117"/>
      <c r="AV1631" s="117"/>
      <c r="AX1631" s="117"/>
      <c r="AY1631" s="117"/>
      <c r="AZ1631" s="117"/>
      <c r="BA1631" s="117"/>
      <c r="BB1631" s="117"/>
      <c r="BC1631" s="117"/>
      <c r="BD1631" s="117"/>
      <c r="BE1631" s="117"/>
      <c r="BF1631" s="117"/>
      <c r="BG1631" s="117"/>
      <c r="BH1631" s="117"/>
      <c r="BI1631" s="117"/>
      <c r="BJ1631" s="117"/>
      <c r="BK1631" s="117"/>
      <c r="BL1631" s="117"/>
    </row>
    <row r="1632" spans="27:64">
      <c r="AA1632" s="117"/>
      <c r="AB1632" s="117"/>
      <c r="AC1632" s="117"/>
      <c r="AD1632" s="117"/>
      <c r="AE1632" s="117"/>
      <c r="AG1632" s="141"/>
      <c r="AN1632" s="117"/>
      <c r="AO1632" s="117"/>
      <c r="AP1632" s="117"/>
      <c r="AQ1632" s="117"/>
      <c r="AR1632" s="117"/>
      <c r="AS1632" s="117"/>
      <c r="AT1632" s="117"/>
      <c r="AU1632" s="117"/>
      <c r="AV1632" s="117"/>
    </row>
    <row r="1633" spans="27:64">
      <c r="AA1633" s="117"/>
      <c r="AB1633" s="117"/>
      <c r="AC1633" s="117"/>
      <c r="AD1633" s="117"/>
      <c r="AE1633" s="117"/>
      <c r="AG1633" s="141"/>
      <c r="AN1633" s="117"/>
      <c r="AO1633" s="117"/>
      <c r="AP1633" s="117"/>
      <c r="AQ1633" s="117"/>
      <c r="AR1633" s="117"/>
      <c r="AS1633" s="117"/>
      <c r="AT1633" s="117"/>
      <c r="AU1633" s="117"/>
      <c r="AV1633" s="117"/>
      <c r="AW1633" s="117"/>
      <c r="AX1633" s="117"/>
      <c r="AY1633" s="117"/>
      <c r="AZ1633" s="117"/>
      <c r="BA1633" s="117"/>
      <c r="BB1633" s="117"/>
      <c r="BC1633" s="117"/>
      <c r="BD1633" s="117"/>
      <c r="BE1633" s="117"/>
      <c r="BF1633" s="117"/>
      <c r="BG1633" s="117"/>
      <c r="BH1633" s="117"/>
      <c r="BI1633" s="117"/>
      <c r="BJ1633" s="117"/>
      <c r="BK1633" s="117"/>
      <c r="BL1633" s="117"/>
    </row>
    <row r="1634" spans="27:64">
      <c r="AA1634" s="117"/>
      <c r="AB1634" s="117"/>
      <c r="AC1634" s="117"/>
      <c r="AD1634" s="117"/>
      <c r="AE1634" s="117"/>
      <c r="AG1634" s="141"/>
      <c r="AN1634" s="117"/>
      <c r="AO1634" s="117"/>
      <c r="AP1634" s="117"/>
      <c r="AQ1634" s="117"/>
      <c r="AR1634" s="117"/>
      <c r="AS1634" s="117"/>
      <c r="AT1634" s="117"/>
      <c r="AU1634" s="117"/>
    </row>
    <row r="1635" spans="27:64">
      <c r="AA1635" s="117"/>
      <c r="AB1635" s="117"/>
      <c r="AC1635" s="117"/>
      <c r="AD1635" s="117"/>
      <c r="AE1635" s="117"/>
      <c r="AG1635" s="141"/>
      <c r="AN1635" s="117"/>
      <c r="AO1635" s="117"/>
      <c r="AP1635" s="117"/>
      <c r="AQ1635" s="117"/>
      <c r="AR1635" s="117"/>
      <c r="AS1635" s="117"/>
      <c r="AT1635" s="117"/>
      <c r="AU1635" s="117"/>
      <c r="AV1635" s="117"/>
      <c r="AW1635" s="117"/>
      <c r="AX1635" s="117"/>
      <c r="AY1635" s="117"/>
      <c r="AZ1635" s="117"/>
      <c r="BA1635" s="117"/>
      <c r="BB1635" s="117"/>
      <c r="BC1635" s="117"/>
      <c r="BD1635" s="117"/>
      <c r="BE1635" s="117"/>
      <c r="BF1635" s="117"/>
      <c r="BG1635" s="117"/>
      <c r="BH1635" s="117"/>
      <c r="BI1635" s="117"/>
      <c r="BJ1635" s="117"/>
      <c r="BK1635" s="117"/>
      <c r="BL1635" s="117"/>
    </row>
    <row r="1636" spans="27:64">
      <c r="AA1636" s="117"/>
      <c r="AB1636" s="117"/>
      <c r="AC1636" s="117"/>
      <c r="AD1636" s="117"/>
      <c r="AE1636" s="117"/>
      <c r="AG1636" s="141"/>
      <c r="AN1636" s="117"/>
      <c r="AO1636" s="117"/>
      <c r="AP1636" s="117"/>
      <c r="AQ1636" s="117"/>
      <c r="AR1636" s="117"/>
      <c r="AS1636" s="117"/>
      <c r="AT1636" s="117"/>
      <c r="AU1636" s="117"/>
    </row>
    <row r="1637" spans="27:64">
      <c r="AA1637" s="117"/>
      <c r="AB1637" s="117"/>
      <c r="AC1637" s="117"/>
      <c r="AD1637" s="117"/>
      <c r="AE1637" s="117"/>
      <c r="AG1637" s="141"/>
      <c r="AN1637" s="117"/>
      <c r="AO1637" s="117"/>
      <c r="AP1637" s="117"/>
      <c r="AQ1637" s="117"/>
      <c r="AR1637" s="117"/>
      <c r="AS1637" s="117"/>
      <c r="AT1637" s="117"/>
      <c r="AU1637" s="117"/>
    </row>
    <row r="1638" spans="27:64">
      <c r="AA1638" s="117"/>
      <c r="AB1638" s="117"/>
      <c r="AC1638" s="117"/>
      <c r="AD1638" s="117"/>
      <c r="AE1638" s="117"/>
      <c r="AG1638" s="141"/>
      <c r="AN1638" s="117"/>
      <c r="AO1638" s="117"/>
      <c r="AP1638" s="117"/>
      <c r="AQ1638" s="117"/>
      <c r="AR1638" s="117"/>
      <c r="AS1638" s="117"/>
      <c r="AT1638" s="117"/>
      <c r="AU1638" s="117"/>
    </row>
    <row r="1639" spans="27:64">
      <c r="AA1639" s="117"/>
      <c r="AB1639" s="117"/>
      <c r="AC1639" s="117"/>
      <c r="AD1639" s="117"/>
      <c r="AE1639" s="117"/>
      <c r="AG1639" s="141"/>
      <c r="AN1639" s="117"/>
      <c r="AO1639" s="117"/>
      <c r="AP1639" s="117"/>
      <c r="AQ1639" s="117"/>
      <c r="AR1639" s="117"/>
      <c r="AS1639" s="117"/>
      <c r="AT1639" s="117"/>
      <c r="AU1639" s="117"/>
    </row>
    <row r="1640" spans="27:64">
      <c r="AA1640" s="117"/>
      <c r="AB1640" s="117"/>
      <c r="AC1640" s="117"/>
      <c r="AD1640" s="117"/>
      <c r="AE1640" s="117"/>
      <c r="AG1640" s="141"/>
      <c r="AN1640" s="117"/>
      <c r="AO1640" s="117"/>
      <c r="AP1640" s="117"/>
      <c r="AQ1640" s="117"/>
      <c r="AR1640" s="117"/>
      <c r="AS1640" s="117"/>
      <c r="AT1640" s="117"/>
      <c r="AU1640" s="117"/>
    </row>
    <row r="1641" spans="27:64">
      <c r="AA1641" s="117"/>
      <c r="AB1641" s="117"/>
      <c r="AC1641" s="117"/>
      <c r="AD1641" s="117"/>
      <c r="AE1641" s="117"/>
      <c r="AG1641" s="141"/>
      <c r="AN1641" s="117"/>
      <c r="AO1641" s="117"/>
      <c r="AP1641" s="117"/>
      <c r="AQ1641" s="117"/>
      <c r="AR1641" s="117"/>
      <c r="AS1641" s="117"/>
      <c r="AT1641" s="117"/>
      <c r="AU1641" s="117"/>
      <c r="AV1641" s="117"/>
      <c r="AX1641" s="117"/>
    </row>
    <row r="1642" spans="27:64">
      <c r="AA1642" s="117"/>
      <c r="AB1642" s="117"/>
      <c r="AC1642" s="117"/>
      <c r="AD1642" s="117"/>
      <c r="AE1642" s="117"/>
      <c r="AG1642" s="141"/>
      <c r="AN1642" s="117"/>
      <c r="AO1642" s="117"/>
      <c r="AP1642" s="117"/>
      <c r="AQ1642" s="117"/>
      <c r="AR1642" s="117"/>
      <c r="AS1642" s="117"/>
      <c r="AT1642" s="117"/>
      <c r="AU1642" s="117"/>
      <c r="AV1642" s="117"/>
      <c r="AX1642" s="117"/>
    </row>
    <row r="1643" spans="27:64">
      <c r="AA1643" s="117"/>
      <c r="AB1643" s="117"/>
      <c r="AC1643" s="117"/>
      <c r="AD1643" s="117"/>
      <c r="AE1643" s="117"/>
      <c r="AG1643" s="141"/>
      <c r="AN1643" s="117"/>
      <c r="AO1643" s="117"/>
      <c r="AP1643" s="117"/>
      <c r="AQ1643" s="117"/>
      <c r="AR1643" s="117"/>
      <c r="AS1643" s="117"/>
      <c r="AT1643" s="117"/>
      <c r="AU1643" s="117"/>
      <c r="AV1643" s="117"/>
      <c r="AW1643" s="117"/>
      <c r="AX1643" s="117"/>
      <c r="AY1643" s="117"/>
      <c r="AZ1643" s="117"/>
      <c r="BA1643" s="117"/>
      <c r="BB1643" s="117"/>
      <c r="BC1643" s="117"/>
      <c r="BD1643" s="117"/>
      <c r="BE1643" s="117"/>
      <c r="BF1643" s="117"/>
      <c r="BG1643" s="117"/>
      <c r="BH1643" s="117"/>
      <c r="BI1643" s="117"/>
      <c r="BJ1643" s="117"/>
      <c r="BK1643" s="117"/>
      <c r="BL1643" s="117"/>
    </row>
    <row r="1644" spans="27:64">
      <c r="AA1644" s="117"/>
      <c r="AB1644" s="117"/>
      <c r="AC1644" s="117"/>
      <c r="AD1644" s="117"/>
      <c r="AE1644" s="117"/>
      <c r="AG1644" s="141"/>
      <c r="AN1644" s="117"/>
      <c r="AO1644" s="117"/>
      <c r="AP1644" s="117"/>
      <c r="AQ1644" s="117"/>
      <c r="AR1644" s="117"/>
      <c r="AS1644" s="117"/>
      <c r="AT1644" s="117"/>
      <c r="AU1644" s="117"/>
    </row>
    <row r="1645" spans="27:64">
      <c r="AA1645" s="117"/>
      <c r="AB1645" s="117"/>
      <c r="AC1645" s="117"/>
      <c r="AD1645" s="117"/>
      <c r="AE1645" s="117"/>
      <c r="AG1645" s="141"/>
      <c r="AN1645" s="117"/>
      <c r="AO1645" s="117"/>
      <c r="AP1645" s="117"/>
      <c r="AQ1645" s="117"/>
      <c r="AR1645" s="117"/>
      <c r="AS1645" s="117"/>
      <c r="AT1645" s="117"/>
      <c r="AU1645" s="117"/>
      <c r="AV1645" s="117"/>
      <c r="AX1645" s="117"/>
      <c r="AY1645" s="117"/>
      <c r="AZ1645" s="117"/>
      <c r="BA1645" s="117"/>
      <c r="BB1645" s="117"/>
      <c r="BC1645" s="117"/>
      <c r="BD1645" s="117"/>
      <c r="BE1645" s="117"/>
      <c r="BF1645" s="117"/>
      <c r="BG1645" s="117"/>
      <c r="BH1645" s="117"/>
      <c r="BI1645" s="117"/>
      <c r="BJ1645" s="117"/>
      <c r="BK1645" s="117"/>
      <c r="BL1645" s="117"/>
    </row>
    <row r="1646" spans="27:64">
      <c r="AA1646" s="117"/>
      <c r="AB1646" s="117"/>
      <c r="AC1646" s="117"/>
      <c r="AD1646" s="117"/>
      <c r="AE1646" s="117"/>
      <c r="AG1646" s="141"/>
      <c r="AN1646" s="117"/>
      <c r="AO1646" s="117"/>
      <c r="AP1646" s="117"/>
      <c r="AQ1646" s="117"/>
      <c r="AR1646" s="117"/>
      <c r="AS1646" s="117"/>
      <c r="AT1646" s="117"/>
      <c r="AU1646" s="117"/>
      <c r="AV1646" s="97"/>
    </row>
    <row r="1647" spans="27:64">
      <c r="AA1647" s="117"/>
      <c r="AB1647" s="117"/>
      <c r="AC1647" s="117"/>
      <c r="AD1647" s="117"/>
      <c r="AE1647" s="117"/>
      <c r="AG1647" s="141"/>
      <c r="AN1647" s="117"/>
      <c r="AO1647" s="117"/>
      <c r="AP1647" s="117"/>
      <c r="AQ1647" s="117"/>
      <c r="AR1647" s="117"/>
      <c r="AS1647" s="117"/>
      <c r="AT1647" s="117"/>
      <c r="AU1647" s="117"/>
      <c r="AV1647" s="117"/>
    </row>
    <row r="1648" spans="27:64">
      <c r="AA1648" s="117"/>
      <c r="AB1648" s="117"/>
      <c r="AC1648" s="117"/>
      <c r="AD1648" s="117"/>
      <c r="AE1648" s="117"/>
      <c r="AG1648" s="141"/>
      <c r="AN1648" s="117"/>
      <c r="AO1648" s="117"/>
      <c r="AP1648" s="117"/>
      <c r="AQ1648" s="117"/>
      <c r="AR1648" s="117"/>
      <c r="AS1648" s="117"/>
      <c r="AT1648" s="117"/>
      <c r="AU1648" s="117"/>
      <c r="AV1648" s="117"/>
      <c r="AX1648" s="117"/>
      <c r="AY1648" s="117"/>
      <c r="AZ1648" s="117"/>
      <c r="BA1648" s="117"/>
      <c r="BB1648" s="117"/>
      <c r="BC1648" s="117"/>
      <c r="BD1648" s="117"/>
      <c r="BE1648" s="117"/>
      <c r="BF1648" s="117"/>
      <c r="BG1648" s="117"/>
      <c r="BH1648" s="117"/>
      <c r="BI1648" s="117"/>
      <c r="BJ1648" s="117"/>
      <c r="BK1648" s="117"/>
      <c r="BL1648" s="117"/>
    </row>
    <row r="1649" spans="27:64">
      <c r="AA1649" s="117"/>
      <c r="AB1649" s="117"/>
      <c r="AC1649" s="117"/>
      <c r="AD1649" s="117"/>
      <c r="AE1649" s="117"/>
      <c r="AG1649" s="141"/>
      <c r="AN1649" s="117"/>
      <c r="AO1649" s="117"/>
      <c r="AP1649" s="117"/>
      <c r="AQ1649" s="117"/>
      <c r="AR1649" s="117"/>
      <c r="AS1649" s="117"/>
      <c r="AT1649" s="117"/>
      <c r="AU1649" s="117"/>
      <c r="AV1649" s="117"/>
    </row>
    <row r="1650" spans="27:64">
      <c r="AA1650" s="117"/>
      <c r="AB1650" s="117"/>
      <c r="AC1650" s="117"/>
      <c r="AD1650" s="117"/>
      <c r="AE1650" s="117"/>
      <c r="AG1650" s="141"/>
      <c r="AN1650" s="117"/>
      <c r="AO1650" s="117"/>
      <c r="AP1650" s="117"/>
      <c r="AQ1650" s="117"/>
      <c r="AR1650" s="117"/>
      <c r="AS1650" s="117"/>
      <c r="AT1650" s="117"/>
      <c r="AU1650" s="117"/>
      <c r="AV1650" s="117"/>
    </row>
    <row r="1651" spans="27:64">
      <c r="AA1651" s="117"/>
      <c r="AB1651" s="117"/>
      <c r="AC1651" s="117"/>
      <c r="AD1651" s="117"/>
      <c r="AE1651" s="117"/>
      <c r="AG1651" s="141"/>
      <c r="AN1651" s="117"/>
      <c r="AO1651" s="117"/>
      <c r="AP1651" s="117"/>
      <c r="AQ1651" s="117"/>
      <c r="AR1651" s="117"/>
      <c r="AS1651" s="117"/>
      <c r="AT1651" s="117"/>
      <c r="AU1651" s="117"/>
    </row>
    <row r="1652" spans="27:64">
      <c r="AA1652" s="117"/>
      <c r="AB1652" s="117"/>
      <c r="AC1652" s="117"/>
      <c r="AD1652" s="117"/>
      <c r="AE1652" s="117"/>
      <c r="AG1652" s="141"/>
      <c r="AN1652" s="117"/>
      <c r="AO1652" s="117"/>
      <c r="AP1652" s="117"/>
      <c r="AQ1652" s="117"/>
      <c r="AR1652" s="117"/>
      <c r="AS1652" s="117"/>
      <c r="AT1652" s="117"/>
      <c r="AU1652" s="117"/>
    </row>
    <row r="1653" spans="27:64">
      <c r="AA1653" s="117"/>
      <c r="AB1653" s="117"/>
      <c r="AC1653" s="117"/>
      <c r="AD1653" s="117"/>
      <c r="AE1653" s="117"/>
      <c r="AG1653" s="141"/>
      <c r="AN1653" s="117"/>
      <c r="AO1653" s="117"/>
      <c r="AP1653" s="117"/>
      <c r="AQ1653" s="117"/>
      <c r="AR1653" s="117"/>
      <c r="AS1653" s="117"/>
      <c r="AT1653" s="117"/>
      <c r="AU1653" s="117"/>
    </row>
    <row r="1654" spans="27:64">
      <c r="AA1654" s="117"/>
      <c r="AB1654" s="117"/>
      <c r="AC1654" s="117"/>
      <c r="AD1654" s="117"/>
      <c r="AE1654" s="117"/>
      <c r="AG1654" s="141"/>
      <c r="AN1654" s="117"/>
      <c r="AO1654" s="117"/>
      <c r="AP1654" s="117"/>
      <c r="AQ1654" s="117"/>
      <c r="AR1654" s="117"/>
      <c r="AS1654" s="117"/>
      <c r="AT1654" s="117"/>
      <c r="AU1654" s="117"/>
    </row>
    <row r="1655" spans="27:64">
      <c r="AA1655" s="117"/>
      <c r="AB1655" s="117"/>
      <c r="AC1655" s="117"/>
      <c r="AD1655" s="117"/>
      <c r="AE1655" s="117"/>
      <c r="AG1655" s="141"/>
      <c r="AN1655" s="117"/>
      <c r="AO1655" s="117"/>
      <c r="AP1655" s="117"/>
      <c r="AQ1655" s="117"/>
      <c r="AR1655" s="117"/>
      <c r="AS1655" s="117"/>
      <c r="AT1655" s="117"/>
      <c r="AU1655" s="117"/>
    </row>
    <row r="1656" spans="27:64">
      <c r="AA1656" s="117"/>
      <c r="AB1656" s="117"/>
      <c r="AC1656" s="117"/>
      <c r="AD1656" s="117"/>
      <c r="AE1656" s="117"/>
      <c r="AG1656" s="141"/>
      <c r="AN1656" s="117"/>
      <c r="AO1656" s="117"/>
      <c r="AP1656" s="117"/>
      <c r="AQ1656" s="117"/>
      <c r="AR1656" s="117"/>
      <c r="AS1656" s="117"/>
      <c r="AT1656" s="117"/>
      <c r="AU1656" s="117"/>
    </row>
    <row r="1657" spans="27:64">
      <c r="AA1657" s="117"/>
      <c r="AB1657" s="117"/>
      <c r="AC1657" s="117"/>
      <c r="AD1657" s="117"/>
      <c r="AE1657" s="117"/>
      <c r="AG1657" s="141"/>
      <c r="AN1657" s="117"/>
      <c r="AO1657" s="117"/>
      <c r="AP1657" s="117"/>
      <c r="AQ1657" s="117"/>
      <c r="AR1657" s="117"/>
      <c r="AS1657" s="117"/>
      <c r="AT1657" s="117"/>
      <c r="AU1657" s="117"/>
    </row>
    <row r="1658" spans="27:64">
      <c r="AA1658" s="117"/>
      <c r="AB1658" s="117"/>
      <c r="AC1658" s="117"/>
      <c r="AD1658" s="117"/>
      <c r="AE1658" s="117"/>
      <c r="AG1658" s="141"/>
      <c r="AN1658" s="117"/>
      <c r="AO1658" s="117"/>
      <c r="AP1658" s="117"/>
      <c r="AQ1658" s="117"/>
      <c r="AR1658" s="117"/>
      <c r="AS1658" s="117"/>
      <c r="AT1658" s="117"/>
      <c r="AU1658" s="117"/>
      <c r="AV1658" s="117"/>
    </row>
    <row r="1659" spans="27:64">
      <c r="AA1659" s="117"/>
      <c r="AB1659" s="117"/>
      <c r="AC1659" s="117"/>
      <c r="AD1659" s="117"/>
      <c r="AE1659" s="117"/>
      <c r="AG1659" s="141"/>
      <c r="AN1659" s="117"/>
      <c r="AO1659" s="117"/>
      <c r="AP1659" s="117"/>
      <c r="AQ1659" s="117"/>
      <c r="AR1659" s="117"/>
      <c r="AS1659" s="117"/>
      <c r="AT1659" s="117"/>
      <c r="AU1659" s="117"/>
      <c r="AV1659" s="117"/>
      <c r="AW1659" s="117"/>
      <c r="AX1659" s="117"/>
      <c r="AY1659" s="117"/>
      <c r="AZ1659" s="117"/>
      <c r="BA1659" s="117"/>
      <c r="BB1659" s="117"/>
      <c r="BC1659" s="117"/>
      <c r="BD1659" s="117"/>
      <c r="BE1659" s="117"/>
      <c r="BF1659" s="117"/>
      <c r="BG1659" s="117"/>
      <c r="BH1659" s="117"/>
      <c r="BI1659" s="117"/>
      <c r="BJ1659" s="117"/>
      <c r="BK1659" s="117"/>
      <c r="BL1659" s="117"/>
    </row>
    <row r="1660" spans="27:64">
      <c r="AA1660" s="117"/>
      <c r="AB1660" s="117"/>
      <c r="AC1660" s="117"/>
      <c r="AD1660" s="117"/>
      <c r="AE1660" s="117"/>
      <c r="AG1660" s="141"/>
      <c r="AN1660" s="117"/>
      <c r="AO1660" s="117"/>
      <c r="AP1660" s="117"/>
      <c r="AQ1660" s="117"/>
      <c r="AR1660" s="117"/>
      <c r="AS1660" s="117"/>
      <c r="AT1660" s="117"/>
      <c r="AU1660" s="117"/>
    </row>
    <row r="1661" spans="27:64">
      <c r="AA1661" s="117"/>
      <c r="AB1661" s="117"/>
      <c r="AC1661" s="117"/>
      <c r="AD1661" s="117"/>
      <c r="AE1661" s="117"/>
      <c r="AG1661" s="141"/>
      <c r="AN1661" s="117"/>
      <c r="AO1661" s="117"/>
      <c r="AP1661" s="117"/>
      <c r="AQ1661" s="117"/>
      <c r="AR1661" s="117"/>
      <c r="AS1661" s="117"/>
      <c r="AT1661" s="117"/>
      <c r="AU1661" s="117"/>
    </row>
    <row r="1662" spans="27:64">
      <c r="AA1662" s="117"/>
      <c r="AB1662" s="117"/>
      <c r="AC1662" s="117"/>
      <c r="AD1662" s="117"/>
      <c r="AE1662" s="117"/>
      <c r="AG1662" s="141"/>
      <c r="AN1662" s="117"/>
      <c r="AO1662" s="117"/>
      <c r="AP1662" s="117"/>
      <c r="AQ1662" s="117"/>
      <c r="AR1662" s="117"/>
      <c r="AS1662" s="117"/>
      <c r="AT1662" s="117"/>
      <c r="AU1662" s="117"/>
    </row>
    <row r="1663" spans="27:64">
      <c r="AA1663" s="117"/>
      <c r="AB1663" s="117"/>
      <c r="AC1663" s="117"/>
      <c r="AD1663" s="117"/>
      <c r="AE1663" s="117"/>
      <c r="AG1663" s="141"/>
      <c r="AN1663" s="117"/>
      <c r="AO1663" s="117"/>
      <c r="AP1663" s="117"/>
      <c r="AQ1663" s="117"/>
      <c r="AR1663" s="117"/>
      <c r="AS1663" s="117"/>
      <c r="AT1663" s="117"/>
      <c r="AU1663" s="117"/>
    </row>
    <row r="1664" spans="27:64">
      <c r="AA1664" s="117"/>
      <c r="AB1664" s="117"/>
      <c r="AC1664" s="117"/>
      <c r="AD1664" s="117"/>
      <c r="AE1664" s="117"/>
      <c r="AG1664" s="141"/>
      <c r="AN1664" s="117"/>
      <c r="AO1664" s="117"/>
      <c r="AP1664" s="117"/>
      <c r="AQ1664" s="117"/>
      <c r="AR1664" s="117"/>
      <c r="AS1664" s="117"/>
      <c r="AT1664" s="117"/>
      <c r="AU1664" s="117"/>
      <c r="AV1664" s="117"/>
      <c r="AW1664" s="117"/>
      <c r="AX1664" s="117"/>
      <c r="AY1664" s="117"/>
      <c r="AZ1664" s="117"/>
      <c r="BA1664" s="117"/>
      <c r="BB1664" s="117"/>
      <c r="BC1664" s="117"/>
      <c r="BD1664" s="117"/>
      <c r="BE1664" s="117"/>
      <c r="BF1664" s="117"/>
      <c r="BG1664" s="117"/>
      <c r="BH1664" s="117"/>
      <c r="BI1664" s="117"/>
      <c r="BJ1664" s="117"/>
      <c r="BK1664" s="117"/>
      <c r="BL1664" s="117"/>
    </row>
    <row r="1665" spans="27:64">
      <c r="AA1665" s="117"/>
      <c r="AB1665" s="117"/>
      <c r="AC1665" s="117"/>
      <c r="AD1665" s="117"/>
      <c r="AE1665" s="117"/>
      <c r="AG1665" s="141"/>
      <c r="AN1665" s="117"/>
      <c r="AO1665" s="117"/>
      <c r="AP1665" s="117"/>
      <c r="AQ1665" s="117"/>
      <c r="AR1665" s="117"/>
      <c r="AS1665" s="117"/>
      <c r="AT1665" s="117"/>
      <c r="AU1665" s="117"/>
    </row>
    <row r="1666" spans="27:64">
      <c r="AA1666" s="117"/>
      <c r="AB1666" s="117"/>
      <c r="AC1666" s="117"/>
      <c r="AD1666" s="117"/>
      <c r="AE1666" s="117"/>
      <c r="AG1666" s="141"/>
      <c r="AN1666" s="117"/>
      <c r="AO1666" s="117"/>
      <c r="AP1666" s="117"/>
      <c r="AQ1666" s="117"/>
      <c r="AR1666" s="117"/>
      <c r="AS1666" s="117"/>
      <c r="AT1666" s="117"/>
      <c r="AU1666" s="117"/>
    </row>
    <row r="1667" spans="27:64">
      <c r="AA1667" s="117"/>
      <c r="AB1667" s="117"/>
      <c r="AC1667" s="117"/>
      <c r="AD1667" s="117"/>
      <c r="AE1667" s="117"/>
      <c r="AG1667" s="141"/>
      <c r="AN1667" s="117"/>
      <c r="AO1667" s="117"/>
      <c r="AP1667" s="117"/>
      <c r="AQ1667" s="117"/>
      <c r="AR1667" s="117"/>
      <c r="AS1667" s="117"/>
      <c r="AT1667" s="117"/>
      <c r="AU1667" s="117"/>
      <c r="AV1667" s="117"/>
      <c r="AX1667" s="117"/>
    </row>
    <row r="1668" spans="27:64">
      <c r="AA1668" s="117"/>
      <c r="AB1668" s="117"/>
      <c r="AC1668" s="117"/>
      <c r="AD1668" s="117"/>
      <c r="AE1668" s="117"/>
      <c r="AG1668" s="141"/>
      <c r="AN1668" s="117"/>
      <c r="AO1668" s="117"/>
      <c r="AP1668" s="117"/>
      <c r="AQ1668" s="117"/>
      <c r="AR1668" s="117"/>
      <c r="AS1668" s="117"/>
      <c r="AT1668" s="117"/>
      <c r="AU1668" s="117"/>
      <c r="AV1668" s="117"/>
      <c r="AX1668" s="117"/>
      <c r="AY1668" s="117"/>
      <c r="AZ1668" s="117"/>
      <c r="BA1668" s="117"/>
      <c r="BB1668" s="117"/>
      <c r="BC1668" s="117"/>
      <c r="BD1668" s="117"/>
      <c r="BE1668" s="117"/>
      <c r="BF1668" s="117"/>
      <c r="BG1668" s="117"/>
      <c r="BH1668" s="117"/>
      <c r="BI1668" s="117"/>
      <c r="BJ1668" s="117"/>
      <c r="BK1668" s="117"/>
      <c r="BL1668" s="117"/>
    </row>
    <row r="1669" spans="27:64">
      <c r="AA1669" s="117"/>
      <c r="AB1669" s="117"/>
      <c r="AC1669" s="117"/>
      <c r="AD1669" s="117"/>
      <c r="AE1669" s="117"/>
      <c r="AG1669" s="141"/>
      <c r="AN1669" s="117"/>
      <c r="AO1669" s="117"/>
      <c r="AP1669" s="117"/>
      <c r="AQ1669" s="117"/>
      <c r="AR1669" s="117"/>
      <c r="AS1669" s="117"/>
      <c r="AT1669" s="117"/>
      <c r="AU1669" s="117"/>
      <c r="AV1669" s="117"/>
      <c r="AW1669" s="117"/>
      <c r="AX1669" s="117"/>
      <c r="AY1669" s="117"/>
      <c r="AZ1669" s="117"/>
      <c r="BA1669" s="117"/>
      <c r="BB1669" s="117"/>
      <c r="BC1669" s="117"/>
      <c r="BD1669" s="117"/>
      <c r="BE1669" s="117"/>
      <c r="BF1669" s="117"/>
      <c r="BG1669" s="117"/>
      <c r="BH1669" s="117"/>
      <c r="BI1669" s="117"/>
      <c r="BJ1669" s="117"/>
      <c r="BK1669" s="117"/>
      <c r="BL1669" s="117"/>
    </row>
    <row r="1670" spans="27:64">
      <c r="AA1670" s="117"/>
      <c r="AB1670" s="117"/>
      <c r="AC1670" s="117"/>
      <c r="AD1670" s="117"/>
      <c r="AE1670" s="117"/>
      <c r="AG1670" s="141"/>
      <c r="AN1670" s="117"/>
      <c r="AO1670" s="117"/>
      <c r="AP1670" s="117"/>
      <c r="AQ1670" s="117"/>
      <c r="AR1670" s="117"/>
      <c r="AS1670" s="117"/>
      <c r="AT1670" s="117"/>
      <c r="AU1670" s="117"/>
      <c r="AV1670" s="117"/>
    </row>
    <row r="1671" spans="27:64">
      <c r="AA1671" s="117"/>
      <c r="AB1671" s="117"/>
      <c r="AC1671" s="117"/>
      <c r="AD1671" s="117"/>
      <c r="AE1671" s="117"/>
      <c r="AG1671" s="141"/>
      <c r="AN1671" s="117"/>
      <c r="AO1671" s="117"/>
      <c r="AP1671" s="117"/>
      <c r="AQ1671" s="117"/>
      <c r="AR1671" s="117"/>
      <c r="AS1671" s="117"/>
      <c r="AT1671" s="117"/>
      <c r="AU1671" s="117"/>
    </row>
    <row r="1672" spans="27:64">
      <c r="AA1672" s="117"/>
      <c r="AB1672" s="117"/>
      <c r="AC1672" s="117"/>
      <c r="AD1672" s="117"/>
      <c r="AE1672" s="117"/>
      <c r="AG1672" s="141"/>
      <c r="AN1672" s="117"/>
      <c r="AO1672" s="117"/>
      <c r="AP1672" s="117"/>
      <c r="AQ1672" s="117"/>
      <c r="AR1672" s="117"/>
      <c r="AS1672" s="117"/>
      <c r="AT1672" s="117"/>
      <c r="AU1672" s="117"/>
      <c r="AV1672" s="117"/>
    </row>
    <row r="1673" spans="27:64">
      <c r="AA1673" s="117"/>
      <c r="AB1673" s="117"/>
      <c r="AC1673" s="117"/>
      <c r="AD1673" s="117"/>
      <c r="AE1673" s="117"/>
      <c r="AG1673" s="141"/>
      <c r="AN1673" s="117"/>
      <c r="AO1673" s="117"/>
      <c r="AP1673" s="117"/>
      <c r="AQ1673" s="117"/>
      <c r="AR1673" s="117"/>
      <c r="AS1673" s="117"/>
      <c r="AT1673" s="117"/>
      <c r="AU1673" s="117"/>
      <c r="AV1673" s="117"/>
    </row>
    <row r="1674" spans="27:64">
      <c r="AA1674" s="117"/>
      <c r="AB1674" s="117"/>
      <c r="AC1674" s="117"/>
      <c r="AD1674" s="117"/>
      <c r="AE1674" s="117"/>
      <c r="AG1674" s="141"/>
      <c r="AN1674" s="117"/>
      <c r="AO1674" s="117"/>
      <c r="AP1674" s="117"/>
      <c r="AQ1674" s="117"/>
      <c r="AR1674" s="117"/>
      <c r="AS1674" s="117"/>
      <c r="AT1674" s="117"/>
      <c r="AU1674" s="117"/>
    </row>
    <row r="1675" spans="27:64">
      <c r="AA1675" s="117"/>
      <c r="AB1675" s="117"/>
      <c r="AC1675" s="117"/>
      <c r="AD1675" s="117"/>
      <c r="AE1675" s="117"/>
      <c r="AG1675" s="141"/>
      <c r="AN1675" s="117"/>
      <c r="AO1675" s="117"/>
      <c r="AP1675" s="117"/>
      <c r="AQ1675" s="117"/>
      <c r="AR1675" s="117"/>
      <c r="AS1675" s="117"/>
      <c r="AT1675" s="117"/>
      <c r="AU1675" s="117"/>
      <c r="AV1675" s="117"/>
      <c r="AX1675" s="117"/>
    </row>
    <row r="1676" spans="27:64">
      <c r="AA1676" s="117"/>
      <c r="AB1676" s="117"/>
      <c r="AC1676" s="117"/>
      <c r="AD1676" s="117"/>
      <c r="AE1676" s="117"/>
      <c r="AG1676" s="141"/>
      <c r="AN1676" s="117"/>
      <c r="AO1676" s="117"/>
      <c r="AP1676" s="117"/>
      <c r="AQ1676" s="117"/>
      <c r="AR1676" s="117"/>
      <c r="AS1676" s="117"/>
      <c r="AT1676" s="117"/>
      <c r="AU1676" s="117"/>
    </row>
    <row r="1677" spans="27:64">
      <c r="AA1677" s="117"/>
      <c r="AB1677" s="117"/>
      <c r="AC1677" s="117"/>
      <c r="AD1677" s="117"/>
      <c r="AE1677" s="117"/>
      <c r="AG1677" s="141"/>
      <c r="AN1677" s="117"/>
      <c r="AO1677" s="117"/>
      <c r="AP1677" s="117"/>
      <c r="AQ1677" s="117"/>
      <c r="AR1677" s="117"/>
      <c r="AS1677" s="117"/>
      <c r="AT1677" s="117"/>
      <c r="AU1677" s="117"/>
    </row>
    <row r="1678" spans="27:64">
      <c r="AA1678" s="117"/>
      <c r="AB1678" s="117"/>
      <c r="AC1678" s="117"/>
      <c r="AD1678" s="117"/>
      <c r="AE1678" s="117"/>
      <c r="AG1678" s="141"/>
      <c r="AN1678" s="117"/>
      <c r="AO1678" s="117"/>
      <c r="AP1678" s="117"/>
      <c r="AQ1678" s="117"/>
      <c r="AR1678" s="117"/>
      <c r="AS1678" s="117"/>
      <c r="AT1678" s="117"/>
      <c r="AU1678" s="117"/>
    </row>
    <row r="1679" spans="27:64">
      <c r="AA1679" s="117"/>
      <c r="AB1679" s="117"/>
      <c r="AC1679" s="117"/>
      <c r="AD1679" s="117"/>
      <c r="AE1679" s="117"/>
      <c r="AG1679" s="141"/>
      <c r="AN1679" s="117"/>
      <c r="AO1679" s="117"/>
      <c r="AP1679" s="117"/>
      <c r="AQ1679" s="117"/>
      <c r="AR1679" s="117"/>
      <c r="AS1679" s="117"/>
      <c r="AT1679" s="117"/>
      <c r="AU1679" s="117"/>
      <c r="AV1679" s="117"/>
      <c r="AX1679" s="117"/>
    </row>
    <row r="1680" spans="27:64">
      <c r="AA1680" s="117"/>
      <c r="AB1680" s="117"/>
      <c r="AC1680" s="117"/>
      <c r="AD1680" s="117"/>
      <c r="AE1680" s="117"/>
      <c r="AG1680" s="141"/>
      <c r="AN1680" s="117"/>
      <c r="AO1680" s="117"/>
      <c r="AP1680" s="117"/>
      <c r="AQ1680" s="117"/>
      <c r="AR1680" s="117"/>
      <c r="AS1680" s="117"/>
      <c r="AT1680" s="117"/>
      <c r="AU1680" s="117"/>
      <c r="AV1680" s="117"/>
    </row>
    <row r="1681" spans="27:64">
      <c r="AA1681" s="117"/>
      <c r="AB1681" s="117"/>
      <c r="AC1681" s="117"/>
      <c r="AD1681" s="117"/>
      <c r="AE1681" s="117"/>
      <c r="AG1681" s="141"/>
      <c r="AN1681" s="117"/>
      <c r="AO1681" s="117"/>
      <c r="AP1681" s="117"/>
      <c r="AQ1681" s="117"/>
      <c r="AR1681" s="117"/>
      <c r="AS1681" s="117"/>
      <c r="AT1681" s="117"/>
      <c r="AU1681" s="117"/>
      <c r="AV1681" s="117"/>
      <c r="AW1681" s="117"/>
      <c r="AX1681" s="117"/>
      <c r="AY1681" s="117"/>
      <c r="AZ1681" s="117"/>
      <c r="BA1681" s="117"/>
      <c r="BB1681" s="117"/>
      <c r="BC1681" s="117"/>
      <c r="BD1681" s="117"/>
      <c r="BE1681" s="117"/>
      <c r="BF1681" s="117"/>
      <c r="BG1681" s="117"/>
      <c r="BH1681" s="117"/>
      <c r="BI1681" s="117"/>
      <c r="BJ1681" s="117"/>
      <c r="BK1681" s="117"/>
      <c r="BL1681" s="117"/>
    </row>
    <row r="1682" spans="27:64">
      <c r="AA1682" s="117"/>
      <c r="AB1682" s="117"/>
      <c r="AC1682" s="117"/>
      <c r="AD1682" s="117"/>
      <c r="AE1682" s="117"/>
      <c r="AG1682" s="141"/>
      <c r="AN1682" s="117"/>
      <c r="AO1682" s="117"/>
      <c r="AP1682" s="117"/>
      <c r="AQ1682" s="117"/>
      <c r="AR1682" s="117"/>
      <c r="AS1682" s="117"/>
      <c r="AT1682" s="117"/>
      <c r="AU1682" s="117"/>
      <c r="AV1682" s="117"/>
      <c r="AW1682" s="117"/>
      <c r="AX1682" s="117"/>
      <c r="AY1682" s="117"/>
      <c r="AZ1682" s="117"/>
      <c r="BA1682" s="117"/>
      <c r="BB1682" s="117"/>
      <c r="BC1682" s="117"/>
      <c r="BD1682" s="117"/>
      <c r="BE1682" s="117"/>
      <c r="BF1682" s="117"/>
      <c r="BG1682" s="117"/>
      <c r="BH1682" s="117"/>
      <c r="BI1682" s="117"/>
      <c r="BJ1682" s="117"/>
      <c r="BK1682" s="117"/>
      <c r="BL1682" s="117"/>
    </row>
    <row r="1683" spans="27:64">
      <c r="AA1683" s="117"/>
      <c r="AB1683" s="117"/>
      <c r="AC1683" s="117"/>
      <c r="AD1683" s="117"/>
      <c r="AE1683" s="117"/>
      <c r="AG1683" s="141"/>
      <c r="AN1683" s="117"/>
      <c r="AO1683" s="117"/>
      <c r="AP1683" s="117"/>
      <c r="AQ1683" s="117"/>
      <c r="AR1683" s="117"/>
      <c r="AS1683" s="117"/>
      <c r="AT1683" s="117"/>
      <c r="AU1683" s="117"/>
      <c r="AV1683" s="117"/>
      <c r="AW1683" s="117"/>
      <c r="AX1683" s="117"/>
      <c r="AY1683" s="117"/>
      <c r="AZ1683" s="117"/>
      <c r="BA1683" s="117"/>
      <c r="BB1683" s="117"/>
      <c r="BC1683" s="117"/>
      <c r="BD1683" s="117"/>
      <c r="BE1683" s="117"/>
      <c r="BF1683" s="117"/>
      <c r="BG1683" s="117"/>
      <c r="BH1683" s="117"/>
      <c r="BI1683" s="117"/>
      <c r="BJ1683" s="117"/>
      <c r="BK1683" s="117"/>
      <c r="BL1683" s="117"/>
    </row>
    <row r="1684" spans="27:64">
      <c r="AA1684" s="117"/>
      <c r="AB1684" s="117"/>
      <c r="AC1684" s="117"/>
      <c r="AD1684" s="117"/>
      <c r="AE1684" s="117"/>
      <c r="AG1684" s="141"/>
      <c r="AN1684" s="117"/>
      <c r="AO1684" s="117"/>
      <c r="AP1684" s="117"/>
      <c r="AQ1684" s="117"/>
      <c r="AR1684" s="117"/>
      <c r="AS1684" s="117"/>
      <c r="AT1684" s="117"/>
      <c r="AU1684" s="117"/>
      <c r="AV1684" s="117"/>
      <c r="AW1684" s="117"/>
      <c r="AX1684" s="117"/>
      <c r="AY1684" s="117"/>
      <c r="AZ1684" s="117"/>
      <c r="BA1684" s="117"/>
      <c r="BB1684" s="117"/>
      <c r="BC1684" s="117"/>
      <c r="BD1684" s="117"/>
      <c r="BE1684" s="117"/>
      <c r="BF1684" s="117"/>
      <c r="BG1684" s="117"/>
      <c r="BH1684" s="117"/>
      <c r="BI1684" s="117"/>
      <c r="BJ1684" s="117"/>
      <c r="BK1684" s="117"/>
      <c r="BL1684" s="117"/>
    </row>
    <row r="1685" spans="27:64">
      <c r="AA1685" s="117"/>
      <c r="AB1685" s="117"/>
      <c r="AC1685" s="117"/>
      <c r="AD1685" s="117"/>
      <c r="AE1685" s="117"/>
      <c r="AG1685" s="141"/>
      <c r="AN1685" s="117"/>
      <c r="AO1685" s="117"/>
      <c r="AP1685" s="117"/>
      <c r="AQ1685" s="117"/>
      <c r="AR1685" s="117"/>
      <c r="AS1685" s="117"/>
      <c r="AT1685" s="117"/>
      <c r="AU1685" s="117"/>
      <c r="AV1685" s="117"/>
      <c r="AX1685" s="117"/>
    </row>
    <row r="1686" spans="27:64">
      <c r="AA1686" s="117"/>
      <c r="AB1686" s="117"/>
      <c r="AC1686" s="117"/>
      <c r="AD1686" s="117"/>
      <c r="AE1686" s="117"/>
      <c r="AG1686" s="141"/>
      <c r="AN1686" s="117"/>
      <c r="AO1686" s="117"/>
      <c r="AP1686" s="117"/>
      <c r="AQ1686" s="117"/>
      <c r="AR1686" s="117"/>
      <c r="AS1686" s="117"/>
      <c r="AT1686" s="117"/>
      <c r="AU1686" s="117"/>
      <c r="AV1686" s="117"/>
      <c r="AW1686" s="117"/>
      <c r="AX1686" s="117"/>
      <c r="AY1686" s="117"/>
      <c r="AZ1686" s="117"/>
      <c r="BA1686" s="117"/>
      <c r="BB1686" s="117"/>
      <c r="BC1686" s="117"/>
      <c r="BD1686" s="117"/>
      <c r="BE1686" s="117"/>
      <c r="BF1686" s="117"/>
      <c r="BG1686" s="117"/>
      <c r="BH1686" s="117"/>
      <c r="BI1686" s="117"/>
      <c r="BJ1686" s="117"/>
      <c r="BK1686" s="117"/>
      <c r="BL1686" s="117"/>
    </row>
    <row r="1687" spans="27:64">
      <c r="AA1687" s="117"/>
      <c r="AB1687" s="117"/>
      <c r="AC1687" s="117"/>
      <c r="AD1687" s="117"/>
      <c r="AE1687" s="117"/>
      <c r="AG1687" s="141"/>
      <c r="AN1687" s="117"/>
      <c r="AO1687" s="117"/>
      <c r="AP1687" s="117"/>
      <c r="AQ1687" s="117"/>
      <c r="AR1687" s="117"/>
      <c r="AS1687" s="117"/>
      <c r="AT1687" s="117"/>
      <c r="AU1687" s="117"/>
      <c r="AV1687" s="117"/>
      <c r="AW1687" s="117"/>
      <c r="AX1687" s="117"/>
      <c r="AY1687" s="117"/>
      <c r="AZ1687" s="117"/>
      <c r="BA1687" s="117"/>
      <c r="BB1687" s="117"/>
      <c r="BC1687" s="117"/>
      <c r="BD1687" s="117"/>
      <c r="BE1687" s="117"/>
      <c r="BF1687" s="117"/>
      <c r="BG1687" s="117"/>
      <c r="BH1687" s="117"/>
      <c r="BI1687" s="117"/>
      <c r="BJ1687" s="117"/>
      <c r="BK1687" s="117"/>
      <c r="BL1687" s="117"/>
    </row>
    <row r="1688" spans="27:64">
      <c r="AA1688" s="117"/>
      <c r="AB1688" s="117"/>
      <c r="AC1688" s="117"/>
      <c r="AD1688" s="117"/>
      <c r="AE1688" s="117"/>
      <c r="AG1688" s="141"/>
      <c r="AN1688" s="117"/>
      <c r="AO1688" s="117"/>
      <c r="AP1688" s="117"/>
      <c r="AQ1688" s="117"/>
      <c r="AR1688" s="117"/>
      <c r="AS1688" s="117"/>
      <c r="AT1688" s="117"/>
      <c r="AU1688" s="117"/>
      <c r="AV1688" s="117"/>
      <c r="AX1688" s="117"/>
    </row>
    <row r="1689" spans="27:64">
      <c r="AA1689" s="117"/>
      <c r="AB1689" s="117"/>
      <c r="AC1689" s="117"/>
      <c r="AD1689" s="117"/>
      <c r="AE1689" s="117"/>
      <c r="AG1689" s="141"/>
      <c r="AN1689" s="117"/>
      <c r="AO1689" s="117"/>
      <c r="AP1689" s="117"/>
      <c r="AQ1689" s="117"/>
      <c r="AR1689" s="117"/>
      <c r="AS1689" s="117"/>
      <c r="AT1689" s="117"/>
      <c r="AU1689" s="117"/>
      <c r="AV1689" s="117"/>
      <c r="AX1689" s="117"/>
    </row>
    <row r="1690" spans="27:64">
      <c r="AA1690" s="117"/>
      <c r="AB1690" s="117"/>
      <c r="AC1690" s="117"/>
      <c r="AD1690" s="117"/>
      <c r="AE1690" s="117"/>
      <c r="AG1690" s="141"/>
      <c r="AN1690" s="117"/>
      <c r="AO1690" s="117"/>
      <c r="AP1690" s="117"/>
      <c r="AQ1690" s="117"/>
      <c r="AR1690" s="117"/>
      <c r="AS1690" s="117"/>
      <c r="AT1690" s="117"/>
      <c r="AU1690" s="117"/>
      <c r="AV1690" s="117"/>
      <c r="AX1690" s="117"/>
      <c r="AY1690" s="117"/>
      <c r="AZ1690" s="117"/>
      <c r="BA1690" s="117"/>
      <c r="BB1690" s="117"/>
      <c r="BC1690" s="117"/>
      <c r="BD1690" s="117"/>
      <c r="BE1690" s="117"/>
      <c r="BF1690" s="117"/>
      <c r="BG1690" s="117"/>
      <c r="BH1690" s="117"/>
      <c r="BI1690" s="117"/>
      <c r="BJ1690" s="117"/>
      <c r="BK1690" s="117"/>
      <c r="BL1690" s="117"/>
    </row>
    <row r="1691" spans="27:64">
      <c r="AA1691" s="117"/>
      <c r="AB1691" s="117"/>
      <c r="AC1691" s="117"/>
      <c r="AD1691" s="117"/>
      <c r="AE1691" s="117"/>
      <c r="AG1691" s="141"/>
      <c r="AN1691" s="117"/>
      <c r="AO1691" s="117"/>
      <c r="AP1691" s="117"/>
      <c r="AQ1691" s="117"/>
      <c r="AR1691" s="117"/>
      <c r="AS1691" s="117"/>
      <c r="AT1691" s="117"/>
      <c r="AU1691" s="117"/>
      <c r="AV1691" s="117"/>
      <c r="AW1691" s="117"/>
      <c r="AX1691" s="117"/>
      <c r="AY1691" s="117"/>
      <c r="AZ1691" s="117"/>
      <c r="BA1691" s="117"/>
      <c r="BB1691" s="117"/>
      <c r="BC1691" s="117"/>
      <c r="BD1691" s="117"/>
      <c r="BE1691" s="117"/>
      <c r="BF1691" s="117"/>
      <c r="BG1691" s="117"/>
      <c r="BH1691" s="117"/>
      <c r="BI1691" s="117"/>
      <c r="BJ1691" s="117"/>
      <c r="BK1691" s="117"/>
      <c r="BL1691" s="117"/>
    </row>
    <row r="1692" spans="27:64">
      <c r="AA1692" s="117"/>
      <c r="AB1692" s="117"/>
      <c r="AC1692" s="117"/>
      <c r="AD1692" s="117"/>
      <c r="AE1692" s="117"/>
      <c r="AG1692" s="141"/>
      <c r="AN1692" s="117"/>
      <c r="AO1692" s="117"/>
      <c r="AP1692" s="117"/>
      <c r="AQ1692" s="117"/>
      <c r="AR1692" s="117"/>
      <c r="AS1692" s="117"/>
      <c r="AT1692" s="117"/>
      <c r="AU1692" s="117"/>
      <c r="AV1692" s="117"/>
      <c r="AW1692" s="117"/>
      <c r="AX1692" s="117"/>
      <c r="AY1692" s="117"/>
      <c r="AZ1692" s="117"/>
      <c r="BA1692" s="117"/>
      <c r="BB1692" s="117"/>
      <c r="BC1692" s="117"/>
      <c r="BD1692" s="117"/>
      <c r="BE1692" s="117"/>
      <c r="BF1692" s="117"/>
      <c r="BG1692" s="117"/>
      <c r="BH1692" s="117"/>
      <c r="BI1692" s="117"/>
      <c r="BJ1692" s="117"/>
      <c r="BK1692" s="117"/>
      <c r="BL1692" s="117"/>
    </row>
    <row r="1693" spans="27:64">
      <c r="AA1693" s="117"/>
      <c r="AB1693" s="117"/>
      <c r="AC1693" s="117"/>
      <c r="AD1693" s="117"/>
      <c r="AE1693" s="117"/>
      <c r="AG1693" s="141"/>
      <c r="AN1693" s="117"/>
      <c r="AO1693" s="117"/>
      <c r="AP1693" s="117"/>
      <c r="AQ1693" s="117"/>
      <c r="AR1693" s="117"/>
      <c r="AS1693" s="117"/>
      <c r="AT1693" s="117"/>
      <c r="AU1693" s="117"/>
      <c r="AV1693" s="117"/>
    </row>
    <row r="1694" spans="27:64">
      <c r="AA1694" s="117"/>
      <c r="AB1694" s="117"/>
      <c r="AC1694" s="117"/>
      <c r="AD1694" s="117"/>
      <c r="AE1694" s="117"/>
      <c r="AG1694" s="141"/>
      <c r="AN1694" s="117"/>
      <c r="AO1694" s="117"/>
      <c r="AP1694" s="117"/>
      <c r="AQ1694" s="117"/>
      <c r="AR1694" s="117"/>
      <c r="AS1694" s="117"/>
      <c r="AT1694" s="117"/>
      <c r="AU1694" s="117"/>
      <c r="AV1694" s="117"/>
    </row>
    <row r="1695" spans="27:64">
      <c r="AA1695" s="117"/>
      <c r="AB1695" s="117"/>
      <c r="AC1695" s="117"/>
      <c r="AD1695" s="117"/>
      <c r="AE1695" s="117"/>
      <c r="AG1695" s="141"/>
      <c r="AN1695" s="117"/>
      <c r="AO1695" s="117"/>
      <c r="AP1695" s="117"/>
      <c r="AQ1695" s="117"/>
      <c r="AR1695" s="117"/>
      <c r="AS1695" s="117"/>
      <c r="AT1695" s="117"/>
      <c r="AU1695" s="117"/>
      <c r="AV1695" s="117"/>
    </row>
    <row r="1696" spans="27:64">
      <c r="AA1696" s="117"/>
      <c r="AB1696" s="117"/>
      <c r="AC1696" s="117"/>
      <c r="AD1696" s="117"/>
      <c r="AE1696" s="117"/>
      <c r="AG1696" s="141"/>
      <c r="AN1696" s="117"/>
      <c r="AO1696" s="117"/>
      <c r="AP1696" s="117"/>
      <c r="AQ1696" s="117"/>
      <c r="AR1696" s="117"/>
      <c r="AS1696" s="117"/>
      <c r="AT1696" s="117"/>
      <c r="AU1696" s="117"/>
      <c r="AV1696" s="117"/>
      <c r="AX1696" s="117"/>
    </row>
    <row r="1697" spans="27:64">
      <c r="AA1697" s="117"/>
      <c r="AB1697" s="117"/>
      <c r="AC1697" s="117"/>
      <c r="AD1697" s="117"/>
      <c r="AE1697" s="117"/>
      <c r="AG1697" s="141"/>
      <c r="AN1697" s="117"/>
      <c r="AO1697" s="117"/>
      <c r="AP1697" s="117"/>
      <c r="AQ1697" s="117"/>
      <c r="AR1697" s="117"/>
      <c r="AS1697" s="117"/>
      <c r="AT1697" s="117"/>
      <c r="AU1697" s="117"/>
      <c r="AV1697" s="117"/>
      <c r="AW1697" s="117"/>
      <c r="AX1697" s="117"/>
      <c r="AY1697" s="117"/>
      <c r="AZ1697" s="117"/>
      <c r="BA1697" s="117"/>
      <c r="BB1697" s="117"/>
      <c r="BC1697" s="117"/>
      <c r="BD1697" s="117"/>
      <c r="BE1697" s="117"/>
      <c r="BF1697" s="117"/>
      <c r="BG1697" s="117"/>
      <c r="BH1697" s="117"/>
      <c r="BI1697" s="117"/>
      <c r="BJ1697" s="117"/>
      <c r="BK1697" s="117"/>
      <c r="BL1697" s="117"/>
    </row>
    <row r="1698" spans="27:64">
      <c r="AA1698" s="117"/>
      <c r="AB1698" s="117"/>
      <c r="AC1698" s="117"/>
      <c r="AD1698" s="117"/>
      <c r="AE1698" s="117"/>
      <c r="AG1698" s="141"/>
      <c r="AN1698" s="117"/>
      <c r="AO1698" s="117"/>
      <c r="AP1698" s="117"/>
      <c r="AQ1698" s="117"/>
      <c r="AR1698" s="117"/>
      <c r="AS1698" s="117"/>
      <c r="AT1698" s="117"/>
      <c r="AU1698" s="117"/>
      <c r="AV1698" s="117"/>
      <c r="AW1698" s="117"/>
      <c r="AX1698" s="117"/>
      <c r="AY1698" s="117"/>
      <c r="AZ1698" s="117"/>
      <c r="BA1698" s="117"/>
      <c r="BB1698" s="117"/>
      <c r="BC1698" s="117"/>
      <c r="BD1698" s="117"/>
      <c r="BE1698" s="117"/>
      <c r="BF1698" s="117"/>
      <c r="BG1698" s="117"/>
      <c r="BH1698" s="117"/>
      <c r="BI1698" s="117"/>
      <c r="BJ1698" s="117"/>
      <c r="BK1698" s="117"/>
      <c r="BL1698" s="117"/>
    </row>
    <row r="1699" spans="27:64">
      <c r="AA1699" s="117"/>
      <c r="AB1699" s="117"/>
      <c r="AC1699" s="117"/>
      <c r="AD1699" s="117"/>
      <c r="AE1699" s="117"/>
      <c r="AG1699" s="141"/>
      <c r="AN1699" s="117"/>
      <c r="AO1699" s="117"/>
      <c r="AP1699" s="117"/>
      <c r="AQ1699" s="117"/>
      <c r="AR1699" s="117"/>
      <c r="AS1699" s="117"/>
      <c r="AT1699" s="117"/>
      <c r="AU1699" s="117"/>
    </row>
    <row r="1700" spans="27:64">
      <c r="AA1700" s="117"/>
      <c r="AB1700" s="117"/>
      <c r="AC1700" s="117"/>
      <c r="AD1700" s="117"/>
      <c r="AE1700" s="117"/>
      <c r="AG1700" s="141"/>
      <c r="AN1700" s="117"/>
      <c r="AO1700" s="117"/>
      <c r="AP1700" s="117"/>
      <c r="AQ1700" s="117"/>
      <c r="AR1700" s="117"/>
      <c r="AS1700" s="117"/>
      <c r="AT1700" s="117"/>
      <c r="AU1700" s="117"/>
      <c r="AV1700" s="117"/>
      <c r="AX1700" s="117"/>
    </row>
    <row r="1701" spans="27:64">
      <c r="AA1701" s="117"/>
      <c r="AB1701" s="117"/>
      <c r="AC1701" s="117"/>
      <c r="AD1701" s="117"/>
      <c r="AE1701" s="117"/>
      <c r="AG1701" s="141"/>
      <c r="AN1701" s="117"/>
      <c r="AO1701" s="117"/>
      <c r="AP1701" s="117"/>
      <c r="AQ1701" s="117"/>
      <c r="AR1701" s="117"/>
      <c r="AS1701" s="117"/>
      <c r="AT1701" s="117"/>
      <c r="AU1701" s="117"/>
      <c r="AV1701" s="117"/>
    </row>
    <row r="1702" spans="27:64">
      <c r="AA1702" s="117"/>
      <c r="AB1702" s="117"/>
      <c r="AC1702" s="117"/>
      <c r="AD1702" s="117"/>
      <c r="AE1702" s="117"/>
      <c r="AG1702" s="141"/>
      <c r="AN1702" s="117"/>
      <c r="AO1702" s="117"/>
      <c r="AP1702" s="117"/>
      <c r="AQ1702" s="117"/>
      <c r="AR1702" s="117"/>
      <c r="AS1702" s="117"/>
      <c r="AT1702" s="117"/>
      <c r="AU1702" s="117"/>
      <c r="AV1702" s="117"/>
    </row>
    <row r="1703" spans="27:64">
      <c r="AA1703" s="117"/>
      <c r="AB1703" s="117"/>
      <c r="AC1703" s="117"/>
      <c r="AD1703" s="117"/>
      <c r="AE1703" s="117"/>
      <c r="AG1703" s="141"/>
      <c r="AN1703" s="117"/>
      <c r="AO1703" s="117"/>
      <c r="AP1703" s="117"/>
      <c r="AQ1703" s="117"/>
      <c r="AR1703" s="117"/>
      <c r="AS1703" s="117"/>
      <c r="AT1703" s="117"/>
      <c r="AU1703" s="117"/>
    </row>
    <row r="1704" spans="27:64">
      <c r="AA1704" s="117"/>
      <c r="AB1704" s="117"/>
      <c r="AC1704" s="117"/>
      <c r="AD1704" s="117"/>
      <c r="AE1704" s="117"/>
      <c r="AG1704" s="141"/>
      <c r="AN1704" s="117"/>
      <c r="AO1704" s="117"/>
      <c r="AP1704" s="117"/>
      <c r="AQ1704" s="117"/>
      <c r="AR1704" s="117"/>
      <c r="AS1704" s="117"/>
      <c r="AT1704" s="117"/>
      <c r="AU1704" s="117"/>
    </row>
    <row r="1705" spans="27:64">
      <c r="AA1705" s="117"/>
      <c r="AB1705" s="117"/>
      <c r="AC1705" s="117"/>
      <c r="AD1705" s="117"/>
      <c r="AE1705" s="117"/>
      <c r="AG1705" s="141"/>
      <c r="AN1705" s="117"/>
      <c r="AO1705" s="117"/>
      <c r="AP1705" s="117"/>
      <c r="AQ1705" s="117"/>
      <c r="AR1705" s="117"/>
      <c r="AS1705" s="117"/>
      <c r="AT1705" s="117"/>
      <c r="AU1705" s="117"/>
    </row>
    <row r="1706" spans="27:64">
      <c r="AA1706" s="117"/>
      <c r="AB1706" s="117"/>
      <c r="AC1706" s="117"/>
      <c r="AD1706" s="117"/>
      <c r="AE1706" s="117"/>
      <c r="AG1706" s="141"/>
      <c r="AN1706" s="117"/>
      <c r="AO1706" s="117"/>
      <c r="AP1706" s="117"/>
      <c r="AQ1706" s="117"/>
      <c r="AR1706" s="117"/>
      <c r="AS1706" s="117"/>
      <c r="AT1706" s="117"/>
      <c r="AU1706" s="117"/>
    </row>
    <row r="1707" spans="27:64">
      <c r="AA1707" s="117"/>
      <c r="AB1707" s="117"/>
      <c r="AC1707" s="117"/>
      <c r="AD1707" s="117"/>
      <c r="AE1707" s="117"/>
      <c r="AG1707" s="141"/>
      <c r="AN1707" s="117"/>
      <c r="AO1707" s="117"/>
      <c r="AP1707" s="117"/>
      <c r="AQ1707" s="117"/>
      <c r="AR1707" s="117"/>
      <c r="AS1707" s="117"/>
      <c r="AT1707" s="117"/>
      <c r="AU1707" s="117"/>
    </row>
    <row r="1708" spans="27:64">
      <c r="AA1708" s="117"/>
      <c r="AB1708" s="117"/>
      <c r="AC1708" s="117"/>
      <c r="AD1708" s="117"/>
      <c r="AE1708" s="117"/>
      <c r="AG1708" s="141"/>
      <c r="AN1708" s="117"/>
      <c r="AO1708" s="117"/>
      <c r="AP1708" s="117"/>
      <c r="AQ1708" s="117"/>
      <c r="AR1708" s="117"/>
      <c r="AS1708" s="117"/>
      <c r="AT1708" s="117"/>
      <c r="AU1708" s="117"/>
    </row>
    <row r="1709" spans="27:64">
      <c r="AA1709" s="117"/>
      <c r="AB1709" s="117"/>
      <c r="AC1709" s="117"/>
      <c r="AD1709" s="117"/>
      <c r="AE1709" s="117"/>
      <c r="AG1709" s="141"/>
      <c r="AN1709" s="117"/>
      <c r="AO1709" s="117"/>
      <c r="AP1709" s="117"/>
      <c r="AQ1709" s="117"/>
      <c r="AR1709" s="117"/>
      <c r="AS1709" s="117"/>
      <c r="AT1709" s="117"/>
      <c r="AU1709" s="117"/>
    </row>
    <row r="1710" spans="27:64">
      <c r="AA1710" s="117"/>
      <c r="AB1710" s="117"/>
      <c r="AC1710" s="117"/>
      <c r="AD1710" s="117"/>
      <c r="AE1710" s="117"/>
      <c r="AG1710" s="141"/>
      <c r="AN1710" s="117"/>
      <c r="AO1710" s="117"/>
      <c r="AP1710" s="117"/>
      <c r="AQ1710" s="117"/>
      <c r="AR1710" s="117"/>
      <c r="AS1710" s="117"/>
      <c r="AT1710" s="117"/>
      <c r="AU1710" s="117"/>
    </row>
    <row r="1711" spans="27:64">
      <c r="AA1711" s="117"/>
      <c r="AB1711" s="117"/>
      <c r="AC1711" s="117"/>
      <c r="AD1711" s="117"/>
      <c r="AE1711" s="117"/>
      <c r="AG1711" s="141"/>
      <c r="AN1711" s="117"/>
      <c r="AO1711" s="117"/>
      <c r="AP1711" s="117"/>
      <c r="AQ1711" s="117"/>
      <c r="AR1711" s="117"/>
      <c r="AS1711" s="117"/>
      <c r="AT1711" s="117"/>
      <c r="AU1711" s="117"/>
      <c r="AV1711" s="117"/>
    </row>
    <row r="1712" spans="27:64">
      <c r="AA1712" s="117"/>
      <c r="AB1712" s="117"/>
      <c r="AC1712" s="117"/>
      <c r="AD1712" s="117"/>
      <c r="AE1712" s="117"/>
      <c r="AG1712" s="141"/>
      <c r="AN1712" s="117"/>
      <c r="AO1712" s="117"/>
      <c r="AP1712" s="117"/>
      <c r="AQ1712" s="117"/>
      <c r="AR1712" s="117"/>
      <c r="AS1712" s="117"/>
      <c r="AT1712" s="117"/>
      <c r="AU1712" s="117"/>
      <c r="AV1712" s="117"/>
      <c r="AW1712" s="117"/>
      <c r="AX1712" s="117"/>
      <c r="AY1712" s="117"/>
      <c r="AZ1712" s="117"/>
      <c r="BA1712" s="117"/>
      <c r="BB1712" s="117"/>
      <c r="BC1712" s="117"/>
      <c r="BD1712" s="117"/>
      <c r="BE1712" s="117"/>
      <c r="BF1712" s="117"/>
      <c r="BG1712" s="117"/>
      <c r="BH1712" s="117"/>
      <c r="BI1712" s="117"/>
      <c r="BJ1712" s="117"/>
      <c r="BK1712" s="117"/>
      <c r="BL1712" s="117"/>
    </row>
    <row r="1713" spans="27:64">
      <c r="AA1713" s="117"/>
      <c r="AB1713" s="117"/>
      <c r="AC1713" s="117"/>
      <c r="AD1713" s="117"/>
      <c r="AE1713" s="117"/>
      <c r="AG1713" s="141"/>
      <c r="AN1713" s="117"/>
      <c r="AO1713" s="117"/>
      <c r="AP1713" s="117"/>
      <c r="AQ1713" s="117"/>
      <c r="AR1713" s="117"/>
      <c r="AS1713" s="117"/>
      <c r="AT1713" s="117"/>
      <c r="AU1713" s="117"/>
      <c r="AV1713" s="117"/>
    </row>
    <row r="1714" spans="27:64">
      <c r="AA1714" s="117"/>
      <c r="AB1714" s="117"/>
      <c r="AC1714" s="117"/>
      <c r="AD1714" s="117"/>
      <c r="AE1714" s="117"/>
      <c r="AG1714" s="141"/>
      <c r="AN1714" s="117"/>
      <c r="AO1714" s="117"/>
      <c r="AP1714" s="117"/>
      <c r="AQ1714" s="117"/>
      <c r="AR1714" s="117"/>
      <c r="AS1714" s="117"/>
      <c r="AT1714" s="117"/>
      <c r="AU1714" s="117"/>
      <c r="AV1714" s="117"/>
    </row>
    <row r="1715" spans="27:64">
      <c r="AA1715" s="117"/>
      <c r="AB1715" s="117"/>
      <c r="AC1715" s="117"/>
      <c r="AD1715" s="117"/>
      <c r="AE1715" s="117"/>
      <c r="AG1715" s="141"/>
      <c r="AN1715" s="117"/>
      <c r="AO1715" s="117"/>
      <c r="AP1715" s="117"/>
      <c r="AQ1715" s="117"/>
      <c r="AR1715" s="117"/>
      <c r="AS1715" s="117"/>
      <c r="AT1715" s="117"/>
      <c r="AU1715" s="117"/>
      <c r="AV1715" s="117"/>
      <c r="AX1715" s="117"/>
    </row>
    <row r="1716" spans="27:64">
      <c r="AA1716" s="117"/>
      <c r="AB1716" s="117"/>
      <c r="AC1716" s="117"/>
      <c r="AD1716" s="117"/>
      <c r="AE1716" s="117"/>
      <c r="AG1716" s="141"/>
      <c r="AN1716" s="117"/>
      <c r="AO1716" s="117"/>
      <c r="AP1716" s="117"/>
      <c r="AQ1716" s="117"/>
      <c r="AR1716" s="117"/>
      <c r="AS1716" s="117"/>
      <c r="AT1716" s="117"/>
      <c r="AU1716" s="117"/>
      <c r="AV1716" s="117"/>
    </row>
    <row r="1717" spans="27:64">
      <c r="AA1717" s="117"/>
      <c r="AB1717" s="117"/>
      <c r="AC1717" s="117"/>
      <c r="AD1717" s="117"/>
      <c r="AE1717" s="117"/>
      <c r="AG1717" s="141"/>
      <c r="AN1717" s="117"/>
      <c r="AO1717" s="117"/>
      <c r="AP1717" s="117"/>
      <c r="AQ1717" s="117"/>
      <c r="AR1717" s="117"/>
      <c r="AS1717" s="117"/>
      <c r="AT1717" s="117"/>
      <c r="AU1717" s="117"/>
    </row>
    <row r="1718" spans="27:64">
      <c r="AA1718" s="117"/>
      <c r="AB1718" s="117"/>
      <c r="AC1718" s="117"/>
      <c r="AD1718" s="117"/>
      <c r="AE1718" s="117"/>
      <c r="AG1718" s="141"/>
      <c r="AN1718" s="117"/>
      <c r="AO1718" s="117"/>
      <c r="AP1718" s="117"/>
      <c r="AQ1718" s="117"/>
      <c r="AR1718" s="117"/>
      <c r="AS1718" s="117"/>
      <c r="AT1718" s="117"/>
      <c r="AU1718" s="117"/>
      <c r="AV1718" s="117"/>
      <c r="AX1718" s="117"/>
    </row>
    <row r="1719" spans="27:64">
      <c r="AA1719" s="117"/>
      <c r="AB1719" s="117"/>
      <c r="AC1719" s="117"/>
      <c r="AD1719" s="117"/>
      <c r="AE1719" s="117"/>
      <c r="AG1719" s="141"/>
      <c r="AN1719" s="117"/>
      <c r="AO1719" s="117"/>
      <c r="AP1719" s="117"/>
      <c r="AQ1719" s="117"/>
      <c r="AR1719" s="117"/>
      <c r="AS1719" s="117"/>
      <c r="AT1719" s="117"/>
      <c r="AU1719" s="117"/>
      <c r="AV1719" s="117"/>
      <c r="AX1719" s="117"/>
      <c r="AY1719" s="117"/>
      <c r="AZ1719" s="117"/>
      <c r="BA1719" s="117"/>
      <c r="BB1719" s="117"/>
      <c r="BC1719" s="117"/>
      <c r="BD1719" s="117"/>
      <c r="BE1719" s="117"/>
      <c r="BF1719" s="117"/>
      <c r="BG1719" s="117"/>
      <c r="BH1719" s="117"/>
      <c r="BI1719" s="117"/>
      <c r="BJ1719" s="117"/>
      <c r="BK1719" s="117"/>
      <c r="BL1719" s="117"/>
    </row>
    <row r="1720" spans="27:64">
      <c r="AA1720" s="117"/>
      <c r="AB1720" s="117"/>
      <c r="AC1720" s="117"/>
      <c r="AD1720" s="117"/>
      <c r="AE1720" s="117"/>
      <c r="AG1720" s="141"/>
      <c r="AN1720" s="117"/>
      <c r="AO1720" s="117"/>
      <c r="AP1720" s="117"/>
      <c r="AQ1720" s="117"/>
      <c r="AR1720" s="117"/>
      <c r="AS1720" s="117"/>
      <c r="AT1720" s="117"/>
      <c r="AU1720" s="117"/>
      <c r="AV1720" s="117"/>
      <c r="AW1720" s="117"/>
      <c r="AX1720" s="117"/>
      <c r="AY1720" s="117"/>
      <c r="AZ1720" s="117"/>
      <c r="BA1720" s="117"/>
      <c r="BB1720" s="117"/>
      <c r="BC1720" s="117"/>
      <c r="BD1720" s="117"/>
      <c r="BE1720" s="117"/>
      <c r="BF1720" s="117"/>
      <c r="BG1720" s="117"/>
      <c r="BH1720" s="117"/>
      <c r="BI1720" s="117"/>
      <c r="BJ1720" s="117"/>
      <c r="BK1720" s="117"/>
      <c r="BL1720" s="117"/>
    </row>
    <row r="1721" spans="27:64">
      <c r="AA1721" s="117"/>
      <c r="AB1721" s="117"/>
      <c r="AC1721" s="117"/>
      <c r="AD1721" s="117"/>
      <c r="AE1721" s="117"/>
      <c r="AG1721" s="141"/>
      <c r="AN1721" s="117"/>
      <c r="AO1721" s="117"/>
      <c r="AP1721" s="117"/>
      <c r="AQ1721" s="117"/>
      <c r="AR1721" s="117"/>
      <c r="AS1721" s="117"/>
      <c r="AT1721" s="117"/>
      <c r="AU1721" s="117"/>
      <c r="AV1721" s="117"/>
    </row>
    <row r="1722" spans="27:64">
      <c r="AA1722" s="117"/>
      <c r="AB1722" s="117"/>
      <c r="AC1722" s="117"/>
      <c r="AD1722" s="117"/>
      <c r="AE1722" s="117"/>
      <c r="AG1722" s="141"/>
      <c r="AN1722" s="117"/>
      <c r="AO1722" s="117"/>
      <c r="AP1722" s="117"/>
      <c r="AQ1722" s="117"/>
      <c r="AR1722" s="117"/>
      <c r="AS1722" s="117"/>
      <c r="AT1722" s="117"/>
      <c r="AU1722" s="117"/>
    </row>
    <row r="1723" spans="27:64">
      <c r="AA1723" s="117"/>
      <c r="AB1723" s="117"/>
      <c r="AC1723" s="117"/>
      <c r="AD1723" s="117"/>
      <c r="AE1723" s="117"/>
      <c r="AG1723" s="141"/>
      <c r="AN1723" s="117"/>
      <c r="AO1723" s="117"/>
      <c r="AP1723" s="117"/>
      <c r="AQ1723" s="117"/>
      <c r="AR1723" s="117"/>
      <c r="AS1723" s="117"/>
      <c r="AT1723" s="117"/>
      <c r="AU1723" s="117"/>
      <c r="AV1723" s="117"/>
    </row>
    <row r="1724" spans="27:64">
      <c r="AA1724" s="117"/>
      <c r="AB1724" s="117"/>
      <c r="AC1724" s="117"/>
      <c r="AD1724" s="117"/>
      <c r="AE1724" s="117"/>
      <c r="AG1724" s="141"/>
      <c r="AN1724" s="117"/>
      <c r="AO1724" s="117"/>
      <c r="AP1724" s="117"/>
      <c r="AQ1724" s="117"/>
      <c r="AR1724" s="117"/>
      <c r="AS1724" s="117"/>
      <c r="AT1724" s="117"/>
      <c r="AU1724" s="117"/>
      <c r="AV1724" s="117"/>
    </row>
    <row r="1725" spans="27:64">
      <c r="AA1725" s="117"/>
      <c r="AB1725" s="117"/>
      <c r="AC1725" s="117"/>
      <c r="AD1725" s="117"/>
      <c r="AE1725" s="117"/>
      <c r="AG1725" s="141"/>
      <c r="AN1725" s="117"/>
      <c r="AO1725" s="117"/>
      <c r="AP1725" s="117"/>
      <c r="AQ1725" s="117"/>
      <c r="AR1725" s="117"/>
      <c r="AS1725" s="117"/>
      <c r="AT1725" s="117"/>
      <c r="AU1725" s="117"/>
      <c r="AV1725" s="117"/>
    </row>
    <row r="1726" spans="27:64">
      <c r="AA1726" s="117"/>
      <c r="AB1726" s="117"/>
      <c r="AC1726" s="117"/>
      <c r="AD1726" s="117"/>
      <c r="AE1726" s="117"/>
      <c r="AG1726" s="141"/>
      <c r="AN1726" s="117"/>
      <c r="AO1726" s="117"/>
      <c r="AP1726" s="117"/>
      <c r="AQ1726" s="117"/>
      <c r="AR1726" s="117"/>
      <c r="AS1726" s="117"/>
      <c r="AT1726" s="117"/>
      <c r="AU1726" s="117"/>
      <c r="AV1726" s="117"/>
    </row>
    <row r="1727" spans="27:64">
      <c r="AA1727" s="117"/>
      <c r="AB1727" s="117"/>
      <c r="AC1727" s="117"/>
      <c r="AD1727" s="117"/>
      <c r="AE1727" s="117"/>
      <c r="AG1727" s="141"/>
      <c r="AN1727" s="117"/>
      <c r="AO1727" s="117"/>
      <c r="AP1727" s="117"/>
      <c r="AQ1727" s="117"/>
      <c r="AR1727" s="117"/>
      <c r="AS1727" s="117"/>
      <c r="AT1727" s="117"/>
      <c r="AU1727" s="117"/>
      <c r="AV1727" s="117"/>
    </row>
    <row r="1728" spans="27:64">
      <c r="AA1728" s="117"/>
      <c r="AB1728" s="117"/>
      <c r="AC1728" s="117"/>
      <c r="AD1728" s="117"/>
      <c r="AE1728" s="117"/>
      <c r="AG1728" s="141"/>
      <c r="AN1728" s="117"/>
      <c r="AO1728" s="117"/>
      <c r="AP1728" s="117"/>
      <c r="AQ1728" s="117"/>
      <c r="AR1728" s="117"/>
      <c r="AS1728" s="117"/>
      <c r="AT1728" s="117"/>
      <c r="AU1728" s="117"/>
      <c r="AV1728" s="117"/>
      <c r="AX1728" s="117"/>
      <c r="AY1728" s="117"/>
      <c r="AZ1728" s="117"/>
      <c r="BA1728" s="117"/>
      <c r="BB1728" s="117"/>
      <c r="BC1728" s="117"/>
      <c r="BD1728" s="117"/>
      <c r="BE1728" s="117"/>
      <c r="BF1728" s="117"/>
      <c r="BG1728" s="117"/>
      <c r="BH1728" s="117"/>
      <c r="BI1728" s="117"/>
      <c r="BJ1728" s="117"/>
      <c r="BK1728" s="117"/>
      <c r="BL1728" s="117"/>
    </row>
    <row r="1729" spans="27:64">
      <c r="AA1729" s="117"/>
      <c r="AB1729" s="117"/>
      <c r="AC1729" s="117"/>
      <c r="AD1729" s="117"/>
      <c r="AE1729" s="117"/>
      <c r="AG1729" s="141"/>
      <c r="AN1729" s="117"/>
      <c r="AO1729" s="117"/>
      <c r="AP1729" s="117"/>
      <c r="AQ1729" s="117"/>
      <c r="AR1729" s="117"/>
      <c r="AS1729" s="117"/>
      <c r="AT1729" s="117"/>
      <c r="AU1729" s="117"/>
    </row>
    <row r="1730" spans="27:64">
      <c r="AA1730" s="117"/>
      <c r="AB1730" s="117"/>
      <c r="AC1730" s="117"/>
      <c r="AD1730" s="117"/>
      <c r="AE1730" s="117"/>
      <c r="AG1730" s="141"/>
      <c r="AN1730" s="117"/>
      <c r="AO1730" s="117"/>
      <c r="AP1730" s="117"/>
      <c r="AQ1730" s="117"/>
      <c r="AR1730" s="117"/>
      <c r="AS1730" s="117"/>
      <c r="AT1730" s="117"/>
      <c r="AU1730" s="117"/>
      <c r="AV1730" s="117"/>
    </row>
    <row r="1731" spans="27:64">
      <c r="AA1731" s="117"/>
      <c r="AB1731" s="117"/>
      <c r="AC1731" s="117"/>
      <c r="AD1731" s="117"/>
      <c r="AE1731" s="117"/>
      <c r="AG1731" s="141"/>
      <c r="AN1731" s="117"/>
      <c r="AO1731" s="117"/>
      <c r="AP1731" s="117"/>
      <c r="AQ1731" s="117"/>
      <c r="AR1731" s="117"/>
      <c r="AS1731" s="117"/>
      <c r="AT1731" s="117"/>
      <c r="AU1731" s="117"/>
      <c r="AV1731" s="117"/>
    </row>
    <row r="1732" spans="27:64">
      <c r="AA1732" s="117"/>
      <c r="AB1732" s="117"/>
      <c r="AC1732" s="117"/>
      <c r="AD1732" s="117"/>
      <c r="AE1732" s="117"/>
      <c r="AG1732" s="141"/>
      <c r="AN1732" s="117"/>
      <c r="AO1732" s="117"/>
      <c r="AP1732" s="117"/>
      <c r="AQ1732" s="117"/>
      <c r="AR1732" s="117"/>
      <c r="AS1732" s="117"/>
      <c r="AT1732" s="117"/>
      <c r="AU1732" s="117"/>
    </row>
    <row r="1733" spans="27:64">
      <c r="AA1733" s="117"/>
      <c r="AB1733" s="117"/>
      <c r="AC1733" s="117"/>
      <c r="AD1733" s="117"/>
      <c r="AE1733" s="117"/>
      <c r="AG1733" s="141"/>
      <c r="AN1733" s="117"/>
      <c r="AO1733" s="117"/>
      <c r="AP1733" s="117"/>
      <c r="AQ1733" s="117"/>
      <c r="AR1733" s="117"/>
      <c r="AS1733" s="117"/>
      <c r="AT1733" s="117"/>
      <c r="AU1733" s="117"/>
      <c r="AV1733" s="117"/>
      <c r="AX1733" s="117"/>
      <c r="AY1733" s="117"/>
      <c r="AZ1733" s="117"/>
      <c r="BA1733" s="117"/>
      <c r="BB1733" s="117"/>
      <c r="BC1733" s="117"/>
      <c r="BD1733" s="117"/>
      <c r="BE1733" s="117"/>
      <c r="BF1733" s="117"/>
      <c r="BG1733" s="117"/>
      <c r="BH1733" s="117"/>
      <c r="BI1733" s="117"/>
      <c r="BJ1733" s="117"/>
      <c r="BK1733" s="117"/>
      <c r="BL1733" s="117"/>
    </row>
    <row r="1734" spans="27:64">
      <c r="AA1734" s="117"/>
      <c r="AB1734" s="117"/>
      <c r="AC1734" s="117"/>
      <c r="AD1734" s="117"/>
      <c r="AE1734" s="117"/>
      <c r="AG1734" s="141"/>
      <c r="AN1734" s="117"/>
      <c r="AO1734" s="117"/>
      <c r="AP1734" s="117"/>
      <c r="AQ1734" s="117"/>
      <c r="AR1734" s="117"/>
      <c r="AS1734" s="117"/>
      <c r="AT1734" s="117"/>
      <c r="AU1734" s="117"/>
      <c r="AV1734" s="117"/>
    </row>
    <row r="1735" spans="27:64">
      <c r="AA1735" s="117"/>
      <c r="AB1735" s="117"/>
      <c r="AC1735" s="117"/>
      <c r="AD1735" s="117"/>
      <c r="AE1735" s="117"/>
      <c r="AG1735" s="141"/>
      <c r="AN1735" s="117"/>
      <c r="AO1735" s="117"/>
      <c r="AP1735" s="117"/>
      <c r="AQ1735" s="117"/>
      <c r="AR1735" s="117"/>
      <c r="AS1735" s="117"/>
      <c r="AT1735" s="117"/>
      <c r="AU1735" s="117"/>
    </row>
    <row r="1736" spans="27:64">
      <c r="AA1736" s="117"/>
      <c r="AB1736" s="117"/>
      <c r="AC1736" s="117"/>
      <c r="AD1736" s="117"/>
      <c r="AE1736" s="117"/>
      <c r="AG1736" s="141"/>
      <c r="AN1736" s="117"/>
      <c r="AO1736" s="117"/>
      <c r="AP1736" s="117"/>
      <c r="AQ1736" s="117"/>
      <c r="AR1736" s="117"/>
      <c r="AS1736" s="117"/>
      <c r="AT1736" s="117"/>
      <c r="AU1736" s="117"/>
    </row>
    <row r="1737" spans="27:64">
      <c r="AA1737" s="117"/>
      <c r="AB1737" s="117"/>
      <c r="AC1737" s="117"/>
      <c r="AD1737" s="117"/>
      <c r="AE1737" s="117"/>
      <c r="AG1737" s="141"/>
      <c r="AN1737" s="117"/>
      <c r="AO1737" s="117"/>
      <c r="AP1737" s="117"/>
      <c r="AQ1737" s="117"/>
      <c r="AR1737" s="117"/>
      <c r="AS1737" s="117"/>
      <c r="AT1737" s="117"/>
      <c r="AU1737" s="117"/>
    </row>
    <row r="1738" spans="27:64">
      <c r="AA1738" s="117"/>
      <c r="AB1738" s="117"/>
      <c r="AC1738" s="117"/>
      <c r="AD1738" s="117"/>
      <c r="AE1738" s="117"/>
      <c r="AG1738" s="141"/>
      <c r="AN1738" s="117"/>
      <c r="AO1738" s="117"/>
      <c r="AP1738" s="117"/>
      <c r="AQ1738" s="117"/>
      <c r="AR1738" s="117"/>
      <c r="AS1738" s="117"/>
      <c r="AT1738" s="117"/>
      <c r="AU1738" s="117"/>
      <c r="AV1738" s="117"/>
      <c r="AX1738" s="117"/>
      <c r="AY1738" s="117"/>
      <c r="AZ1738" s="117"/>
      <c r="BA1738" s="117"/>
      <c r="BB1738" s="117"/>
      <c r="BC1738" s="117"/>
      <c r="BD1738" s="117"/>
      <c r="BE1738" s="117"/>
      <c r="BF1738" s="117"/>
      <c r="BG1738" s="117"/>
      <c r="BH1738" s="117"/>
      <c r="BI1738" s="117"/>
      <c r="BJ1738" s="117"/>
      <c r="BK1738" s="117"/>
      <c r="BL1738" s="117"/>
    </row>
    <row r="1739" spans="27:64">
      <c r="AA1739" s="117"/>
      <c r="AB1739" s="117"/>
      <c r="AC1739" s="117"/>
      <c r="AD1739" s="117"/>
      <c r="AE1739" s="117"/>
      <c r="AG1739" s="141"/>
      <c r="AN1739" s="117"/>
      <c r="AO1739" s="117"/>
      <c r="AP1739" s="117"/>
      <c r="AQ1739" s="117"/>
      <c r="AR1739" s="117"/>
      <c r="AS1739" s="117"/>
      <c r="AT1739" s="117"/>
      <c r="AU1739" s="117"/>
    </row>
    <row r="1740" spans="27:64">
      <c r="AA1740" s="117"/>
      <c r="AB1740" s="117"/>
      <c r="AC1740" s="117"/>
      <c r="AD1740" s="117"/>
      <c r="AE1740" s="117"/>
      <c r="AG1740" s="141"/>
      <c r="AN1740" s="117"/>
      <c r="AO1740" s="117"/>
      <c r="AP1740" s="117"/>
      <c r="AQ1740" s="117"/>
      <c r="AR1740" s="117"/>
      <c r="AS1740" s="117"/>
      <c r="AT1740" s="117"/>
      <c r="AU1740" s="117"/>
      <c r="AV1740" s="117"/>
      <c r="AX1740" s="117"/>
    </row>
    <row r="1741" spans="27:64">
      <c r="AA1741" s="117"/>
      <c r="AB1741" s="117"/>
      <c r="AC1741" s="117"/>
      <c r="AD1741" s="117"/>
      <c r="AE1741" s="117"/>
      <c r="AG1741" s="141"/>
      <c r="AN1741" s="117"/>
      <c r="AO1741" s="117"/>
      <c r="AP1741" s="117"/>
      <c r="AQ1741" s="117"/>
      <c r="AR1741" s="117"/>
      <c r="AS1741" s="117"/>
      <c r="AT1741" s="117"/>
      <c r="AU1741" s="117"/>
    </row>
    <row r="1742" spans="27:64">
      <c r="AA1742" s="117"/>
      <c r="AB1742" s="117"/>
      <c r="AC1742" s="117"/>
      <c r="AD1742" s="117"/>
      <c r="AE1742" s="117"/>
      <c r="AG1742" s="141"/>
      <c r="AN1742" s="117"/>
      <c r="AO1742" s="117"/>
      <c r="AP1742" s="117"/>
      <c r="AQ1742" s="117"/>
      <c r="AR1742" s="117"/>
      <c r="AS1742" s="117"/>
      <c r="AT1742" s="117"/>
      <c r="AU1742" s="117"/>
    </row>
    <row r="1743" spans="27:64">
      <c r="AA1743" s="117"/>
      <c r="AB1743" s="117"/>
      <c r="AC1743" s="117"/>
      <c r="AD1743" s="117"/>
      <c r="AE1743" s="117"/>
      <c r="AG1743" s="141"/>
      <c r="AN1743" s="117"/>
      <c r="AO1743" s="117"/>
      <c r="AP1743" s="117"/>
      <c r="AQ1743" s="117"/>
      <c r="AR1743" s="117"/>
      <c r="AS1743" s="117"/>
      <c r="AT1743" s="117"/>
      <c r="AU1743" s="117"/>
      <c r="AV1743" s="117"/>
      <c r="AW1743" s="117"/>
      <c r="AX1743" s="117"/>
      <c r="AY1743" s="117"/>
      <c r="AZ1743" s="117"/>
      <c r="BA1743" s="117"/>
      <c r="BB1743" s="117"/>
      <c r="BC1743" s="117"/>
      <c r="BD1743" s="117"/>
      <c r="BE1743" s="117"/>
      <c r="BF1743" s="117"/>
      <c r="BG1743" s="117"/>
      <c r="BH1743" s="117"/>
      <c r="BI1743" s="117"/>
      <c r="BJ1743" s="117"/>
      <c r="BK1743" s="117"/>
      <c r="BL1743" s="117"/>
    </row>
    <row r="1744" spans="27:64">
      <c r="AA1744" s="117"/>
      <c r="AB1744" s="117"/>
      <c r="AC1744" s="117"/>
      <c r="AD1744" s="117"/>
      <c r="AE1744" s="117"/>
      <c r="AG1744" s="141"/>
      <c r="AN1744" s="117"/>
      <c r="AO1744" s="117"/>
      <c r="AP1744" s="117"/>
      <c r="AQ1744" s="117"/>
      <c r="AR1744" s="117"/>
      <c r="AS1744" s="117"/>
      <c r="AT1744" s="117"/>
      <c r="AU1744" s="117"/>
      <c r="AV1744" s="117"/>
      <c r="AW1744" s="117"/>
      <c r="AX1744" s="117"/>
      <c r="AY1744" s="117"/>
      <c r="AZ1744" s="117"/>
      <c r="BA1744" s="117"/>
      <c r="BB1744" s="117"/>
      <c r="BC1744" s="117"/>
      <c r="BD1744" s="117"/>
      <c r="BE1744" s="117"/>
      <c r="BF1744" s="117"/>
      <c r="BG1744" s="117"/>
      <c r="BH1744" s="117"/>
      <c r="BI1744" s="117"/>
      <c r="BJ1744" s="117"/>
      <c r="BK1744" s="117"/>
      <c r="BL1744" s="117"/>
    </row>
    <row r="1745" spans="27:64">
      <c r="AA1745" s="117"/>
      <c r="AB1745" s="117"/>
      <c r="AC1745" s="117"/>
      <c r="AD1745" s="117"/>
      <c r="AE1745" s="117"/>
      <c r="AG1745" s="141"/>
      <c r="AN1745" s="117"/>
      <c r="AO1745" s="117"/>
      <c r="AP1745" s="117"/>
      <c r="AQ1745" s="117"/>
      <c r="AR1745" s="117"/>
      <c r="AS1745" s="117"/>
      <c r="AT1745" s="117"/>
      <c r="AU1745" s="117"/>
    </row>
    <row r="1746" spans="27:64">
      <c r="AA1746" s="117"/>
      <c r="AB1746" s="117"/>
      <c r="AC1746" s="117"/>
      <c r="AD1746" s="117"/>
      <c r="AE1746" s="117"/>
      <c r="AG1746" s="141"/>
      <c r="AN1746" s="117"/>
      <c r="AO1746" s="117"/>
      <c r="AP1746" s="117"/>
      <c r="AQ1746" s="117"/>
      <c r="AR1746" s="117"/>
      <c r="AS1746" s="117"/>
      <c r="AT1746" s="117"/>
      <c r="AU1746" s="117"/>
    </row>
    <row r="1747" spans="27:64">
      <c r="AA1747" s="117"/>
      <c r="AB1747" s="117"/>
      <c r="AC1747" s="117"/>
      <c r="AD1747" s="117"/>
      <c r="AE1747" s="117"/>
      <c r="AG1747" s="141"/>
      <c r="AN1747" s="117"/>
      <c r="AO1747" s="117"/>
      <c r="AP1747" s="117"/>
      <c r="AQ1747" s="117"/>
      <c r="AR1747" s="117"/>
      <c r="AS1747" s="117"/>
      <c r="AT1747" s="117"/>
      <c r="AU1747" s="117"/>
      <c r="AV1747" s="117"/>
    </row>
    <row r="1748" spans="27:64">
      <c r="AA1748" s="117"/>
      <c r="AB1748" s="117"/>
      <c r="AC1748" s="117"/>
      <c r="AD1748" s="117"/>
      <c r="AE1748" s="117"/>
      <c r="AG1748" s="141"/>
      <c r="AN1748" s="117"/>
      <c r="AO1748" s="117"/>
      <c r="AP1748" s="117"/>
      <c r="AQ1748" s="117"/>
      <c r="AR1748" s="117"/>
      <c r="AS1748" s="117"/>
      <c r="AT1748" s="117"/>
      <c r="AU1748" s="117"/>
    </row>
    <row r="1749" spans="27:64">
      <c r="AA1749" s="117"/>
      <c r="AB1749" s="117"/>
      <c r="AC1749" s="117"/>
      <c r="AD1749" s="117"/>
      <c r="AE1749" s="117"/>
      <c r="AG1749" s="141"/>
      <c r="AN1749" s="117"/>
      <c r="AO1749" s="117"/>
      <c r="AP1749" s="117"/>
      <c r="AQ1749" s="117"/>
      <c r="AR1749" s="117"/>
      <c r="AS1749" s="117"/>
      <c r="AT1749" s="117"/>
      <c r="AU1749" s="117"/>
    </row>
    <row r="1750" spans="27:64">
      <c r="AA1750" s="117"/>
      <c r="AB1750" s="117"/>
      <c r="AC1750" s="117"/>
      <c r="AD1750" s="117"/>
      <c r="AE1750" s="117"/>
      <c r="AG1750" s="141"/>
      <c r="AN1750" s="117"/>
      <c r="AO1750" s="117"/>
      <c r="AP1750" s="117"/>
      <c r="AQ1750" s="117"/>
      <c r="AR1750" s="117"/>
      <c r="AS1750" s="117"/>
      <c r="AT1750" s="117"/>
      <c r="AU1750" s="117"/>
    </row>
    <row r="1751" spans="27:64">
      <c r="AA1751" s="117"/>
      <c r="AB1751" s="117"/>
      <c r="AC1751" s="117"/>
      <c r="AD1751" s="117"/>
      <c r="AE1751" s="117"/>
      <c r="AG1751" s="141"/>
      <c r="AN1751" s="117"/>
      <c r="AO1751" s="117"/>
      <c r="AP1751" s="117"/>
      <c r="AQ1751" s="117"/>
      <c r="AR1751" s="117"/>
      <c r="AS1751" s="117"/>
      <c r="AT1751" s="117"/>
      <c r="AU1751" s="117"/>
    </row>
    <row r="1752" spans="27:64">
      <c r="AA1752" s="117"/>
      <c r="AB1752" s="117"/>
      <c r="AC1752" s="117"/>
      <c r="AD1752" s="117"/>
      <c r="AE1752" s="117"/>
      <c r="AG1752" s="141"/>
      <c r="AN1752" s="117"/>
      <c r="AO1752" s="117"/>
      <c r="AP1752" s="117"/>
      <c r="AQ1752" s="117"/>
      <c r="AR1752" s="117"/>
      <c r="AS1752" s="117"/>
      <c r="AT1752" s="117"/>
      <c r="AU1752" s="117"/>
    </row>
    <row r="1753" spans="27:64">
      <c r="AA1753" s="117"/>
      <c r="AB1753" s="117"/>
      <c r="AC1753" s="117"/>
      <c r="AD1753" s="117"/>
      <c r="AE1753" s="117"/>
      <c r="AG1753" s="141"/>
      <c r="AN1753" s="117"/>
      <c r="AO1753" s="117"/>
      <c r="AP1753" s="117"/>
      <c r="AQ1753" s="117"/>
      <c r="AR1753" s="117"/>
      <c r="AS1753" s="117"/>
      <c r="AT1753" s="117"/>
      <c r="AU1753" s="117"/>
      <c r="AV1753" s="117"/>
    </row>
    <row r="1754" spans="27:64">
      <c r="AA1754" s="117"/>
      <c r="AB1754" s="117"/>
      <c r="AC1754" s="117"/>
      <c r="AD1754" s="117"/>
      <c r="AE1754" s="117"/>
      <c r="AG1754" s="141"/>
      <c r="AN1754" s="117"/>
      <c r="AO1754" s="117"/>
      <c r="AP1754" s="117"/>
      <c r="AQ1754" s="117"/>
      <c r="AR1754" s="117"/>
      <c r="AS1754" s="117"/>
      <c r="AT1754" s="117"/>
      <c r="AU1754" s="117"/>
    </row>
    <row r="1755" spans="27:64">
      <c r="AA1755" s="117"/>
      <c r="AB1755" s="117"/>
      <c r="AC1755" s="117"/>
      <c r="AD1755" s="117"/>
      <c r="AE1755" s="117"/>
      <c r="AG1755" s="141"/>
      <c r="AN1755" s="117"/>
      <c r="AO1755" s="117"/>
      <c r="AP1755" s="117"/>
      <c r="AQ1755" s="117"/>
      <c r="AR1755" s="117"/>
      <c r="AS1755" s="117"/>
      <c r="AT1755" s="117"/>
      <c r="AU1755" s="117"/>
    </row>
    <row r="1756" spans="27:64">
      <c r="AA1756" s="117"/>
      <c r="AB1756" s="117"/>
      <c r="AC1756" s="117"/>
      <c r="AD1756" s="117"/>
      <c r="AE1756" s="117"/>
      <c r="AG1756" s="141"/>
      <c r="AN1756" s="117"/>
      <c r="AO1756" s="117"/>
      <c r="AP1756" s="117"/>
      <c r="AQ1756" s="117"/>
      <c r="AR1756" s="117"/>
      <c r="AS1756" s="117"/>
      <c r="AT1756" s="117"/>
      <c r="AU1756" s="117"/>
      <c r="AV1756" s="117"/>
      <c r="AW1756" s="117"/>
      <c r="AX1756" s="117"/>
      <c r="AY1756" s="117"/>
      <c r="AZ1756" s="117"/>
      <c r="BA1756" s="117"/>
      <c r="BB1756" s="117"/>
      <c r="BC1756" s="117"/>
      <c r="BD1756" s="117"/>
      <c r="BE1756" s="117"/>
      <c r="BF1756" s="117"/>
      <c r="BG1756" s="117"/>
      <c r="BH1756" s="117"/>
      <c r="BI1756" s="117"/>
      <c r="BJ1756" s="117"/>
      <c r="BK1756" s="117"/>
      <c r="BL1756" s="117"/>
    </row>
    <row r="1757" spans="27:64">
      <c r="AA1757" s="117"/>
      <c r="AB1757" s="117"/>
      <c r="AC1757" s="117"/>
      <c r="AD1757" s="117"/>
      <c r="AE1757" s="117"/>
      <c r="AG1757" s="141"/>
      <c r="AN1757" s="117"/>
      <c r="AO1757" s="117"/>
      <c r="AP1757" s="117"/>
      <c r="AQ1757" s="117"/>
      <c r="AR1757" s="117"/>
      <c r="AS1757" s="117"/>
      <c r="AT1757" s="117"/>
      <c r="AU1757" s="117"/>
    </row>
    <row r="1758" spans="27:64">
      <c r="AA1758" s="117"/>
      <c r="AB1758" s="117"/>
      <c r="AC1758" s="117"/>
      <c r="AD1758" s="117"/>
      <c r="AE1758" s="117"/>
      <c r="AG1758" s="141"/>
      <c r="AN1758" s="117"/>
      <c r="AO1758" s="117"/>
      <c r="AP1758" s="117"/>
      <c r="AQ1758" s="117"/>
      <c r="AR1758" s="117"/>
      <c r="AS1758" s="117"/>
      <c r="AT1758" s="117"/>
      <c r="AU1758" s="117"/>
    </row>
    <row r="1759" spans="27:64">
      <c r="AA1759" s="117"/>
      <c r="AB1759" s="117"/>
      <c r="AC1759" s="117"/>
      <c r="AD1759" s="117"/>
      <c r="AE1759" s="117"/>
      <c r="AG1759" s="141"/>
      <c r="AN1759" s="117"/>
      <c r="AO1759" s="117"/>
      <c r="AP1759" s="117"/>
      <c r="AQ1759" s="117"/>
      <c r="AR1759" s="117"/>
      <c r="AS1759" s="117"/>
      <c r="AT1759" s="117"/>
      <c r="AU1759" s="117"/>
    </row>
    <row r="1760" spans="27:64">
      <c r="AA1760" s="117"/>
      <c r="AB1760" s="117"/>
      <c r="AC1760" s="117"/>
      <c r="AD1760" s="117"/>
      <c r="AE1760" s="117"/>
      <c r="AG1760" s="141"/>
      <c r="AN1760" s="117"/>
      <c r="AO1760" s="117"/>
      <c r="AP1760" s="117"/>
      <c r="AQ1760" s="117"/>
      <c r="AR1760" s="117"/>
      <c r="AS1760" s="117"/>
      <c r="AT1760" s="117"/>
      <c r="AU1760" s="117"/>
    </row>
    <row r="1761" spans="27:64">
      <c r="AA1761" s="117"/>
      <c r="AB1761" s="117"/>
      <c r="AC1761" s="117"/>
      <c r="AD1761" s="117"/>
      <c r="AE1761" s="117"/>
      <c r="AG1761" s="141"/>
      <c r="AN1761" s="117"/>
      <c r="AO1761" s="117"/>
      <c r="AP1761" s="117"/>
      <c r="AQ1761" s="117"/>
      <c r="AR1761" s="117"/>
      <c r="AS1761" s="117"/>
      <c r="AT1761" s="117"/>
      <c r="AU1761" s="117"/>
    </row>
    <row r="1762" spans="27:64">
      <c r="AA1762" s="117"/>
      <c r="AB1762" s="117"/>
      <c r="AC1762" s="117"/>
      <c r="AD1762" s="117"/>
      <c r="AE1762" s="117"/>
      <c r="AG1762" s="141"/>
      <c r="AN1762" s="117"/>
      <c r="AO1762" s="117"/>
      <c r="AP1762" s="117"/>
      <c r="AQ1762" s="117"/>
      <c r="AR1762" s="117"/>
      <c r="AS1762" s="117"/>
      <c r="AT1762" s="117"/>
      <c r="AU1762" s="117"/>
      <c r="AV1762" s="117"/>
      <c r="AW1762" s="117"/>
      <c r="AX1762" s="117"/>
      <c r="AY1762" s="117"/>
      <c r="AZ1762" s="117"/>
      <c r="BA1762" s="117"/>
      <c r="BB1762" s="117"/>
      <c r="BC1762" s="117"/>
      <c r="BD1762" s="117"/>
      <c r="BE1762" s="117"/>
      <c r="BF1762" s="117"/>
      <c r="BG1762" s="117"/>
      <c r="BH1762" s="117"/>
      <c r="BI1762" s="117"/>
      <c r="BJ1762" s="117"/>
      <c r="BK1762" s="117"/>
      <c r="BL1762" s="117"/>
    </row>
    <row r="1763" spans="27:64">
      <c r="AA1763" s="117"/>
      <c r="AB1763" s="117"/>
      <c r="AC1763" s="117"/>
      <c r="AD1763" s="117"/>
      <c r="AE1763" s="117"/>
      <c r="AG1763" s="141"/>
      <c r="AN1763" s="117"/>
      <c r="AO1763" s="117"/>
      <c r="AP1763" s="117"/>
      <c r="AQ1763" s="117"/>
      <c r="AR1763" s="117"/>
      <c r="AS1763" s="117"/>
      <c r="AT1763" s="117"/>
      <c r="AU1763" s="117"/>
      <c r="AV1763" s="117"/>
      <c r="AW1763" s="117"/>
      <c r="AX1763" s="117"/>
      <c r="AY1763" s="117"/>
      <c r="AZ1763" s="117"/>
      <c r="BA1763" s="117"/>
      <c r="BB1763" s="117"/>
      <c r="BC1763" s="117"/>
      <c r="BD1763" s="117"/>
      <c r="BE1763" s="117"/>
      <c r="BF1763" s="117"/>
      <c r="BG1763" s="117"/>
      <c r="BH1763" s="117"/>
      <c r="BI1763" s="117"/>
      <c r="BJ1763" s="117"/>
      <c r="BK1763" s="117"/>
      <c r="BL1763" s="117"/>
    </row>
    <row r="1764" spans="27:64">
      <c r="AA1764" s="117"/>
      <c r="AB1764" s="117"/>
      <c r="AC1764" s="117"/>
      <c r="AD1764" s="117"/>
      <c r="AE1764" s="117"/>
      <c r="AG1764" s="141"/>
      <c r="AN1764" s="117"/>
      <c r="AO1764" s="117"/>
      <c r="AP1764" s="117"/>
      <c r="AQ1764" s="117"/>
      <c r="AR1764" s="117"/>
      <c r="AS1764" s="117"/>
      <c r="AT1764" s="117"/>
      <c r="AU1764" s="117"/>
      <c r="AV1764" s="117"/>
    </row>
    <row r="1765" spans="27:64">
      <c r="AA1765" s="117"/>
      <c r="AB1765" s="117"/>
      <c r="AC1765" s="117"/>
      <c r="AD1765" s="117"/>
      <c r="AE1765" s="117"/>
      <c r="AG1765" s="141"/>
      <c r="AN1765" s="117"/>
      <c r="AO1765" s="117"/>
      <c r="AP1765" s="117"/>
      <c r="AQ1765" s="117"/>
      <c r="AR1765" s="117"/>
      <c r="AS1765" s="117"/>
      <c r="AT1765" s="117"/>
      <c r="AU1765" s="117"/>
      <c r="AV1765" s="117"/>
    </row>
    <row r="1766" spans="27:64">
      <c r="AA1766" s="117"/>
      <c r="AB1766" s="117"/>
      <c r="AC1766" s="117"/>
      <c r="AD1766" s="117"/>
      <c r="AE1766" s="117"/>
      <c r="AG1766" s="141"/>
      <c r="AN1766" s="117"/>
      <c r="AO1766" s="117"/>
      <c r="AP1766" s="117"/>
      <c r="AQ1766" s="117"/>
      <c r="AR1766" s="117"/>
      <c r="AS1766" s="117"/>
      <c r="AT1766" s="117"/>
      <c r="AU1766" s="117"/>
    </row>
    <row r="1767" spans="27:64">
      <c r="AA1767" s="117"/>
      <c r="AB1767" s="117"/>
      <c r="AC1767" s="117"/>
      <c r="AD1767" s="117"/>
      <c r="AE1767" s="117"/>
      <c r="AG1767" s="141"/>
      <c r="AN1767" s="117"/>
      <c r="AO1767" s="117"/>
      <c r="AP1767" s="117"/>
      <c r="AQ1767" s="117"/>
      <c r="AR1767" s="117"/>
      <c r="AS1767" s="117"/>
      <c r="AT1767" s="117"/>
      <c r="AU1767" s="117"/>
    </row>
    <row r="1768" spans="27:64">
      <c r="AA1768" s="117"/>
      <c r="AB1768" s="117"/>
      <c r="AC1768" s="117"/>
      <c r="AD1768" s="117"/>
      <c r="AE1768" s="117"/>
      <c r="AG1768" s="141"/>
      <c r="AN1768" s="117"/>
      <c r="AO1768" s="117"/>
      <c r="AP1768" s="117"/>
      <c r="AQ1768" s="117"/>
      <c r="AR1768" s="117"/>
      <c r="AS1768" s="117"/>
      <c r="AT1768" s="117"/>
      <c r="AU1768" s="117"/>
      <c r="AV1768" s="117"/>
      <c r="AW1768" s="117"/>
      <c r="AX1768" s="117"/>
      <c r="AY1768" s="117"/>
      <c r="AZ1768" s="117"/>
      <c r="BA1768" s="117"/>
      <c r="BB1768" s="117"/>
      <c r="BC1768" s="117"/>
      <c r="BD1768" s="117"/>
      <c r="BE1768" s="117"/>
      <c r="BF1768" s="117"/>
      <c r="BG1768" s="117"/>
      <c r="BH1768" s="117"/>
      <c r="BI1768" s="117"/>
      <c r="BJ1768" s="117"/>
      <c r="BK1768" s="117"/>
      <c r="BL1768" s="117"/>
    </row>
    <row r="1769" spans="27:64">
      <c r="AA1769" s="117"/>
      <c r="AB1769" s="117"/>
      <c r="AC1769" s="117"/>
      <c r="AD1769" s="117"/>
      <c r="AE1769" s="117"/>
      <c r="AG1769" s="141"/>
      <c r="AN1769" s="117"/>
      <c r="AO1769" s="117"/>
      <c r="AP1769" s="117"/>
      <c r="AQ1769" s="117"/>
      <c r="AR1769" s="117"/>
      <c r="AS1769" s="117"/>
      <c r="AT1769" s="117"/>
      <c r="AU1769" s="117"/>
      <c r="AV1769" s="117"/>
      <c r="AX1769" s="117"/>
      <c r="AY1769" s="117"/>
      <c r="AZ1769" s="117"/>
      <c r="BA1769" s="117"/>
      <c r="BB1769" s="117"/>
      <c r="BC1769" s="117"/>
      <c r="BD1769" s="117"/>
      <c r="BE1769" s="117"/>
      <c r="BF1769" s="117"/>
      <c r="BG1769" s="117"/>
      <c r="BH1769" s="117"/>
      <c r="BI1769" s="117"/>
      <c r="BJ1769" s="117"/>
      <c r="BK1769" s="117"/>
      <c r="BL1769" s="117"/>
    </row>
    <row r="1770" spans="27:64">
      <c r="AA1770" s="117"/>
      <c r="AB1770" s="117"/>
      <c r="AC1770" s="117"/>
      <c r="AD1770" s="117"/>
      <c r="AE1770" s="117"/>
      <c r="AG1770" s="141"/>
      <c r="AN1770" s="117"/>
      <c r="AO1770" s="117"/>
      <c r="AP1770" s="117"/>
      <c r="AQ1770" s="117"/>
      <c r="AR1770" s="117"/>
      <c r="AS1770" s="117"/>
      <c r="AT1770" s="117"/>
      <c r="AU1770" s="117"/>
    </row>
    <row r="1771" spans="27:64">
      <c r="AA1771" s="117"/>
      <c r="AB1771" s="117"/>
      <c r="AC1771" s="117"/>
      <c r="AD1771" s="117"/>
      <c r="AE1771" s="117"/>
      <c r="AG1771" s="141"/>
      <c r="AN1771" s="117"/>
      <c r="AO1771" s="117"/>
      <c r="AP1771" s="117"/>
      <c r="AQ1771" s="117"/>
      <c r="AR1771" s="117"/>
      <c r="AS1771" s="117"/>
      <c r="AT1771" s="117"/>
      <c r="AU1771" s="117"/>
      <c r="AV1771" s="117"/>
    </row>
    <row r="1772" spans="27:64">
      <c r="AA1772" s="117"/>
      <c r="AB1772" s="117"/>
      <c r="AC1772" s="117"/>
      <c r="AD1772" s="117"/>
      <c r="AE1772" s="117"/>
      <c r="AG1772" s="141"/>
      <c r="AN1772" s="117"/>
      <c r="AO1772" s="117"/>
      <c r="AP1772" s="117"/>
      <c r="AQ1772" s="117"/>
      <c r="AR1772" s="117"/>
      <c r="AS1772" s="117"/>
      <c r="AT1772" s="117"/>
      <c r="AU1772" s="117"/>
    </row>
    <row r="1773" spans="27:64">
      <c r="AA1773" s="117"/>
      <c r="AB1773" s="117"/>
      <c r="AC1773" s="117"/>
      <c r="AD1773" s="117"/>
      <c r="AE1773" s="117"/>
      <c r="AG1773" s="141"/>
      <c r="AN1773" s="117"/>
      <c r="AO1773" s="117"/>
      <c r="AP1773" s="117"/>
      <c r="AQ1773" s="117"/>
      <c r="AR1773" s="117"/>
      <c r="AS1773" s="117"/>
      <c r="AT1773" s="117"/>
      <c r="AU1773" s="117"/>
      <c r="AV1773" s="117"/>
    </row>
    <row r="1774" spans="27:64">
      <c r="AA1774" s="117"/>
      <c r="AB1774" s="117"/>
      <c r="AC1774" s="117"/>
      <c r="AD1774" s="117"/>
      <c r="AE1774" s="117"/>
      <c r="AG1774" s="141"/>
      <c r="AN1774" s="117"/>
      <c r="AO1774" s="117"/>
      <c r="AP1774" s="117"/>
      <c r="AQ1774" s="117"/>
      <c r="AR1774" s="117"/>
      <c r="AS1774" s="117"/>
      <c r="AT1774" s="117"/>
      <c r="AU1774" s="117"/>
    </row>
    <row r="1775" spans="27:64">
      <c r="AA1775" s="117"/>
      <c r="AB1775" s="117"/>
      <c r="AC1775" s="117"/>
      <c r="AD1775" s="117"/>
      <c r="AE1775" s="117"/>
      <c r="AG1775" s="141"/>
      <c r="AN1775" s="117"/>
      <c r="AO1775" s="117"/>
      <c r="AP1775" s="117"/>
      <c r="AQ1775" s="117"/>
      <c r="AR1775" s="117"/>
      <c r="AS1775" s="117"/>
      <c r="AT1775" s="117"/>
      <c r="AU1775" s="117"/>
      <c r="AV1775" s="117"/>
    </row>
    <row r="1776" spans="27:64">
      <c r="AA1776" s="117"/>
      <c r="AB1776" s="117"/>
      <c r="AC1776" s="117"/>
      <c r="AD1776" s="117"/>
      <c r="AE1776" s="117"/>
      <c r="AG1776" s="141"/>
      <c r="AN1776" s="117"/>
      <c r="AO1776" s="117"/>
      <c r="AP1776" s="117"/>
      <c r="AQ1776" s="117"/>
      <c r="AR1776" s="117"/>
      <c r="AS1776" s="117"/>
      <c r="AT1776" s="117"/>
      <c r="AU1776" s="117"/>
      <c r="AV1776" s="117"/>
      <c r="AW1776" s="117"/>
      <c r="AX1776" s="117"/>
      <c r="AY1776" s="117"/>
      <c r="AZ1776" s="117"/>
      <c r="BA1776" s="117"/>
      <c r="BB1776" s="117"/>
      <c r="BC1776" s="117"/>
      <c r="BD1776" s="117"/>
      <c r="BE1776" s="117"/>
      <c r="BF1776" s="117"/>
      <c r="BG1776" s="117"/>
      <c r="BH1776" s="117"/>
      <c r="BI1776" s="117"/>
      <c r="BJ1776" s="117"/>
      <c r="BK1776" s="117"/>
      <c r="BL1776" s="117"/>
    </row>
    <row r="1777" spans="27:48">
      <c r="AA1777" s="117"/>
      <c r="AB1777" s="117"/>
      <c r="AC1777" s="117"/>
      <c r="AD1777" s="117"/>
      <c r="AE1777" s="117"/>
      <c r="AG1777" s="141"/>
      <c r="AN1777" s="117"/>
      <c r="AO1777" s="117"/>
      <c r="AP1777" s="117"/>
      <c r="AQ1777" s="117"/>
      <c r="AR1777" s="117"/>
      <c r="AS1777" s="117"/>
      <c r="AT1777" s="117"/>
      <c r="AU1777" s="117"/>
    </row>
    <row r="1778" spans="27:48">
      <c r="AA1778" s="117"/>
      <c r="AB1778" s="117"/>
      <c r="AC1778" s="117"/>
      <c r="AD1778" s="117"/>
      <c r="AE1778" s="117"/>
      <c r="AG1778" s="141"/>
      <c r="AN1778" s="117"/>
      <c r="AO1778" s="117"/>
      <c r="AP1778" s="117"/>
      <c r="AQ1778" s="117"/>
      <c r="AR1778" s="117"/>
      <c r="AS1778" s="117"/>
      <c r="AT1778" s="117"/>
      <c r="AU1778" s="117"/>
    </row>
    <row r="1779" spans="27:48">
      <c r="AA1779" s="117"/>
      <c r="AB1779" s="117"/>
      <c r="AC1779" s="117"/>
      <c r="AD1779" s="117"/>
      <c r="AE1779" s="117"/>
      <c r="AG1779" s="141"/>
      <c r="AN1779" s="117"/>
      <c r="AO1779" s="117"/>
      <c r="AP1779" s="117"/>
      <c r="AQ1779" s="117"/>
      <c r="AR1779" s="117"/>
      <c r="AS1779" s="117"/>
      <c r="AT1779" s="117"/>
      <c r="AU1779" s="117"/>
    </row>
    <row r="1780" spans="27:48">
      <c r="AA1780" s="117"/>
      <c r="AB1780" s="117"/>
      <c r="AC1780" s="117"/>
      <c r="AD1780" s="117"/>
      <c r="AE1780" s="117"/>
      <c r="AG1780" s="141"/>
      <c r="AN1780" s="117"/>
      <c r="AO1780" s="117"/>
      <c r="AP1780" s="117"/>
      <c r="AQ1780" s="117"/>
      <c r="AR1780" s="117"/>
      <c r="AS1780" s="117"/>
      <c r="AT1780" s="117"/>
      <c r="AU1780" s="117"/>
    </row>
    <row r="1781" spans="27:48">
      <c r="AA1781" s="117"/>
      <c r="AB1781" s="117"/>
      <c r="AC1781" s="117"/>
      <c r="AD1781" s="117"/>
      <c r="AE1781" s="117"/>
      <c r="AG1781" s="141"/>
      <c r="AN1781" s="117"/>
      <c r="AO1781" s="117"/>
      <c r="AP1781" s="117"/>
      <c r="AQ1781" s="117"/>
      <c r="AR1781" s="117"/>
      <c r="AS1781" s="117"/>
      <c r="AT1781" s="117"/>
      <c r="AU1781" s="117"/>
    </row>
    <row r="1782" spans="27:48">
      <c r="AA1782" s="117"/>
      <c r="AB1782" s="117"/>
      <c r="AC1782" s="117"/>
      <c r="AD1782" s="117"/>
      <c r="AE1782" s="117"/>
      <c r="AG1782" s="141"/>
      <c r="AN1782" s="117"/>
      <c r="AO1782" s="117"/>
      <c r="AP1782" s="117"/>
      <c r="AQ1782" s="117"/>
      <c r="AR1782" s="117"/>
      <c r="AS1782" s="117"/>
      <c r="AT1782" s="117"/>
      <c r="AU1782" s="117"/>
    </row>
    <row r="1783" spans="27:48">
      <c r="AA1783" s="117"/>
      <c r="AB1783" s="117"/>
      <c r="AC1783" s="117"/>
      <c r="AD1783" s="117"/>
      <c r="AE1783" s="117"/>
      <c r="AG1783" s="141"/>
      <c r="AN1783" s="117"/>
      <c r="AO1783" s="117"/>
      <c r="AP1783" s="117"/>
      <c r="AQ1783" s="117"/>
      <c r="AR1783" s="117"/>
      <c r="AS1783" s="117"/>
      <c r="AT1783" s="117"/>
      <c r="AU1783" s="117"/>
    </row>
    <row r="1784" spans="27:48">
      <c r="AA1784" s="117"/>
      <c r="AB1784" s="117"/>
      <c r="AC1784" s="117"/>
      <c r="AD1784" s="117"/>
      <c r="AE1784" s="117"/>
      <c r="AG1784" s="141"/>
      <c r="AN1784" s="117"/>
      <c r="AO1784" s="117"/>
      <c r="AP1784" s="117"/>
      <c r="AQ1784" s="117"/>
      <c r="AR1784" s="117"/>
      <c r="AS1784" s="117"/>
      <c r="AT1784" s="117"/>
      <c r="AU1784" s="117"/>
    </row>
    <row r="1785" spans="27:48">
      <c r="AA1785" s="117"/>
      <c r="AB1785" s="117"/>
      <c r="AC1785" s="117"/>
      <c r="AD1785" s="117"/>
      <c r="AE1785" s="117"/>
      <c r="AG1785" s="141"/>
      <c r="AN1785" s="117"/>
      <c r="AO1785" s="117"/>
      <c r="AP1785" s="117"/>
      <c r="AQ1785" s="117"/>
      <c r="AR1785" s="117"/>
      <c r="AS1785" s="117"/>
      <c r="AT1785" s="117"/>
      <c r="AU1785" s="117"/>
    </row>
    <row r="1786" spans="27:48">
      <c r="AA1786" s="117"/>
      <c r="AB1786" s="117"/>
      <c r="AC1786" s="117"/>
      <c r="AD1786" s="117"/>
      <c r="AE1786" s="117"/>
      <c r="AG1786" s="141"/>
      <c r="AN1786" s="117"/>
      <c r="AO1786" s="117"/>
      <c r="AP1786" s="117"/>
      <c r="AQ1786" s="117"/>
      <c r="AR1786" s="117"/>
      <c r="AS1786" s="117"/>
      <c r="AT1786" s="117"/>
      <c r="AU1786" s="117"/>
    </row>
    <row r="1787" spans="27:48">
      <c r="AA1787" s="117"/>
      <c r="AB1787" s="117"/>
      <c r="AC1787" s="117"/>
      <c r="AD1787" s="117"/>
      <c r="AE1787" s="117"/>
      <c r="AG1787" s="141"/>
      <c r="AN1787" s="117"/>
      <c r="AO1787" s="117"/>
      <c r="AP1787" s="117"/>
      <c r="AQ1787" s="117"/>
      <c r="AR1787" s="117"/>
      <c r="AS1787" s="117"/>
      <c r="AT1787" s="117"/>
      <c r="AU1787" s="117"/>
      <c r="AV1787" s="117"/>
    </row>
    <row r="1788" spans="27:48">
      <c r="AA1788" s="117"/>
      <c r="AB1788" s="117"/>
      <c r="AC1788" s="117"/>
      <c r="AD1788" s="117"/>
      <c r="AE1788" s="117"/>
      <c r="AG1788" s="141"/>
      <c r="AN1788" s="117"/>
      <c r="AO1788" s="117"/>
      <c r="AP1788" s="117"/>
      <c r="AQ1788" s="117"/>
      <c r="AR1788" s="117"/>
      <c r="AS1788" s="117"/>
      <c r="AT1788" s="117"/>
      <c r="AU1788" s="117"/>
    </row>
    <row r="1789" spans="27:48">
      <c r="AA1789" s="117"/>
      <c r="AB1789" s="117"/>
      <c r="AC1789" s="117"/>
      <c r="AD1789" s="117"/>
      <c r="AE1789" s="117"/>
      <c r="AG1789" s="141"/>
      <c r="AN1789" s="117"/>
      <c r="AO1789" s="117"/>
      <c r="AP1789" s="117"/>
      <c r="AQ1789" s="117"/>
      <c r="AR1789" s="117"/>
      <c r="AS1789" s="117"/>
      <c r="AT1789" s="117"/>
      <c r="AU1789" s="117"/>
    </row>
    <row r="1790" spans="27:48">
      <c r="AA1790" s="117"/>
      <c r="AB1790" s="117"/>
      <c r="AC1790" s="117"/>
      <c r="AD1790" s="117"/>
      <c r="AE1790" s="117"/>
      <c r="AG1790" s="141"/>
      <c r="AN1790" s="117"/>
      <c r="AO1790" s="117"/>
      <c r="AP1790" s="117"/>
      <c r="AQ1790" s="117"/>
      <c r="AR1790" s="117"/>
      <c r="AS1790" s="117"/>
      <c r="AT1790" s="117"/>
      <c r="AU1790" s="117"/>
    </row>
    <row r="1791" spans="27:48">
      <c r="AA1791" s="117"/>
      <c r="AB1791" s="117"/>
      <c r="AC1791" s="117"/>
      <c r="AD1791" s="117"/>
      <c r="AE1791" s="117"/>
      <c r="AG1791" s="141"/>
      <c r="AN1791" s="117"/>
      <c r="AO1791" s="117"/>
      <c r="AP1791" s="117"/>
      <c r="AQ1791" s="117"/>
      <c r="AR1791" s="117"/>
      <c r="AS1791" s="117"/>
      <c r="AT1791" s="117"/>
      <c r="AU1791" s="117"/>
    </row>
    <row r="1792" spans="27:48">
      <c r="AA1792" s="117"/>
      <c r="AB1792" s="117"/>
      <c r="AC1792" s="117"/>
      <c r="AD1792" s="117"/>
      <c r="AE1792" s="117"/>
      <c r="AG1792" s="141"/>
      <c r="AN1792" s="117"/>
      <c r="AO1792" s="117"/>
      <c r="AP1792" s="117"/>
      <c r="AQ1792" s="117"/>
      <c r="AR1792" s="117"/>
      <c r="AS1792" s="117"/>
      <c r="AT1792" s="117"/>
      <c r="AU1792" s="117"/>
      <c r="AV1792" s="117"/>
    </row>
    <row r="1793" spans="27:64">
      <c r="AA1793" s="117"/>
      <c r="AB1793" s="117"/>
      <c r="AC1793" s="117"/>
      <c r="AD1793" s="117"/>
      <c r="AE1793" s="117"/>
      <c r="AG1793" s="141"/>
      <c r="AN1793" s="117"/>
      <c r="AO1793" s="117"/>
      <c r="AP1793" s="117"/>
      <c r="AQ1793" s="117"/>
      <c r="AR1793" s="117"/>
      <c r="AS1793" s="117"/>
      <c r="AT1793" s="117"/>
      <c r="AU1793" s="117"/>
    </row>
    <row r="1794" spans="27:64">
      <c r="AA1794" s="117"/>
      <c r="AB1794" s="117"/>
      <c r="AC1794" s="117"/>
      <c r="AD1794" s="117"/>
      <c r="AE1794" s="117"/>
      <c r="AG1794" s="141"/>
      <c r="AN1794" s="117"/>
      <c r="AO1794" s="117"/>
      <c r="AP1794" s="117"/>
      <c r="AQ1794" s="117"/>
      <c r="AR1794" s="117"/>
      <c r="AS1794" s="117"/>
      <c r="AT1794" s="117"/>
      <c r="AU1794" s="117"/>
    </row>
    <row r="1795" spans="27:64">
      <c r="AA1795" s="117"/>
      <c r="AB1795" s="117"/>
      <c r="AC1795" s="117"/>
      <c r="AD1795" s="117"/>
      <c r="AE1795" s="117"/>
      <c r="AG1795" s="141"/>
      <c r="AN1795" s="117"/>
      <c r="AO1795" s="117"/>
      <c r="AP1795" s="117"/>
      <c r="AQ1795" s="117"/>
      <c r="AR1795" s="117"/>
      <c r="AS1795" s="117"/>
      <c r="AT1795" s="117"/>
      <c r="AU1795" s="117"/>
    </row>
    <row r="1796" spans="27:64">
      <c r="AA1796" s="117"/>
      <c r="AB1796" s="117"/>
      <c r="AC1796" s="117"/>
      <c r="AD1796" s="117"/>
      <c r="AE1796" s="117"/>
      <c r="AG1796" s="141"/>
      <c r="AN1796" s="117"/>
      <c r="AO1796" s="117"/>
      <c r="AP1796" s="117"/>
      <c r="AQ1796" s="117"/>
      <c r="AR1796" s="117"/>
      <c r="AS1796" s="117"/>
      <c r="AT1796" s="117"/>
      <c r="AU1796" s="117"/>
    </row>
    <row r="1797" spans="27:64">
      <c r="AA1797" s="117"/>
      <c r="AB1797" s="117"/>
      <c r="AC1797" s="117"/>
      <c r="AD1797" s="117"/>
      <c r="AE1797" s="117"/>
      <c r="AG1797" s="141"/>
      <c r="AN1797" s="117"/>
      <c r="AO1797" s="117"/>
      <c r="AP1797" s="117"/>
      <c r="AQ1797" s="117"/>
      <c r="AR1797" s="117"/>
      <c r="AS1797" s="117"/>
      <c r="AT1797" s="117"/>
      <c r="AU1797" s="117"/>
    </row>
    <row r="1798" spans="27:64">
      <c r="AA1798" s="117"/>
      <c r="AB1798" s="117"/>
      <c r="AC1798" s="117"/>
      <c r="AD1798" s="117"/>
      <c r="AE1798" s="117"/>
      <c r="AG1798" s="141"/>
      <c r="AN1798" s="117"/>
      <c r="AO1798" s="117"/>
      <c r="AP1798" s="117"/>
      <c r="AQ1798" s="117"/>
      <c r="AR1798" s="117"/>
      <c r="AS1798" s="117"/>
      <c r="AT1798" s="117"/>
      <c r="AU1798" s="117"/>
    </row>
    <row r="1799" spans="27:64">
      <c r="AA1799" s="117"/>
      <c r="AB1799" s="117"/>
      <c r="AC1799" s="117"/>
      <c r="AD1799" s="117"/>
      <c r="AE1799" s="117"/>
      <c r="AG1799" s="141"/>
      <c r="AN1799" s="117"/>
      <c r="AO1799" s="117"/>
      <c r="AP1799" s="117"/>
      <c r="AQ1799" s="117"/>
      <c r="AR1799" s="117"/>
      <c r="AS1799" s="117"/>
      <c r="AT1799" s="117"/>
      <c r="AU1799" s="117"/>
    </row>
    <row r="1800" spans="27:64">
      <c r="AA1800" s="117"/>
      <c r="AB1800" s="117"/>
      <c r="AC1800" s="117"/>
      <c r="AD1800" s="117"/>
      <c r="AE1800" s="117"/>
      <c r="AG1800" s="141"/>
      <c r="AN1800" s="117"/>
      <c r="AO1800" s="117"/>
      <c r="AP1800" s="117"/>
      <c r="AQ1800" s="117"/>
      <c r="AR1800" s="117"/>
      <c r="AS1800" s="117"/>
      <c r="AT1800" s="117"/>
      <c r="AU1800" s="117"/>
    </row>
    <row r="1801" spans="27:64">
      <c r="AA1801" s="117"/>
      <c r="AB1801" s="117"/>
      <c r="AC1801" s="117"/>
      <c r="AD1801" s="117"/>
      <c r="AE1801" s="117"/>
      <c r="AG1801" s="141"/>
      <c r="AN1801" s="117"/>
      <c r="AO1801" s="117"/>
      <c r="AP1801" s="117"/>
      <c r="AQ1801" s="117"/>
      <c r="AR1801" s="117"/>
      <c r="AS1801" s="117"/>
      <c r="AT1801" s="117"/>
      <c r="AU1801" s="117"/>
      <c r="AV1801" s="117"/>
    </row>
    <row r="1802" spans="27:64">
      <c r="AA1802" s="117"/>
      <c r="AB1802" s="117"/>
      <c r="AC1802" s="117"/>
      <c r="AD1802" s="117"/>
      <c r="AE1802" s="117"/>
      <c r="AG1802" s="141"/>
      <c r="AN1802" s="117"/>
      <c r="AO1802" s="117"/>
      <c r="AP1802" s="117"/>
      <c r="AQ1802" s="117"/>
      <c r="AR1802" s="117"/>
      <c r="AS1802" s="117"/>
      <c r="AT1802" s="117"/>
      <c r="AU1802" s="117"/>
    </row>
    <row r="1803" spans="27:64">
      <c r="AA1803" s="117"/>
      <c r="AB1803" s="117"/>
      <c r="AC1803" s="117"/>
      <c r="AD1803" s="117"/>
      <c r="AE1803" s="117"/>
      <c r="AG1803" s="141"/>
      <c r="AN1803" s="117"/>
      <c r="AO1803" s="117"/>
      <c r="AP1803" s="117"/>
      <c r="AQ1803" s="117"/>
      <c r="AR1803" s="117"/>
      <c r="AS1803" s="117"/>
      <c r="AT1803" s="117"/>
      <c r="AU1803" s="117"/>
      <c r="AV1803" s="117"/>
      <c r="AX1803" s="117"/>
    </row>
    <row r="1804" spans="27:64">
      <c r="AA1804" s="117"/>
      <c r="AB1804" s="117"/>
      <c r="AC1804" s="117"/>
      <c r="AD1804" s="117"/>
      <c r="AE1804" s="117"/>
      <c r="AG1804" s="141"/>
      <c r="AN1804" s="117"/>
      <c r="AO1804" s="117"/>
      <c r="AP1804" s="117"/>
      <c r="AQ1804" s="117"/>
      <c r="AR1804" s="117"/>
      <c r="AS1804" s="117"/>
      <c r="AT1804" s="117"/>
      <c r="AU1804" s="117"/>
      <c r="AV1804" s="117"/>
      <c r="AW1804" s="117"/>
      <c r="AX1804" s="117"/>
      <c r="AY1804" s="117"/>
      <c r="AZ1804" s="117"/>
      <c r="BA1804" s="117"/>
      <c r="BB1804" s="117"/>
      <c r="BC1804" s="117"/>
      <c r="BD1804" s="117"/>
      <c r="BE1804" s="117"/>
      <c r="BF1804" s="117"/>
      <c r="BG1804" s="117"/>
      <c r="BH1804" s="117"/>
      <c r="BI1804" s="117"/>
      <c r="BJ1804" s="117"/>
      <c r="BK1804" s="117"/>
      <c r="BL1804" s="117"/>
    </row>
    <row r="1805" spans="27:64">
      <c r="AA1805" s="117"/>
      <c r="AB1805" s="117"/>
      <c r="AC1805" s="117"/>
      <c r="AD1805" s="117"/>
      <c r="AE1805" s="117"/>
      <c r="AG1805" s="141"/>
      <c r="AN1805" s="117"/>
      <c r="AO1805" s="117"/>
      <c r="AP1805" s="117"/>
      <c r="AQ1805" s="117"/>
      <c r="AR1805" s="117"/>
      <c r="AS1805" s="117"/>
      <c r="AT1805" s="117"/>
      <c r="AU1805" s="117"/>
    </row>
    <row r="1806" spans="27:64">
      <c r="AA1806" s="117"/>
      <c r="AB1806" s="117"/>
      <c r="AC1806" s="117"/>
      <c r="AD1806" s="117"/>
      <c r="AE1806" s="117"/>
      <c r="AG1806" s="141"/>
      <c r="AN1806" s="117"/>
      <c r="AO1806" s="117"/>
      <c r="AP1806" s="117"/>
      <c r="AQ1806" s="117"/>
      <c r="AR1806" s="117"/>
      <c r="AS1806" s="117"/>
      <c r="AT1806" s="117"/>
      <c r="AU1806" s="117"/>
    </row>
    <row r="1807" spans="27:64">
      <c r="AA1807" s="117"/>
      <c r="AB1807" s="117"/>
      <c r="AC1807" s="117"/>
      <c r="AD1807" s="117"/>
      <c r="AE1807" s="117"/>
      <c r="AG1807" s="141"/>
      <c r="AN1807" s="117"/>
      <c r="AO1807" s="117"/>
      <c r="AP1807" s="117"/>
      <c r="AQ1807" s="117"/>
      <c r="AR1807" s="117"/>
      <c r="AS1807" s="117"/>
      <c r="AT1807" s="117"/>
      <c r="AU1807" s="117"/>
    </row>
    <row r="1808" spans="27:64">
      <c r="AA1808" s="117"/>
      <c r="AB1808" s="117"/>
      <c r="AC1808" s="117"/>
      <c r="AD1808" s="117"/>
      <c r="AE1808" s="117"/>
      <c r="AG1808" s="141"/>
      <c r="AN1808" s="117"/>
      <c r="AO1808" s="117"/>
      <c r="AP1808" s="117"/>
      <c r="AQ1808" s="117"/>
      <c r="AR1808" s="117"/>
      <c r="AS1808" s="117"/>
      <c r="AT1808" s="117"/>
      <c r="AU1808" s="117"/>
      <c r="AV1808" s="117"/>
      <c r="AX1808" s="117"/>
    </row>
    <row r="1809" spans="27:64">
      <c r="AA1809" s="117"/>
      <c r="AB1809" s="117"/>
      <c r="AC1809" s="117"/>
      <c r="AD1809" s="117"/>
      <c r="AE1809" s="117"/>
      <c r="AG1809" s="141"/>
      <c r="AN1809" s="117"/>
      <c r="AO1809" s="117"/>
      <c r="AP1809" s="117"/>
      <c r="AQ1809" s="117"/>
      <c r="AR1809" s="117"/>
      <c r="AS1809" s="117"/>
      <c r="AT1809" s="117"/>
      <c r="AU1809" s="117"/>
      <c r="AV1809" s="117"/>
      <c r="AW1809" s="117"/>
      <c r="AX1809" s="117"/>
      <c r="AY1809" s="117"/>
      <c r="AZ1809" s="117"/>
      <c r="BA1809" s="117"/>
      <c r="BB1809" s="117"/>
      <c r="BC1809" s="117"/>
      <c r="BD1809" s="117"/>
      <c r="BE1809" s="117"/>
      <c r="BF1809" s="117"/>
      <c r="BG1809" s="117"/>
      <c r="BH1809" s="117"/>
      <c r="BI1809" s="117"/>
      <c r="BJ1809" s="117"/>
      <c r="BK1809" s="117"/>
      <c r="BL1809" s="117"/>
    </row>
    <row r="1810" spans="27:64">
      <c r="AA1810" s="117"/>
      <c r="AB1810" s="117"/>
      <c r="AC1810" s="117"/>
      <c r="AD1810" s="117"/>
      <c r="AE1810" s="117"/>
      <c r="AG1810" s="141"/>
      <c r="AN1810" s="117"/>
      <c r="AO1810" s="117"/>
      <c r="AP1810" s="117"/>
      <c r="AQ1810" s="117"/>
      <c r="AR1810" s="117"/>
      <c r="AS1810" s="117"/>
      <c r="AT1810" s="117"/>
      <c r="AU1810" s="117"/>
    </row>
    <row r="1811" spans="27:64">
      <c r="AA1811" s="117"/>
      <c r="AB1811" s="117"/>
      <c r="AC1811" s="117"/>
      <c r="AD1811" s="117"/>
      <c r="AE1811" s="117"/>
      <c r="AG1811" s="141"/>
      <c r="AN1811" s="117"/>
      <c r="AO1811" s="117"/>
      <c r="AP1811" s="117"/>
      <c r="AQ1811" s="117"/>
      <c r="AR1811" s="117"/>
      <c r="AS1811" s="117"/>
      <c r="AT1811" s="117"/>
      <c r="AU1811" s="117"/>
    </row>
    <row r="1812" spans="27:64">
      <c r="AA1812" s="117"/>
      <c r="AB1812" s="117"/>
      <c r="AC1812" s="117"/>
      <c r="AD1812" s="117"/>
      <c r="AE1812" s="117"/>
      <c r="AG1812" s="141"/>
      <c r="AN1812" s="117"/>
      <c r="AO1812" s="117"/>
      <c r="AP1812" s="117"/>
      <c r="AQ1812" s="117"/>
      <c r="AR1812" s="117"/>
      <c r="AS1812" s="117"/>
      <c r="AT1812" s="117"/>
      <c r="AU1812" s="117"/>
    </row>
    <row r="1813" spans="27:64">
      <c r="AA1813" s="117"/>
      <c r="AB1813" s="117"/>
      <c r="AC1813" s="117"/>
      <c r="AD1813" s="117"/>
      <c r="AE1813" s="117"/>
      <c r="AG1813" s="141"/>
      <c r="AN1813" s="117"/>
      <c r="AO1813" s="117"/>
      <c r="AP1813" s="117"/>
      <c r="AQ1813" s="117"/>
      <c r="AR1813" s="117"/>
      <c r="AS1813" s="117"/>
      <c r="AT1813" s="117"/>
      <c r="AU1813" s="117"/>
    </row>
    <row r="1814" spans="27:64">
      <c r="AA1814" s="117"/>
      <c r="AB1814" s="117"/>
      <c r="AC1814" s="117"/>
      <c r="AD1814" s="117"/>
      <c r="AE1814" s="117"/>
      <c r="AG1814" s="141"/>
      <c r="AN1814" s="117"/>
      <c r="AO1814" s="117"/>
      <c r="AP1814" s="117"/>
      <c r="AQ1814" s="117"/>
      <c r="AR1814" s="117"/>
      <c r="AS1814" s="117"/>
      <c r="AT1814" s="117"/>
      <c r="AU1814" s="117"/>
      <c r="AV1814" s="117"/>
      <c r="AX1814" s="117"/>
    </row>
    <row r="1815" spans="27:64">
      <c r="AA1815" s="117"/>
      <c r="AB1815" s="117"/>
      <c r="AC1815" s="117"/>
      <c r="AD1815" s="117"/>
      <c r="AE1815" s="117"/>
      <c r="AG1815" s="141"/>
      <c r="AN1815" s="117"/>
      <c r="AO1815" s="117"/>
      <c r="AP1815" s="117"/>
      <c r="AQ1815" s="117"/>
      <c r="AR1815" s="117"/>
      <c r="AS1815" s="117"/>
      <c r="AT1815" s="117"/>
      <c r="AU1815" s="117"/>
    </row>
    <row r="1816" spans="27:64">
      <c r="AA1816" s="117"/>
      <c r="AB1816" s="117"/>
      <c r="AC1816" s="117"/>
      <c r="AD1816" s="117"/>
      <c r="AE1816" s="117"/>
      <c r="AG1816" s="141"/>
      <c r="AN1816" s="117"/>
      <c r="AO1816" s="117"/>
      <c r="AP1816" s="117"/>
      <c r="AQ1816" s="117"/>
      <c r="AR1816" s="117"/>
      <c r="AS1816" s="117"/>
      <c r="AT1816" s="117"/>
      <c r="AU1816" s="117"/>
    </row>
    <row r="1817" spans="27:64">
      <c r="AA1817" s="117"/>
      <c r="AB1817" s="117"/>
      <c r="AC1817" s="117"/>
      <c r="AD1817" s="117"/>
      <c r="AE1817" s="117"/>
      <c r="AG1817" s="141"/>
      <c r="AN1817" s="117"/>
      <c r="AO1817" s="117"/>
      <c r="AP1817" s="117"/>
      <c r="AQ1817" s="117"/>
      <c r="AR1817" s="117"/>
      <c r="AS1817" s="117"/>
      <c r="AT1817" s="117"/>
      <c r="AU1817" s="117"/>
    </row>
    <row r="1818" spans="27:64">
      <c r="AA1818" s="117"/>
      <c r="AB1818" s="117"/>
      <c r="AC1818" s="117"/>
      <c r="AD1818" s="117"/>
      <c r="AE1818" s="117"/>
      <c r="AG1818" s="141"/>
      <c r="AN1818" s="117"/>
      <c r="AO1818" s="117"/>
      <c r="AP1818" s="117"/>
      <c r="AQ1818" s="117"/>
      <c r="AR1818" s="117"/>
      <c r="AS1818" s="117"/>
      <c r="AT1818" s="117"/>
      <c r="AU1818" s="117"/>
    </row>
    <row r="1819" spans="27:64">
      <c r="AA1819" s="117"/>
      <c r="AB1819" s="117"/>
      <c r="AC1819" s="117"/>
      <c r="AD1819" s="117"/>
      <c r="AE1819" s="117"/>
      <c r="AG1819" s="141"/>
      <c r="AN1819" s="117"/>
      <c r="AO1819" s="117"/>
      <c r="AP1819" s="117"/>
      <c r="AQ1819" s="117"/>
      <c r="AR1819" s="117"/>
      <c r="AS1819" s="117"/>
      <c r="AT1819" s="117"/>
      <c r="AU1819" s="117"/>
    </row>
    <row r="1820" spans="27:64">
      <c r="AA1820" s="117"/>
      <c r="AB1820" s="117"/>
      <c r="AC1820" s="117"/>
      <c r="AD1820" s="117"/>
      <c r="AE1820" s="117"/>
      <c r="AG1820" s="141"/>
      <c r="AN1820" s="117"/>
      <c r="AO1820" s="117"/>
      <c r="AP1820" s="117"/>
      <c r="AQ1820" s="117"/>
      <c r="AR1820" s="117"/>
      <c r="AS1820" s="117"/>
      <c r="AT1820" s="117"/>
      <c r="AU1820" s="117"/>
    </row>
    <row r="1821" spans="27:64">
      <c r="AA1821" s="117"/>
      <c r="AB1821" s="117"/>
      <c r="AC1821" s="117"/>
      <c r="AD1821" s="117"/>
      <c r="AE1821" s="117"/>
      <c r="AG1821" s="141"/>
      <c r="AN1821" s="117"/>
      <c r="AO1821" s="117"/>
      <c r="AP1821" s="117"/>
      <c r="AQ1821" s="117"/>
      <c r="AR1821" s="117"/>
      <c r="AS1821" s="117"/>
      <c r="AT1821" s="117"/>
      <c r="AU1821" s="117"/>
      <c r="AV1821" s="117"/>
      <c r="AX1821" s="117"/>
      <c r="AY1821" s="117"/>
      <c r="AZ1821" s="117"/>
      <c r="BA1821" s="117"/>
      <c r="BB1821" s="117"/>
      <c r="BC1821" s="117"/>
      <c r="BD1821" s="117"/>
      <c r="BE1821" s="117"/>
      <c r="BF1821" s="117"/>
      <c r="BG1821" s="117"/>
      <c r="BH1821" s="117"/>
      <c r="BI1821" s="117"/>
      <c r="BJ1821" s="117"/>
      <c r="BK1821" s="117"/>
      <c r="BL1821" s="117"/>
    </row>
    <row r="1822" spans="27:64">
      <c r="AA1822" s="117"/>
      <c r="AB1822" s="117"/>
      <c r="AC1822" s="117"/>
      <c r="AD1822" s="117"/>
      <c r="AE1822" s="117"/>
      <c r="AG1822" s="141"/>
      <c r="AN1822" s="117"/>
      <c r="AO1822" s="117"/>
      <c r="AP1822" s="117"/>
      <c r="AQ1822" s="117"/>
      <c r="AR1822" s="117"/>
      <c r="AS1822" s="117"/>
      <c r="AT1822" s="117"/>
      <c r="AU1822" s="117"/>
      <c r="AV1822" s="117"/>
    </row>
    <row r="1823" spans="27:64">
      <c r="AA1823" s="117"/>
      <c r="AB1823" s="117"/>
      <c r="AC1823" s="117"/>
      <c r="AD1823" s="117"/>
      <c r="AE1823" s="117"/>
      <c r="AG1823" s="141"/>
      <c r="AN1823" s="117"/>
      <c r="AO1823" s="117"/>
      <c r="AP1823" s="117"/>
      <c r="AQ1823" s="117"/>
      <c r="AR1823" s="117"/>
      <c r="AS1823" s="117"/>
      <c r="AT1823" s="117"/>
      <c r="AU1823" s="117"/>
    </row>
    <row r="1824" spans="27:64">
      <c r="AA1824" s="117"/>
      <c r="AB1824" s="117"/>
      <c r="AC1824" s="117"/>
      <c r="AD1824" s="117"/>
      <c r="AE1824" s="117"/>
      <c r="AG1824" s="141"/>
      <c r="AN1824" s="117"/>
      <c r="AO1824" s="117"/>
      <c r="AP1824" s="117"/>
      <c r="AQ1824" s="117"/>
      <c r="AR1824" s="117"/>
      <c r="AS1824" s="117"/>
      <c r="AT1824" s="117"/>
      <c r="AU1824" s="117"/>
      <c r="AV1824" s="117"/>
    </row>
    <row r="1825" spans="27:64">
      <c r="AA1825" s="117"/>
      <c r="AB1825" s="117"/>
      <c r="AC1825" s="117"/>
      <c r="AD1825" s="117"/>
      <c r="AE1825" s="117"/>
      <c r="AG1825" s="141"/>
      <c r="AN1825" s="117"/>
      <c r="AO1825" s="117"/>
      <c r="AP1825" s="117"/>
      <c r="AQ1825" s="117"/>
      <c r="AR1825" s="117"/>
      <c r="AS1825" s="117"/>
      <c r="AT1825" s="117"/>
      <c r="AU1825" s="117"/>
    </row>
    <row r="1826" spans="27:64">
      <c r="AA1826" s="117"/>
      <c r="AB1826" s="117"/>
      <c r="AC1826" s="117"/>
      <c r="AD1826" s="117"/>
      <c r="AE1826" s="117"/>
      <c r="AG1826" s="141"/>
      <c r="AN1826" s="117"/>
      <c r="AO1826" s="117"/>
      <c r="AP1826" s="117"/>
      <c r="AQ1826" s="117"/>
      <c r="AR1826" s="117"/>
      <c r="AS1826" s="117"/>
      <c r="AT1826" s="117"/>
      <c r="AU1826" s="117"/>
    </row>
    <row r="1827" spans="27:64">
      <c r="AA1827" s="117"/>
      <c r="AB1827" s="117"/>
      <c r="AC1827" s="117"/>
      <c r="AD1827" s="117"/>
      <c r="AE1827" s="117"/>
      <c r="AG1827" s="141"/>
      <c r="AN1827" s="117"/>
      <c r="AO1827" s="117"/>
      <c r="AP1827" s="117"/>
      <c r="AQ1827" s="117"/>
      <c r="AR1827" s="117"/>
      <c r="AS1827" s="117"/>
      <c r="AT1827" s="117"/>
      <c r="AU1827" s="117"/>
    </row>
    <row r="1828" spans="27:64">
      <c r="AA1828" s="117"/>
      <c r="AB1828" s="117"/>
      <c r="AC1828" s="117"/>
      <c r="AD1828" s="117"/>
      <c r="AE1828" s="117"/>
      <c r="AG1828" s="141"/>
      <c r="AN1828" s="117"/>
      <c r="AO1828" s="117"/>
      <c r="AP1828" s="117"/>
      <c r="AQ1828" s="117"/>
      <c r="AR1828" s="117"/>
      <c r="AS1828" s="117"/>
      <c r="AT1828" s="117"/>
      <c r="AU1828" s="117"/>
    </row>
    <row r="1829" spans="27:64">
      <c r="AA1829" s="117"/>
      <c r="AB1829" s="117"/>
      <c r="AC1829" s="117"/>
      <c r="AD1829" s="117"/>
      <c r="AE1829" s="117"/>
      <c r="AG1829" s="141"/>
      <c r="AN1829" s="117"/>
      <c r="AO1829" s="117"/>
      <c r="AP1829" s="117"/>
      <c r="AQ1829" s="117"/>
      <c r="AR1829" s="117"/>
      <c r="AS1829" s="117"/>
      <c r="AT1829" s="117"/>
      <c r="AU1829" s="117"/>
    </row>
    <row r="1830" spans="27:64">
      <c r="AA1830" s="117"/>
      <c r="AB1830" s="117"/>
      <c r="AC1830" s="117"/>
      <c r="AD1830" s="117"/>
      <c r="AE1830" s="117"/>
      <c r="AG1830" s="141"/>
      <c r="AN1830" s="117"/>
      <c r="AO1830" s="117"/>
      <c r="AP1830" s="117"/>
      <c r="AQ1830" s="117"/>
      <c r="AR1830" s="117"/>
      <c r="AS1830" s="117"/>
      <c r="AT1830" s="117"/>
      <c r="AU1830" s="117"/>
    </row>
    <row r="1831" spans="27:64">
      <c r="AA1831" s="117"/>
      <c r="AB1831" s="117"/>
      <c r="AC1831" s="117"/>
      <c r="AD1831" s="117"/>
      <c r="AE1831" s="117"/>
      <c r="AG1831" s="141"/>
      <c r="AN1831" s="117"/>
      <c r="AO1831" s="117"/>
      <c r="AP1831" s="117"/>
      <c r="AQ1831" s="117"/>
      <c r="AR1831" s="117"/>
      <c r="AS1831" s="117"/>
      <c r="AT1831" s="117"/>
      <c r="AU1831" s="117"/>
    </row>
    <row r="1832" spans="27:64">
      <c r="AA1832" s="117"/>
      <c r="AB1832" s="117"/>
      <c r="AC1832" s="117"/>
      <c r="AD1832" s="117"/>
      <c r="AE1832" s="117"/>
      <c r="AG1832" s="141"/>
      <c r="AN1832" s="117"/>
      <c r="AO1832" s="117"/>
      <c r="AP1832" s="117"/>
      <c r="AQ1832" s="117"/>
      <c r="AR1832" s="117"/>
      <c r="AS1832" s="117"/>
      <c r="AT1832" s="117"/>
      <c r="AU1832" s="117"/>
    </row>
    <row r="1833" spans="27:64">
      <c r="AA1833" s="117"/>
      <c r="AB1833" s="117"/>
      <c r="AC1833" s="117"/>
      <c r="AD1833" s="117"/>
      <c r="AE1833" s="117"/>
      <c r="AG1833" s="141"/>
      <c r="AN1833" s="117"/>
      <c r="AO1833" s="117"/>
      <c r="AP1833" s="117"/>
      <c r="AQ1833" s="117"/>
      <c r="AR1833" s="117"/>
      <c r="AS1833" s="117"/>
      <c r="AT1833" s="117"/>
      <c r="AU1833" s="117"/>
    </row>
    <row r="1834" spans="27:64">
      <c r="AA1834" s="117"/>
      <c r="AB1834" s="117"/>
      <c r="AC1834" s="117"/>
      <c r="AD1834" s="117"/>
      <c r="AE1834" s="117"/>
      <c r="AG1834" s="141"/>
      <c r="AN1834" s="117"/>
      <c r="AO1834" s="117"/>
      <c r="AP1834" s="117"/>
      <c r="AQ1834" s="117"/>
      <c r="AR1834" s="117"/>
      <c r="AS1834" s="117"/>
      <c r="AT1834" s="117"/>
      <c r="AU1834" s="117"/>
      <c r="AV1834" s="117"/>
      <c r="AW1834" s="117"/>
      <c r="AX1834" s="117"/>
      <c r="AY1834" s="117"/>
      <c r="AZ1834" s="117"/>
      <c r="BA1834" s="117"/>
      <c r="BB1834" s="117"/>
      <c r="BC1834" s="117"/>
      <c r="BD1834" s="117"/>
      <c r="BE1834" s="117"/>
      <c r="BF1834" s="117"/>
      <c r="BG1834" s="117"/>
      <c r="BH1834" s="117"/>
      <c r="BI1834" s="117"/>
      <c r="BJ1834" s="117"/>
      <c r="BK1834" s="117"/>
      <c r="BL1834" s="117"/>
    </row>
    <row r="1835" spans="27:64">
      <c r="AA1835" s="117"/>
      <c r="AB1835" s="117"/>
      <c r="AC1835" s="117"/>
      <c r="AD1835" s="117"/>
      <c r="AE1835" s="117"/>
      <c r="AG1835" s="141"/>
      <c r="AN1835" s="117"/>
      <c r="AO1835" s="117"/>
      <c r="AP1835" s="117"/>
      <c r="AQ1835" s="117"/>
      <c r="AR1835" s="117"/>
      <c r="AS1835" s="117"/>
      <c r="AT1835" s="117"/>
      <c r="AU1835" s="117"/>
    </row>
    <row r="1836" spans="27:64">
      <c r="AA1836" s="117"/>
      <c r="AB1836" s="117"/>
      <c r="AC1836" s="117"/>
      <c r="AD1836" s="117"/>
      <c r="AE1836" s="117"/>
      <c r="AG1836" s="141"/>
      <c r="AN1836" s="117"/>
      <c r="AO1836" s="117"/>
      <c r="AP1836" s="117"/>
      <c r="AQ1836" s="117"/>
      <c r="AR1836" s="117"/>
      <c r="AS1836" s="117"/>
      <c r="AT1836" s="117"/>
      <c r="AU1836" s="117"/>
    </row>
    <row r="1837" spans="27:64">
      <c r="AA1837" s="117"/>
      <c r="AB1837" s="117"/>
      <c r="AC1837" s="117"/>
      <c r="AD1837" s="117"/>
      <c r="AE1837" s="117"/>
      <c r="AG1837" s="141"/>
      <c r="AN1837" s="117"/>
      <c r="AO1837" s="117"/>
      <c r="AP1837" s="117"/>
      <c r="AQ1837" s="117"/>
      <c r="AR1837" s="117"/>
      <c r="AS1837" s="117"/>
      <c r="AT1837" s="117"/>
      <c r="AU1837" s="117"/>
    </row>
    <row r="1838" spans="27:64">
      <c r="AA1838" s="117"/>
      <c r="AB1838" s="117"/>
      <c r="AC1838" s="117"/>
      <c r="AD1838" s="117"/>
      <c r="AE1838" s="117"/>
      <c r="AG1838" s="141"/>
      <c r="AN1838" s="117"/>
      <c r="AO1838" s="117"/>
      <c r="AP1838" s="117"/>
      <c r="AQ1838" s="117"/>
      <c r="AR1838" s="117"/>
      <c r="AS1838" s="117"/>
      <c r="AT1838" s="117"/>
      <c r="AU1838" s="117"/>
    </row>
    <row r="1839" spans="27:64">
      <c r="AA1839" s="117"/>
      <c r="AB1839" s="117"/>
      <c r="AC1839" s="117"/>
      <c r="AD1839" s="117"/>
      <c r="AE1839" s="117"/>
      <c r="AG1839" s="141"/>
      <c r="AN1839" s="117"/>
      <c r="AO1839" s="117"/>
      <c r="AP1839" s="117"/>
      <c r="AQ1839" s="117"/>
      <c r="AR1839" s="117"/>
      <c r="AS1839" s="117"/>
      <c r="AT1839" s="117"/>
      <c r="AU1839" s="117"/>
    </row>
    <row r="1840" spans="27:64">
      <c r="AA1840" s="117"/>
      <c r="AB1840" s="117"/>
      <c r="AC1840" s="117"/>
      <c r="AD1840" s="117"/>
      <c r="AE1840" s="117"/>
      <c r="AG1840" s="141"/>
      <c r="AN1840" s="117"/>
      <c r="AO1840" s="117"/>
      <c r="AP1840" s="117"/>
      <c r="AQ1840" s="117"/>
      <c r="AR1840" s="117"/>
      <c r="AS1840" s="117"/>
      <c r="AT1840" s="117"/>
      <c r="AU1840" s="117"/>
    </row>
    <row r="1841" spans="27:64">
      <c r="AA1841" s="117"/>
      <c r="AB1841" s="117"/>
      <c r="AC1841" s="117"/>
      <c r="AD1841" s="117"/>
      <c r="AE1841" s="117"/>
      <c r="AG1841" s="141"/>
      <c r="AN1841" s="117"/>
      <c r="AO1841" s="117"/>
      <c r="AP1841" s="117"/>
      <c r="AQ1841" s="117"/>
      <c r="AR1841" s="117"/>
      <c r="AS1841" s="117"/>
      <c r="AT1841" s="117"/>
      <c r="AU1841" s="117"/>
    </row>
    <row r="1842" spans="27:64">
      <c r="AA1842" s="117"/>
      <c r="AB1842" s="117"/>
      <c r="AC1842" s="117"/>
      <c r="AD1842" s="117"/>
      <c r="AE1842" s="117"/>
      <c r="AG1842" s="141"/>
      <c r="AN1842" s="117"/>
      <c r="AO1842" s="117"/>
      <c r="AP1842" s="117"/>
      <c r="AQ1842" s="117"/>
      <c r="AR1842" s="117"/>
      <c r="AS1842" s="117"/>
      <c r="AT1842" s="117"/>
      <c r="AU1842" s="117"/>
    </row>
    <row r="1843" spans="27:64">
      <c r="AA1843" s="117"/>
      <c r="AB1843" s="117"/>
      <c r="AC1843" s="117"/>
      <c r="AD1843" s="117"/>
      <c r="AE1843" s="117"/>
      <c r="AG1843" s="141"/>
      <c r="AN1843" s="117"/>
      <c r="AO1843" s="117"/>
      <c r="AP1843" s="117"/>
      <c r="AQ1843" s="117"/>
      <c r="AR1843" s="117"/>
      <c r="AS1843" s="117"/>
      <c r="AT1843" s="117"/>
      <c r="AU1843" s="117"/>
    </row>
    <row r="1844" spans="27:64">
      <c r="AA1844" s="117"/>
      <c r="AB1844" s="117"/>
      <c r="AC1844" s="117"/>
      <c r="AD1844" s="117"/>
      <c r="AE1844" s="117"/>
      <c r="AG1844" s="141"/>
      <c r="AN1844" s="117"/>
      <c r="AO1844" s="117"/>
      <c r="AP1844" s="117"/>
      <c r="AQ1844" s="117"/>
      <c r="AR1844" s="117"/>
      <c r="AS1844" s="117"/>
      <c r="AT1844" s="117"/>
      <c r="AU1844" s="117"/>
    </row>
    <row r="1845" spans="27:64">
      <c r="AA1845" s="117"/>
      <c r="AB1845" s="117"/>
      <c r="AC1845" s="117"/>
      <c r="AD1845" s="117"/>
      <c r="AE1845" s="117"/>
      <c r="AG1845" s="141"/>
      <c r="AN1845" s="117"/>
      <c r="AO1845" s="117"/>
      <c r="AP1845" s="117"/>
      <c r="AQ1845" s="117"/>
      <c r="AR1845" s="117"/>
      <c r="AS1845" s="117"/>
      <c r="AT1845" s="117"/>
      <c r="AU1845" s="117"/>
    </row>
    <row r="1846" spans="27:64">
      <c r="AA1846" s="117"/>
      <c r="AB1846" s="117"/>
      <c r="AC1846" s="117"/>
      <c r="AD1846" s="117"/>
      <c r="AE1846" s="117"/>
      <c r="AG1846" s="141"/>
      <c r="AN1846" s="117"/>
      <c r="AO1846" s="117"/>
      <c r="AP1846" s="117"/>
      <c r="AQ1846" s="117"/>
      <c r="AR1846" s="117"/>
      <c r="AS1846" s="117"/>
      <c r="AT1846" s="117"/>
      <c r="AU1846" s="117"/>
    </row>
    <row r="1847" spans="27:64">
      <c r="AA1847" s="117"/>
      <c r="AB1847" s="117"/>
      <c r="AC1847" s="117"/>
      <c r="AD1847" s="117"/>
      <c r="AE1847" s="117"/>
      <c r="AG1847" s="141"/>
      <c r="AN1847" s="117"/>
      <c r="AO1847" s="117"/>
      <c r="AP1847" s="117"/>
      <c r="AQ1847" s="117"/>
      <c r="AR1847" s="117"/>
      <c r="AS1847" s="117"/>
      <c r="AT1847" s="117"/>
      <c r="AU1847" s="117"/>
    </row>
    <row r="1848" spans="27:64">
      <c r="AA1848" s="117"/>
      <c r="AB1848" s="117"/>
      <c r="AC1848" s="117"/>
      <c r="AD1848" s="117"/>
      <c r="AE1848" s="117"/>
      <c r="AG1848" s="141"/>
      <c r="AN1848" s="117"/>
      <c r="AO1848" s="117"/>
      <c r="AP1848" s="117"/>
      <c r="AQ1848" s="117"/>
      <c r="AR1848" s="117"/>
      <c r="AS1848" s="117"/>
      <c r="AT1848" s="117"/>
      <c r="AU1848" s="117"/>
    </row>
    <row r="1849" spans="27:64">
      <c r="AA1849" s="117"/>
      <c r="AB1849" s="117"/>
      <c r="AC1849" s="117"/>
      <c r="AD1849" s="117"/>
      <c r="AE1849" s="117"/>
      <c r="AG1849" s="141"/>
      <c r="AN1849" s="117"/>
      <c r="AO1849" s="117"/>
      <c r="AP1849" s="117"/>
      <c r="AQ1849" s="117"/>
      <c r="AR1849" s="117"/>
      <c r="AS1849" s="117"/>
      <c r="AT1849" s="117"/>
      <c r="AU1849" s="117"/>
    </row>
    <row r="1850" spans="27:64">
      <c r="AA1850" s="117"/>
      <c r="AB1850" s="117"/>
      <c r="AC1850" s="117"/>
      <c r="AD1850" s="117"/>
      <c r="AE1850" s="117"/>
      <c r="AG1850" s="141"/>
      <c r="AN1850" s="117"/>
      <c r="AO1850" s="117"/>
      <c r="AP1850" s="117"/>
      <c r="AQ1850" s="117"/>
      <c r="AR1850" s="117"/>
      <c r="AS1850" s="117"/>
      <c r="AT1850" s="117"/>
      <c r="AU1850" s="117"/>
    </row>
    <row r="1851" spans="27:64">
      <c r="AA1851" s="117"/>
      <c r="AB1851" s="117"/>
      <c r="AC1851" s="117"/>
      <c r="AD1851" s="117"/>
      <c r="AE1851" s="117"/>
      <c r="AG1851" s="141"/>
      <c r="AN1851" s="117"/>
      <c r="AO1851" s="117"/>
      <c r="AP1851" s="117"/>
      <c r="AQ1851" s="117"/>
      <c r="AR1851" s="117"/>
      <c r="AS1851" s="117"/>
      <c r="AT1851" s="117"/>
      <c r="AU1851" s="117"/>
    </row>
    <row r="1852" spans="27:64">
      <c r="AA1852" s="117"/>
      <c r="AB1852" s="117"/>
      <c r="AC1852" s="117"/>
      <c r="AD1852" s="117"/>
      <c r="AE1852" s="117"/>
      <c r="AG1852" s="141"/>
      <c r="AN1852" s="117"/>
      <c r="AO1852" s="117"/>
      <c r="AP1852" s="117"/>
      <c r="AQ1852" s="117"/>
      <c r="AR1852" s="117"/>
      <c r="AS1852" s="117"/>
      <c r="AT1852" s="117"/>
      <c r="AU1852" s="117"/>
    </row>
    <row r="1853" spans="27:64">
      <c r="AA1853" s="117"/>
      <c r="AB1853" s="117"/>
      <c r="AC1853" s="117"/>
      <c r="AD1853" s="117"/>
      <c r="AE1853" s="117"/>
      <c r="AG1853" s="141"/>
      <c r="AN1853" s="117"/>
      <c r="AO1853" s="117"/>
      <c r="AP1853" s="117"/>
      <c r="AQ1853" s="117"/>
      <c r="AR1853" s="117"/>
      <c r="AS1853" s="117"/>
      <c r="AT1853" s="117"/>
      <c r="AU1853" s="117"/>
      <c r="AV1853" s="117"/>
    </row>
    <row r="1854" spans="27:64">
      <c r="AA1854" s="117"/>
      <c r="AB1854" s="117"/>
      <c r="AC1854" s="117"/>
      <c r="AD1854" s="117"/>
      <c r="AE1854" s="117"/>
      <c r="AG1854" s="141"/>
      <c r="AN1854" s="117"/>
      <c r="AO1854" s="117"/>
      <c r="AP1854" s="117"/>
      <c r="AQ1854" s="117"/>
      <c r="AR1854" s="117"/>
      <c r="AS1854" s="117"/>
      <c r="AT1854" s="117"/>
      <c r="AU1854" s="117"/>
    </row>
    <row r="1855" spans="27:64">
      <c r="AA1855" s="117"/>
      <c r="AB1855" s="117"/>
      <c r="AC1855" s="117"/>
      <c r="AD1855" s="117"/>
      <c r="AE1855" s="117"/>
      <c r="AG1855" s="141"/>
      <c r="AN1855" s="117"/>
      <c r="AO1855" s="117"/>
      <c r="AP1855" s="117"/>
      <c r="AQ1855" s="117"/>
      <c r="AR1855" s="117"/>
      <c r="AS1855" s="117"/>
      <c r="AT1855" s="117"/>
      <c r="AU1855" s="117"/>
      <c r="AV1855" s="117"/>
      <c r="AW1855" s="117"/>
      <c r="AX1855" s="117"/>
      <c r="AY1855" s="117"/>
      <c r="AZ1855" s="117"/>
      <c r="BA1855" s="117"/>
      <c r="BB1855" s="117"/>
      <c r="BC1855" s="117"/>
      <c r="BD1855" s="117"/>
      <c r="BE1855" s="117"/>
      <c r="BF1855" s="117"/>
      <c r="BG1855" s="117"/>
      <c r="BH1855" s="117"/>
      <c r="BI1855" s="117"/>
      <c r="BJ1855" s="117"/>
      <c r="BK1855" s="117"/>
      <c r="BL1855" s="117"/>
    </row>
    <row r="1856" spans="27:64">
      <c r="AA1856" s="117"/>
      <c r="AB1856" s="117"/>
      <c r="AC1856" s="117"/>
      <c r="AD1856" s="117"/>
      <c r="AE1856" s="117"/>
      <c r="AG1856" s="141"/>
      <c r="AN1856" s="117"/>
      <c r="AO1856" s="117"/>
      <c r="AP1856" s="117"/>
      <c r="AQ1856" s="117"/>
      <c r="AR1856" s="117"/>
      <c r="AS1856" s="117"/>
      <c r="AT1856" s="117"/>
      <c r="AU1856" s="117"/>
      <c r="AV1856" s="117"/>
    </row>
    <row r="1857" spans="27:47">
      <c r="AA1857" s="117"/>
      <c r="AB1857" s="117"/>
      <c r="AC1857" s="117"/>
      <c r="AD1857" s="117"/>
      <c r="AE1857" s="117"/>
      <c r="AG1857" s="141"/>
      <c r="AN1857" s="117"/>
      <c r="AO1857" s="117"/>
      <c r="AP1857" s="117"/>
      <c r="AQ1857" s="117"/>
      <c r="AR1857" s="117"/>
      <c r="AS1857" s="117"/>
      <c r="AT1857" s="117"/>
      <c r="AU1857" s="117"/>
    </row>
    <row r="1858" spans="27:47">
      <c r="AA1858" s="117"/>
      <c r="AB1858" s="117"/>
      <c r="AC1858" s="117"/>
      <c r="AD1858" s="117"/>
      <c r="AE1858" s="117"/>
      <c r="AG1858" s="141"/>
      <c r="AN1858" s="117"/>
      <c r="AO1858" s="117"/>
      <c r="AP1858" s="117"/>
      <c r="AQ1858" s="117"/>
      <c r="AR1858" s="117"/>
      <c r="AS1858" s="117"/>
      <c r="AT1858" s="117"/>
      <c r="AU1858" s="117"/>
    </row>
    <row r="1859" spans="27:47">
      <c r="AA1859" s="117"/>
      <c r="AB1859" s="117"/>
      <c r="AC1859" s="117"/>
      <c r="AD1859" s="117"/>
      <c r="AE1859" s="117"/>
      <c r="AG1859" s="141"/>
      <c r="AN1859" s="117"/>
      <c r="AO1859" s="117"/>
      <c r="AP1859" s="117"/>
      <c r="AQ1859" s="117"/>
      <c r="AR1859" s="117"/>
      <c r="AS1859" s="117"/>
      <c r="AT1859" s="117"/>
      <c r="AU1859" s="117"/>
    </row>
    <row r="1860" spans="27:47">
      <c r="AA1860" s="117"/>
      <c r="AB1860" s="117"/>
      <c r="AC1860" s="117"/>
      <c r="AD1860" s="117"/>
      <c r="AE1860" s="117"/>
      <c r="AG1860" s="141"/>
      <c r="AN1860" s="117"/>
      <c r="AO1860" s="117"/>
      <c r="AP1860" s="117"/>
      <c r="AQ1860" s="117"/>
      <c r="AR1860" s="117"/>
      <c r="AS1860" s="117"/>
      <c r="AT1860" s="117"/>
      <c r="AU1860" s="117"/>
    </row>
    <row r="1861" spans="27:47">
      <c r="AA1861" s="117"/>
      <c r="AB1861" s="117"/>
      <c r="AC1861" s="117"/>
      <c r="AD1861" s="117"/>
      <c r="AE1861" s="117"/>
      <c r="AG1861" s="141"/>
      <c r="AN1861" s="117"/>
      <c r="AO1861" s="117"/>
      <c r="AP1861" s="117"/>
      <c r="AQ1861" s="117"/>
      <c r="AR1861" s="117"/>
      <c r="AS1861" s="117"/>
      <c r="AT1861" s="117"/>
      <c r="AU1861" s="117"/>
    </row>
    <row r="1862" spans="27:47">
      <c r="AA1862" s="117"/>
      <c r="AB1862" s="117"/>
      <c r="AC1862" s="117"/>
      <c r="AD1862" s="117"/>
      <c r="AE1862" s="117"/>
      <c r="AG1862" s="141"/>
      <c r="AN1862" s="117"/>
      <c r="AO1862" s="117"/>
      <c r="AP1862" s="117"/>
      <c r="AQ1862" s="117"/>
      <c r="AR1862" s="117"/>
      <c r="AS1862" s="117"/>
      <c r="AT1862" s="117"/>
      <c r="AU1862" s="117"/>
    </row>
    <row r="1863" spans="27:47">
      <c r="AA1863" s="117"/>
      <c r="AB1863" s="117"/>
      <c r="AC1863" s="117"/>
      <c r="AD1863" s="117"/>
      <c r="AE1863" s="117"/>
      <c r="AG1863" s="141"/>
      <c r="AN1863" s="117"/>
      <c r="AO1863" s="117"/>
      <c r="AP1863" s="117"/>
      <c r="AQ1863" s="117"/>
      <c r="AR1863" s="117"/>
      <c r="AS1863" s="117"/>
      <c r="AT1863" s="117"/>
      <c r="AU1863" s="117"/>
    </row>
    <row r="1864" spans="27:47">
      <c r="AA1864" s="117"/>
      <c r="AB1864" s="117"/>
      <c r="AC1864" s="117"/>
      <c r="AD1864" s="117"/>
      <c r="AE1864" s="117"/>
      <c r="AG1864" s="141"/>
      <c r="AN1864" s="117"/>
      <c r="AO1864" s="117"/>
      <c r="AP1864" s="117"/>
      <c r="AQ1864" s="117"/>
      <c r="AR1864" s="117"/>
      <c r="AS1864" s="117"/>
      <c r="AT1864" s="117"/>
      <c r="AU1864" s="117"/>
    </row>
    <row r="1865" spans="27:47">
      <c r="AA1865" s="117"/>
      <c r="AB1865" s="117"/>
      <c r="AC1865" s="117"/>
      <c r="AD1865" s="117"/>
      <c r="AE1865" s="117"/>
      <c r="AG1865" s="141"/>
      <c r="AN1865" s="117"/>
      <c r="AO1865" s="117"/>
      <c r="AP1865" s="117"/>
      <c r="AQ1865" s="117"/>
      <c r="AR1865" s="117"/>
      <c r="AS1865" s="117"/>
      <c r="AT1865" s="117"/>
      <c r="AU1865" s="117"/>
    </row>
    <row r="1866" spans="27:47">
      <c r="AA1866" s="117"/>
      <c r="AB1866" s="117"/>
      <c r="AC1866" s="117"/>
      <c r="AD1866" s="117"/>
      <c r="AE1866" s="117"/>
      <c r="AG1866" s="141"/>
      <c r="AN1866" s="117"/>
      <c r="AO1866" s="117"/>
      <c r="AP1866" s="117"/>
      <c r="AQ1866" s="117"/>
      <c r="AR1866" s="117"/>
      <c r="AS1866" s="117"/>
      <c r="AT1866" s="117"/>
      <c r="AU1866" s="117"/>
    </row>
    <row r="1867" spans="27:47">
      <c r="AA1867" s="117"/>
      <c r="AB1867" s="117"/>
      <c r="AC1867" s="117"/>
      <c r="AD1867" s="117"/>
      <c r="AE1867" s="117"/>
      <c r="AG1867" s="141"/>
      <c r="AN1867" s="117"/>
      <c r="AO1867" s="117"/>
      <c r="AP1867" s="117"/>
      <c r="AQ1867" s="117"/>
      <c r="AR1867" s="117"/>
      <c r="AS1867" s="117"/>
      <c r="AT1867" s="117"/>
      <c r="AU1867" s="117"/>
    </row>
    <row r="1868" spans="27:47">
      <c r="AA1868" s="117"/>
      <c r="AB1868" s="117"/>
      <c r="AC1868" s="117"/>
      <c r="AD1868" s="117"/>
      <c r="AE1868" s="117"/>
      <c r="AG1868" s="141"/>
      <c r="AN1868" s="117"/>
      <c r="AO1868" s="117"/>
      <c r="AP1868" s="117"/>
      <c r="AQ1868" s="117"/>
      <c r="AR1868" s="117"/>
      <c r="AS1868" s="117"/>
      <c r="AT1868" s="117"/>
      <c r="AU1868" s="117"/>
    </row>
    <row r="1869" spans="27:47">
      <c r="AA1869" s="117"/>
      <c r="AB1869" s="117"/>
      <c r="AC1869" s="117"/>
      <c r="AD1869" s="117"/>
      <c r="AE1869" s="117"/>
      <c r="AG1869" s="141"/>
      <c r="AN1869" s="117"/>
      <c r="AO1869" s="117"/>
      <c r="AP1869" s="117"/>
      <c r="AQ1869" s="117"/>
      <c r="AR1869" s="117"/>
      <c r="AS1869" s="117"/>
      <c r="AT1869" s="117"/>
      <c r="AU1869" s="117"/>
    </row>
    <row r="1870" spans="27:47">
      <c r="AA1870" s="117"/>
      <c r="AB1870" s="117"/>
      <c r="AC1870" s="117"/>
      <c r="AD1870" s="117"/>
      <c r="AE1870" s="117"/>
      <c r="AG1870" s="141"/>
      <c r="AN1870" s="117"/>
      <c r="AO1870" s="117"/>
      <c r="AP1870" s="117"/>
      <c r="AQ1870" s="117"/>
      <c r="AR1870" s="117"/>
      <c r="AS1870" s="117"/>
      <c r="AT1870" s="117"/>
      <c r="AU1870" s="117"/>
    </row>
    <row r="1871" spans="27:47">
      <c r="AA1871" s="117"/>
      <c r="AB1871" s="117"/>
      <c r="AC1871" s="117"/>
      <c r="AD1871" s="117"/>
      <c r="AE1871" s="117"/>
      <c r="AG1871" s="141"/>
      <c r="AN1871" s="117"/>
      <c r="AO1871" s="117"/>
      <c r="AP1871" s="117"/>
      <c r="AQ1871" s="117"/>
      <c r="AR1871" s="117"/>
      <c r="AS1871" s="117"/>
      <c r="AT1871" s="117"/>
      <c r="AU1871" s="117"/>
    </row>
    <row r="1872" spans="27:47">
      <c r="AA1872" s="117"/>
      <c r="AB1872" s="117"/>
      <c r="AC1872" s="117"/>
      <c r="AD1872" s="117"/>
      <c r="AE1872" s="117"/>
      <c r="AG1872" s="141"/>
      <c r="AN1872" s="117"/>
      <c r="AO1872" s="117"/>
      <c r="AP1872" s="117"/>
      <c r="AQ1872" s="117"/>
      <c r="AR1872" s="117"/>
      <c r="AS1872" s="117"/>
      <c r="AT1872" s="117"/>
      <c r="AU1872" s="117"/>
    </row>
    <row r="1873" spans="27:47">
      <c r="AA1873" s="117"/>
      <c r="AB1873" s="117"/>
      <c r="AC1873" s="117"/>
      <c r="AD1873" s="117"/>
      <c r="AE1873" s="117"/>
      <c r="AG1873" s="141"/>
      <c r="AN1873" s="117"/>
      <c r="AO1873" s="117"/>
      <c r="AP1873" s="117"/>
      <c r="AQ1873" s="117"/>
      <c r="AR1873" s="117"/>
      <c r="AS1873" s="117"/>
      <c r="AT1873" s="117"/>
      <c r="AU1873" s="117"/>
    </row>
    <row r="1874" spans="27:47">
      <c r="AA1874" s="117"/>
      <c r="AB1874" s="117"/>
      <c r="AC1874" s="117"/>
      <c r="AD1874" s="117"/>
      <c r="AE1874" s="117"/>
      <c r="AG1874" s="141"/>
      <c r="AN1874" s="117"/>
      <c r="AO1874" s="117"/>
      <c r="AP1874" s="117"/>
      <c r="AQ1874" s="117"/>
      <c r="AR1874" s="117"/>
      <c r="AS1874" s="117"/>
      <c r="AT1874" s="117"/>
      <c r="AU1874" s="117"/>
    </row>
    <row r="1875" spans="27:47">
      <c r="AA1875" s="117"/>
      <c r="AB1875" s="117"/>
      <c r="AC1875" s="117"/>
      <c r="AD1875" s="117"/>
      <c r="AE1875" s="117"/>
      <c r="AG1875" s="141"/>
      <c r="AN1875" s="117"/>
      <c r="AO1875" s="117"/>
      <c r="AP1875" s="117"/>
      <c r="AQ1875" s="117"/>
      <c r="AR1875" s="117"/>
      <c r="AS1875" s="117"/>
      <c r="AT1875" s="117"/>
      <c r="AU1875" s="117"/>
    </row>
    <row r="1876" spans="27:47">
      <c r="AA1876" s="117"/>
      <c r="AB1876" s="117"/>
      <c r="AC1876" s="117"/>
      <c r="AD1876" s="117"/>
      <c r="AE1876" s="117"/>
      <c r="AG1876" s="141"/>
      <c r="AN1876" s="117"/>
      <c r="AO1876" s="117"/>
      <c r="AP1876" s="117"/>
      <c r="AQ1876" s="117"/>
      <c r="AR1876" s="117"/>
      <c r="AS1876" s="117"/>
      <c r="AT1876" s="117"/>
      <c r="AU1876" s="117"/>
    </row>
    <row r="1877" spans="27:47">
      <c r="AA1877" s="117"/>
      <c r="AB1877" s="117"/>
      <c r="AC1877" s="117"/>
      <c r="AD1877" s="117"/>
      <c r="AE1877" s="117"/>
      <c r="AG1877" s="141"/>
      <c r="AN1877" s="117"/>
      <c r="AO1877" s="117"/>
      <c r="AP1877" s="117"/>
      <c r="AQ1877" s="117"/>
      <c r="AR1877" s="117"/>
      <c r="AS1877" s="117"/>
      <c r="AT1877" s="117"/>
      <c r="AU1877" s="117"/>
    </row>
    <row r="1878" spans="27:47">
      <c r="AA1878" s="117"/>
      <c r="AB1878" s="117"/>
      <c r="AC1878" s="117"/>
      <c r="AD1878" s="117"/>
      <c r="AE1878" s="117"/>
      <c r="AG1878" s="141"/>
      <c r="AN1878" s="117"/>
      <c r="AO1878" s="117"/>
      <c r="AP1878" s="117"/>
      <c r="AQ1878" s="117"/>
      <c r="AR1878" s="117"/>
      <c r="AS1878" s="117"/>
      <c r="AT1878" s="117"/>
      <c r="AU1878" s="117"/>
    </row>
    <row r="1879" spans="27:47">
      <c r="AA1879" s="117"/>
      <c r="AB1879" s="117"/>
      <c r="AC1879" s="117"/>
      <c r="AD1879" s="117"/>
      <c r="AE1879" s="117"/>
      <c r="AG1879" s="141"/>
      <c r="AN1879" s="117"/>
      <c r="AO1879" s="117"/>
      <c r="AP1879" s="117"/>
      <c r="AQ1879" s="117"/>
      <c r="AR1879" s="117"/>
      <c r="AS1879" s="117"/>
      <c r="AT1879" s="117"/>
      <c r="AU1879" s="117"/>
    </row>
    <row r="1880" spans="27:47">
      <c r="AA1880" s="117"/>
      <c r="AB1880" s="117"/>
      <c r="AC1880" s="117"/>
      <c r="AD1880" s="117"/>
      <c r="AE1880" s="117"/>
      <c r="AG1880" s="141"/>
      <c r="AN1880" s="117"/>
      <c r="AO1880" s="117"/>
      <c r="AP1880" s="117"/>
      <c r="AQ1880" s="117"/>
      <c r="AR1880" s="117"/>
      <c r="AS1880" s="117"/>
      <c r="AT1880" s="117"/>
      <c r="AU1880" s="117"/>
    </row>
    <row r="1881" spans="27:47">
      <c r="AA1881" s="117"/>
      <c r="AB1881" s="117"/>
      <c r="AC1881" s="117"/>
      <c r="AD1881" s="117"/>
      <c r="AE1881" s="117"/>
      <c r="AG1881" s="141"/>
      <c r="AN1881" s="117"/>
      <c r="AO1881" s="117"/>
      <c r="AP1881" s="117"/>
      <c r="AQ1881" s="117"/>
      <c r="AR1881" s="117"/>
      <c r="AS1881" s="117"/>
      <c r="AT1881" s="117"/>
      <c r="AU1881" s="117"/>
    </row>
    <row r="1882" spans="27:47">
      <c r="AA1882" s="117"/>
      <c r="AB1882" s="117"/>
      <c r="AC1882" s="117"/>
      <c r="AD1882" s="117"/>
      <c r="AE1882" s="117"/>
      <c r="AG1882" s="141"/>
      <c r="AN1882" s="117"/>
      <c r="AO1882" s="117"/>
      <c r="AP1882" s="117"/>
      <c r="AQ1882" s="117"/>
      <c r="AR1882" s="117"/>
      <c r="AS1882" s="117"/>
      <c r="AT1882" s="117"/>
      <c r="AU1882" s="117"/>
    </row>
    <row r="1883" spans="27:47">
      <c r="AA1883" s="117"/>
      <c r="AB1883" s="117"/>
      <c r="AC1883" s="117"/>
      <c r="AD1883" s="117"/>
      <c r="AE1883" s="117"/>
      <c r="AG1883" s="141"/>
      <c r="AN1883" s="117"/>
      <c r="AO1883" s="117"/>
      <c r="AP1883" s="117"/>
      <c r="AQ1883" s="117"/>
      <c r="AR1883" s="117"/>
      <c r="AS1883" s="117"/>
      <c r="AT1883" s="117"/>
      <c r="AU1883" s="117"/>
    </row>
    <row r="1884" spans="27:47">
      <c r="AA1884" s="117"/>
      <c r="AB1884" s="117"/>
      <c r="AC1884" s="117"/>
      <c r="AD1884" s="117"/>
      <c r="AE1884" s="117"/>
      <c r="AG1884" s="141"/>
      <c r="AN1884" s="117"/>
      <c r="AO1884" s="117"/>
      <c r="AP1884" s="117"/>
      <c r="AQ1884" s="117"/>
      <c r="AR1884" s="117"/>
      <c r="AS1884" s="117"/>
      <c r="AT1884" s="117"/>
      <c r="AU1884" s="117"/>
    </row>
    <row r="1885" spans="27:47">
      <c r="AA1885" s="117"/>
      <c r="AB1885" s="117"/>
      <c r="AC1885" s="117"/>
      <c r="AD1885" s="117"/>
      <c r="AE1885" s="117"/>
      <c r="AG1885" s="141"/>
      <c r="AN1885" s="117"/>
      <c r="AO1885" s="117"/>
      <c r="AP1885" s="117"/>
      <c r="AQ1885" s="117"/>
      <c r="AR1885" s="117"/>
      <c r="AS1885" s="117"/>
      <c r="AT1885" s="117"/>
      <c r="AU1885" s="117"/>
    </row>
    <row r="1886" spans="27:47">
      <c r="AA1886" s="117"/>
      <c r="AB1886" s="117"/>
      <c r="AC1886" s="117"/>
      <c r="AD1886" s="117"/>
      <c r="AE1886" s="117"/>
      <c r="AG1886" s="141"/>
      <c r="AN1886" s="117"/>
      <c r="AO1886" s="117"/>
      <c r="AP1886" s="117"/>
      <c r="AQ1886" s="117"/>
      <c r="AR1886" s="117"/>
      <c r="AS1886" s="117"/>
      <c r="AT1886" s="117"/>
      <c r="AU1886" s="117"/>
    </row>
    <row r="1887" spans="27:47">
      <c r="AA1887" s="117"/>
      <c r="AB1887" s="117"/>
      <c r="AC1887" s="117"/>
      <c r="AD1887" s="117"/>
      <c r="AE1887" s="117"/>
      <c r="AG1887" s="141"/>
      <c r="AN1887" s="117"/>
      <c r="AO1887" s="117"/>
      <c r="AP1887" s="117"/>
      <c r="AQ1887" s="117"/>
      <c r="AR1887" s="117"/>
      <c r="AS1887" s="117"/>
      <c r="AT1887" s="117"/>
      <c r="AU1887" s="117"/>
    </row>
    <row r="1888" spans="27:47">
      <c r="AA1888" s="117"/>
      <c r="AB1888" s="117"/>
      <c r="AC1888" s="117"/>
      <c r="AD1888" s="117"/>
      <c r="AE1888" s="117"/>
      <c r="AG1888" s="141"/>
      <c r="AN1888" s="117"/>
      <c r="AO1888" s="117"/>
      <c r="AP1888" s="117"/>
      <c r="AQ1888" s="117"/>
      <c r="AR1888" s="117"/>
      <c r="AS1888" s="117"/>
      <c r="AT1888" s="117"/>
      <c r="AU1888" s="117"/>
    </row>
    <row r="1889" spans="27:47">
      <c r="AA1889" s="117"/>
      <c r="AB1889" s="117"/>
      <c r="AC1889" s="117"/>
      <c r="AD1889" s="117"/>
      <c r="AE1889" s="117"/>
      <c r="AG1889" s="141"/>
      <c r="AN1889" s="117"/>
      <c r="AO1889" s="117"/>
      <c r="AP1889" s="117"/>
      <c r="AQ1889" s="117"/>
      <c r="AR1889" s="117"/>
      <c r="AS1889" s="117"/>
      <c r="AT1889" s="117"/>
      <c r="AU1889" s="117"/>
    </row>
    <row r="1890" spans="27:47">
      <c r="AA1890" s="117"/>
      <c r="AB1890" s="117"/>
      <c r="AC1890" s="117"/>
      <c r="AD1890" s="117"/>
      <c r="AE1890" s="117"/>
      <c r="AG1890" s="141"/>
      <c r="AN1890" s="117"/>
      <c r="AO1890" s="117"/>
      <c r="AP1890" s="117"/>
      <c r="AQ1890" s="117"/>
      <c r="AR1890" s="117"/>
      <c r="AS1890" s="117"/>
      <c r="AT1890" s="117"/>
      <c r="AU1890" s="117"/>
    </row>
    <row r="1891" spans="27:47">
      <c r="AA1891" s="117"/>
      <c r="AB1891" s="117"/>
      <c r="AC1891" s="117"/>
      <c r="AD1891" s="117"/>
      <c r="AE1891" s="117"/>
      <c r="AG1891" s="141"/>
      <c r="AN1891" s="117"/>
      <c r="AO1891" s="117"/>
      <c r="AP1891" s="117"/>
      <c r="AQ1891" s="117"/>
      <c r="AR1891" s="117"/>
      <c r="AS1891" s="117"/>
      <c r="AT1891" s="117"/>
      <c r="AU1891" s="117"/>
    </row>
    <row r="1892" spans="27:47">
      <c r="AA1892" s="117"/>
      <c r="AB1892" s="117"/>
      <c r="AC1892" s="117"/>
      <c r="AD1892" s="117"/>
      <c r="AE1892" s="117"/>
      <c r="AG1892" s="141"/>
      <c r="AN1892" s="117"/>
      <c r="AO1892" s="117"/>
      <c r="AP1892" s="117"/>
      <c r="AQ1892" s="117"/>
      <c r="AR1892" s="117"/>
      <c r="AS1892" s="117"/>
      <c r="AT1892" s="117"/>
      <c r="AU1892" s="117"/>
    </row>
    <row r="1893" spans="27:47">
      <c r="AA1893" s="117"/>
      <c r="AB1893" s="117"/>
      <c r="AC1893" s="117"/>
      <c r="AD1893" s="117"/>
      <c r="AE1893" s="117"/>
      <c r="AG1893" s="141"/>
      <c r="AN1893" s="117"/>
      <c r="AO1893" s="117"/>
      <c r="AP1893" s="117"/>
      <c r="AQ1893" s="117"/>
      <c r="AR1893" s="117"/>
      <c r="AS1893" s="117"/>
      <c r="AT1893" s="117"/>
      <c r="AU1893" s="117"/>
    </row>
    <row r="1894" spans="27:47">
      <c r="AA1894" s="117"/>
      <c r="AB1894" s="117"/>
      <c r="AC1894" s="117"/>
      <c r="AD1894" s="117"/>
      <c r="AE1894" s="117"/>
      <c r="AG1894" s="141"/>
      <c r="AN1894" s="117"/>
      <c r="AO1894" s="117"/>
      <c r="AP1894" s="117"/>
      <c r="AQ1894" s="117"/>
      <c r="AR1894" s="117"/>
      <c r="AS1894" s="117"/>
      <c r="AT1894" s="117"/>
      <c r="AU1894" s="117"/>
    </row>
    <row r="1895" spans="27:47">
      <c r="AA1895" s="117"/>
      <c r="AB1895" s="117"/>
      <c r="AC1895" s="117"/>
      <c r="AD1895" s="117"/>
      <c r="AE1895" s="117"/>
      <c r="AG1895" s="141"/>
      <c r="AN1895" s="117"/>
      <c r="AO1895" s="117"/>
      <c r="AP1895" s="117"/>
      <c r="AQ1895" s="117"/>
      <c r="AR1895" s="117"/>
      <c r="AS1895" s="117"/>
      <c r="AT1895" s="117"/>
      <c r="AU1895" s="117"/>
    </row>
    <row r="1896" spans="27:47">
      <c r="AA1896" s="117"/>
      <c r="AB1896" s="117"/>
      <c r="AC1896" s="117"/>
      <c r="AD1896" s="117"/>
      <c r="AE1896" s="117"/>
      <c r="AG1896" s="141"/>
      <c r="AN1896" s="117"/>
      <c r="AO1896" s="117"/>
      <c r="AP1896" s="117"/>
      <c r="AQ1896" s="117"/>
      <c r="AR1896" s="117"/>
      <c r="AS1896" s="117"/>
      <c r="AT1896" s="117"/>
      <c r="AU1896" s="117"/>
    </row>
    <row r="1897" spans="27:47">
      <c r="AA1897" s="117"/>
      <c r="AB1897" s="117"/>
      <c r="AC1897" s="117"/>
      <c r="AD1897" s="117"/>
      <c r="AE1897" s="117"/>
      <c r="AG1897" s="141"/>
      <c r="AN1897" s="117"/>
      <c r="AO1897" s="117"/>
      <c r="AP1897" s="117"/>
      <c r="AQ1897" s="117"/>
      <c r="AR1897" s="117"/>
      <c r="AS1897" s="117"/>
      <c r="AT1897" s="117"/>
      <c r="AU1897" s="117"/>
    </row>
    <row r="1898" spans="27:47">
      <c r="AA1898" s="117"/>
      <c r="AB1898" s="117"/>
      <c r="AC1898" s="117"/>
      <c r="AD1898" s="117"/>
      <c r="AE1898" s="117"/>
      <c r="AG1898" s="141"/>
      <c r="AN1898" s="117"/>
      <c r="AO1898" s="117"/>
      <c r="AP1898" s="117"/>
      <c r="AQ1898" s="117"/>
      <c r="AR1898" s="117"/>
      <c r="AS1898" s="117"/>
      <c r="AT1898" s="117"/>
      <c r="AU1898" s="117"/>
    </row>
    <row r="1899" spans="27:47">
      <c r="AA1899" s="117"/>
      <c r="AB1899" s="117"/>
      <c r="AC1899" s="117"/>
      <c r="AD1899" s="117"/>
      <c r="AE1899" s="117"/>
      <c r="AG1899" s="141"/>
      <c r="AN1899" s="117"/>
      <c r="AO1899" s="117"/>
      <c r="AP1899" s="117"/>
      <c r="AQ1899" s="117"/>
      <c r="AR1899" s="117"/>
      <c r="AS1899" s="117"/>
      <c r="AT1899" s="117"/>
      <c r="AU1899" s="117"/>
    </row>
    <row r="1900" spans="27:47">
      <c r="AA1900" s="117"/>
      <c r="AB1900" s="117"/>
      <c r="AC1900" s="117"/>
      <c r="AD1900" s="117"/>
      <c r="AE1900" s="117"/>
      <c r="AG1900" s="141"/>
      <c r="AN1900" s="117"/>
      <c r="AO1900" s="117"/>
      <c r="AP1900" s="117"/>
      <c r="AQ1900" s="117"/>
      <c r="AR1900" s="117"/>
      <c r="AS1900" s="117"/>
      <c r="AT1900" s="117"/>
      <c r="AU1900" s="117"/>
    </row>
    <row r="1901" spans="27:47">
      <c r="AA1901" s="117"/>
      <c r="AB1901" s="117"/>
      <c r="AC1901" s="117"/>
      <c r="AD1901" s="117"/>
      <c r="AE1901" s="117"/>
      <c r="AG1901" s="141"/>
      <c r="AN1901" s="117"/>
      <c r="AO1901" s="117"/>
      <c r="AP1901" s="117"/>
      <c r="AQ1901" s="117"/>
      <c r="AR1901" s="117"/>
      <c r="AS1901" s="117"/>
      <c r="AT1901" s="117"/>
      <c r="AU1901" s="117"/>
    </row>
    <row r="1902" spans="27:47">
      <c r="AA1902" s="117"/>
      <c r="AB1902" s="117"/>
      <c r="AC1902" s="117"/>
      <c r="AD1902" s="117"/>
      <c r="AE1902" s="117"/>
      <c r="AG1902" s="141"/>
      <c r="AN1902" s="117"/>
      <c r="AO1902" s="117"/>
      <c r="AP1902" s="117"/>
      <c r="AQ1902" s="117"/>
      <c r="AR1902" s="117"/>
      <c r="AS1902" s="117"/>
      <c r="AT1902" s="117"/>
      <c r="AU1902" s="117"/>
    </row>
    <row r="1903" spans="27:47">
      <c r="AA1903" s="117"/>
      <c r="AB1903" s="117"/>
      <c r="AC1903" s="117"/>
      <c r="AD1903" s="117"/>
      <c r="AE1903" s="117"/>
      <c r="AG1903" s="141"/>
      <c r="AN1903" s="117"/>
      <c r="AO1903" s="117"/>
      <c r="AP1903" s="117"/>
      <c r="AQ1903" s="117"/>
      <c r="AR1903" s="117"/>
      <c r="AS1903" s="117"/>
      <c r="AT1903" s="117"/>
      <c r="AU1903" s="117"/>
    </row>
    <row r="1904" spans="27:47">
      <c r="AA1904" s="117"/>
      <c r="AB1904" s="117"/>
      <c r="AC1904" s="117"/>
      <c r="AD1904" s="117"/>
      <c r="AE1904" s="117"/>
      <c r="AG1904" s="141"/>
      <c r="AN1904" s="117"/>
      <c r="AO1904" s="117"/>
      <c r="AP1904" s="117"/>
      <c r="AQ1904" s="117"/>
      <c r="AR1904" s="117"/>
      <c r="AS1904" s="117"/>
      <c r="AT1904" s="117"/>
      <c r="AU1904" s="117"/>
    </row>
    <row r="1905" spans="27:48">
      <c r="AA1905" s="117"/>
      <c r="AB1905" s="117"/>
      <c r="AC1905" s="117"/>
      <c r="AD1905" s="117"/>
      <c r="AE1905" s="117"/>
      <c r="AG1905" s="141"/>
      <c r="AN1905" s="117"/>
      <c r="AO1905" s="117"/>
      <c r="AP1905" s="117"/>
      <c r="AQ1905" s="117"/>
      <c r="AR1905" s="117"/>
      <c r="AS1905" s="117"/>
      <c r="AT1905" s="117"/>
      <c r="AU1905" s="117"/>
    </row>
    <row r="1906" spans="27:48">
      <c r="AA1906" s="117"/>
      <c r="AB1906" s="117"/>
      <c r="AC1906" s="117"/>
      <c r="AD1906" s="117"/>
      <c r="AE1906" s="117"/>
      <c r="AG1906" s="141"/>
      <c r="AN1906" s="117"/>
      <c r="AO1906" s="117"/>
      <c r="AP1906" s="117"/>
      <c r="AQ1906" s="117"/>
      <c r="AR1906" s="117"/>
      <c r="AS1906" s="117"/>
      <c r="AT1906" s="117"/>
      <c r="AU1906" s="117"/>
    </row>
    <row r="1907" spans="27:48">
      <c r="AA1907" s="117"/>
      <c r="AB1907" s="117"/>
      <c r="AC1907" s="117"/>
      <c r="AD1907" s="117"/>
      <c r="AE1907" s="117"/>
      <c r="AG1907" s="141"/>
      <c r="AN1907" s="117"/>
      <c r="AO1907" s="117"/>
      <c r="AP1907" s="117"/>
      <c r="AQ1907" s="117"/>
      <c r="AR1907" s="117"/>
      <c r="AS1907" s="117"/>
      <c r="AT1907" s="117"/>
      <c r="AU1907" s="117"/>
    </row>
    <row r="1908" spans="27:48">
      <c r="AA1908" s="117"/>
      <c r="AB1908" s="117"/>
      <c r="AC1908" s="117"/>
      <c r="AD1908" s="117"/>
      <c r="AE1908" s="117"/>
      <c r="AG1908" s="141"/>
      <c r="AN1908" s="117"/>
      <c r="AO1908" s="117"/>
      <c r="AP1908" s="117"/>
      <c r="AQ1908" s="117"/>
      <c r="AR1908" s="117"/>
      <c r="AS1908" s="117"/>
      <c r="AT1908" s="117"/>
      <c r="AU1908" s="117"/>
    </row>
    <row r="1909" spans="27:48">
      <c r="AA1909" s="117"/>
      <c r="AB1909" s="117"/>
      <c r="AC1909" s="117"/>
      <c r="AD1909" s="117"/>
      <c r="AE1909" s="117"/>
      <c r="AG1909" s="141"/>
      <c r="AN1909" s="117"/>
      <c r="AO1909" s="117"/>
      <c r="AP1909" s="117"/>
      <c r="AQ1909" s="117"/>
      <c r="AR1909" s="117"/>
      <c r="AS1909" s="117"/>
      <c r="AT1909" s="117"/>
      <c r="AU1909" s="117"/>
    </row>
    <row r="1910" spans="27:48">
      <c r="AA1910" s="117"/>
      <c r="AB1910" s="117"/>
      <c r="AC1910" s="117"/>
      <c r="AD1910" s="117"/>
      <c r="AE1910" s="117"/>
      <c r="AG1910" s="141"/>
      <c r="AN1910" s="117"/>
      <c r="AO1910" s="117"/>
      <c r="AP1910" s="117"/>
      <c r="AQ1910" s="117"/>
      <c r="AR1910" s="117"/>
      <c r="AS1910" s="117"/>
      <c r="AT1910" s="117"/>
      <c r="AU1910" s="117"/>
    </row>
    <row r="1911" spans="27:48">
      <c r="AA1911" s="117"/>
      <c r="AB1911" s="117"/>
      <c r="AC1911" s="117"/>
      <c r="AD1911" s="117"/>
      <c r="AE1911" s="117"/>
      <c r="AG1911" s="141"/>
      <c r="AN1911" s="117"/>
      <c r="AO1911" s="117"/>
      <c r="AP1911" s="117"/>
      <c r="AQ1911" s="117"/>
      <c r="AR1911" s="117"/>
      <c r="AS1911" s="117"/>
      <c r="AT1911" s="117"/>
      <c r="AU1911" s="117"/>
    </row>
    <row r="1912" spans="27:48">
      <c r="AA1912" s="117"/>
      <c r="AB1912" s="117"/>
      <c r="AC1912" s="117"/>
      <c r="AD1912" s="117"/>
      <c r="AE1912" s="117"/>
      <c r="AG1912" s="141"/>
      <c r="AN1912" s="117"/>
      <c r="AO1912" s="117"/>
      <c r="AP1912" s="117"/>
      <c r="AQ1912" s="117"/>
      <c r="AR1912" s="117"/>
      <c r="AS1912" s="117"/>
      <c r="AT1912" s="117"/>
      <c r="AU1912" s="117"/>
    </row>
    <row r="1913" spans="27:48">
      <c r="AA1913" s="117"/>
      <c r="AB1913" s="117"/>
      <c r="AC1913" s="117"/>
      <c r="AD1913" s="117"/>
      <c r="AE1913" s="117"/>
      <c r="AG1913" s="141"/>
      <c r="AN1913" s="117"/>
      <c r="AO1913" s="117"/>
      <c r="AP1913" s="117"/>
      <c r="AQ1913" s="117"/>
      <c r="AR1913" s="117"/>
      <c r="AS1913" s="117"/>
      <c r="AT1913" s="117"/>
      <c r="AU1913" s="117"/>
    </row>
    <row r="1914" spans="27:48">
      <c r="AA1914" s="117"/>
      <c r="AB1914" s="117"/>
      <c r="AC1914" s="117"/>
      <c r="AD1914" s="117"/>
      <c r="AE1914" s="117"/>
      <c r="AG1914" s="141"/>
      <c r="AN1914" s="117"/>
      <c r="AO1914" s="117"/>
      <c r="AP1914" s="117"/>
      <c r="AQ1914" s="117"/>
      <c r="AR1914" s="117"/>
      <c r="AS1914" s="117"/>
      <c r="AT1914" s="117"/>
      <c r="AU1914" s="117"/>
    </row>
    <row r="1915" spans="27:48">
      <c r="AA1915" s="117"/>
      <c r="AB1915" s="117"/>
      <c r="AC1915" s="117"/>
      <c r="AD1915" s="117"/>
      <c r="AE1915" s="117"/>
      <c r="AG1915" s="141"/>
      <c r="AN1915" s="117"/>
      <c r="AO1915" s="117"/>
      <c r="AP1915" s="117"/>
      <c r="AQ1915" s="117"/>
      <c r="AR1915" s="117"/>
      <c r="AS1915" s="117"/>
      <c r="AT1915" s="117"/>
      <c r="AU1915" s="117"/>
    </row>
    <row r="1916" spans="27:48">
      <c r="AA1916" s="117"/>
      <c r="AB1916" s="117"/>
      <c r="AC1916" s="117"/>
      <c r="AD1916" s="117"/>
      <c r="AE1916" s="117"/>
      <c r="AG1916" s="141"/>
      <c r="AN1916" s="117"/>
      <c r="AO1916" s="117"/>
      <c r="AP1916" s="117"/>
      <c r="AQ1916" s="117"/>
      <c r="AR1916" s="117"/>
      <c r="AS1916" s="117"/>
      <c r="AT1916" s="117"/>
      <c r="AU1916" s="117"/>
    </row>
    <row r="1917" spans="27:48">
      <c r="AA1917" s="117"/>
      <c r="AB1917" s="117"/>
      <c r="AC1917" s="117"/>
      <c r="AD1917" s="117"/>
      <c r="AE1917" s="117"/>
      <c r="AG1917" s="141"/>
      <c r="AN1917" s="117"/>
      <c r="AO1917" s="117"/>
      <c r="AP1917" s="117"/>
      <c r="AQ1917" s="117"/>
      <c r="AR1917" s="117"/>
      <c r="AS1917" s="117"/>
      <c r="AT1917" s="117"/>
      <c r="AU1917" s="117"/>
    </row>
    <row r="1918" spans="27:48">
      <c r="AA1918" s="117"/>
      <c r="AB1918" s="117"/>
      <c r="AC1918" s="117"/>
      <c r="AD1918" s="117"/>
      <c r="AE1918" s="117"/>
      <c r="AG1918" s="141"/>
      <c r="AN1918" s="117"/>
      <c r="AO1918" s="117"/>
      <c r="AP1918" s="117"/>
      <c r="AQ1918" s="117"/>
      <c r="AR1918" s="117"/>
      <c r="AS1918" s="117"/>
      <c r="AT1918" s="117"/>
      <c r="AU1918" s="117"/>
    </row>
    <row r="1919" spans="27:48">
      <c r="AA1919" s="117"/>
      <c r="AB1919" s="117"/>
      <c r="AC1919" s="117"/>
      <c r="AD1919" s="117"/>
      <c r="AE1919" s="117"/>
      <c r="AG1919" s="141"/>
      <c r="AN1919" s="117"/>
      <c r="AO1919" s="117"/>
      <c r="AP1919" s="117"/>
      <c r="AQ1919" s="117"/>
      <c r="AR1919" s="117"/>
      <c r="AS1919" s="117"/>
      <c r="AT1919" s="117"/>
      <c r="AU1919" s="117"/>
      <c r="AV1919" s="117"/>
    </row>
    <row r="1920" spans="27:48">
      <c r="AA1920" s="117"/>
      <c r="AB1920" s="117"/>
      <c r="AC1920" s="117"/>
      <c r="AD1920" s="117"/>
      <c r="AE1920" s="117"/>
      <c r="AG1920" s="141"/>
      <c r="AN1920" s="117"/>
      <c r="AO1920" s="117"/>
      <c r="AP1920" s="117"/>
      <c r="AQ1920" s="117"/>
      <c r="AR1920" s="117"/>
      <c r="AS1920" s="117"/>
      <c r="AT1920" s="117"/>
      <c r="AU1920" s="117"/>
    </row>
    <row r="1921" spans="27:48">
      <c r="AA1921" s="117"/>
      <c r="AB1921" s="117"/>
      <c r="AC1921" s="117"/>
      <c r="AD1921" s="117"/>
      <c r="AE1921" s="117"/>
      <c r="AG1921" s="141"/>
      <c r="AN1921" s="117"/>
      <c r="AO1921" s="117"/>
      <c r="AP1921" s="117"/>
      <c r="AQ1921" s="117"/>
      <c r="AR1921" s="117"/>
      <c r="AS1921" s="117"/>
      <c r="AT1921" s="117"/>
      <c r="AU1921" s="117"/>
    </row>
    <row r="1922" spans="27:48">
      <c r="AA1922" s="117"/>
      <c r="AB1922" s="117"/>
      <c r="AC1922" s="117"/>
      <c r="AD1922" s="117"/>
      <c r="AE1922" s="117"/>
      <c r="AG1922" s="141"/>
      <c r="AN1922" s="117"/>
      <c r="AO1922" s="117"/>
      <c r="AP1922" s="117"/>
      <c r="AQ1922" s="117"/>
      <c r="AR1922" s="117"/>
      <c r="AS1922" s="117"/>
      <c r="AT1922" s="117"/>
      <c r="AU1922" s="117"/>
    </row>
    <row r="1923" spans="27:48">
      <c r="AA1923" s="117"/>
      <c r="AB1923" s="117"/>
      <c r="AC1923" s="117"/>
      <c r="AD1923" s="117"/>
      <c r="AE1923" s="117"/>
      <c r="AG1923" s="141"/>
      <c r="AN1923" s="117"/>
      <c r="AO1923" s="117"/>
      <c r="AP1923" s="117"/>
      <c r="AQ1923" s="117"/>
      <c r="AR1923" s="117"/>
      <c r="AS1923" s="117"/>
      <c r="AT1923" s="117"/>
      <c r="AU1923" s="117"/>
      <c r="AV1923" s="117"/>
    </row>
    <row r="1924" spans="27:48">
      <c r="AA1924" s="117"/>
      <c r="AB1924" s="117"/>
      <c r="AC1924" s="117"/>
      <c r="AD1924" s="117"/>
      <c r="AE1924" s="117"/>
      <c r="AG1924" s="141"/>
      <c r="AN1924" s="117"/>
      <c r="AO1924" s="117"/>
      <c r="AP1924" s="117"/>
      <c r="AQ1924" s="117"/>
      <c r="AR1924" s="117"/>
      <c r="AS1924" s="117"/>
      <c r="AT1924" s="117"/>
      <c r="AU1924" s="117"/>
    </row>
    <row r="1925" spans="27:48">
      <c r="AA1925" s="117"/>
      <c r="AB1925" s="117"/>
      <c r="AC1925" s="117"/>
      <c r="AD1925" s="117"/>
      <c r="AE1925" s="117"/>
      <c r="AG1925" s="141"/>
      <c r="AN1925" s="117"/>
      <c r="AO1925" s="117"/>
      <c r="AP1925" s="117"/>
      <c r="AQ1925" s="117"/>
      <c r="AR1925" s="117"/>
      <c r="AS1925" s="117"/>
      <c r="AT1925" s="117"/>
      <c r="AU1925" s="117"/>
    </row>
    <row r="1926" spans="27:48">
      <c r="AA1926" s="117"/>
      <c r="AB1926" s="117"/>
      <c r="AC1926" s="117"/>
      <c r="AD1926" s="117"/>
      <c r="AE1926" s="117"/>
      <c r="AG1926" s="141"/>
      <c r="AN1926" s="117"/>
      <c r="AO1926" s="117"/>
      <c r="AP1926" s="117"/>
      <c r="AQ1926" s="117"/>
      <c r="AR1926" s="117"/>
      <c r="AS1926" s="117"/>
      <c r="AT1926" s="117"/>
      <c r="AU1926" s="117"/>
      <c r="AV1926" s="117"/>
    </row>
    <row r="1927" spans="27:48">
      <c r="AA1927" s="117"/>
      <c r="AB1927" s="117"/>
      <c r="AC1927" s="117"/>
      <c r="AD1927" s="117"/>
      <c r="AE1927" s="117"/>
      <c r="AG1927" s="141"/>
      <c r="AN1927" s="117"/>
      <c r="AO1927" s="117"/>
      <c r="AP1927" s="117"/>
      <c r="AQ1927" s="117"/>
      <c r="AR1927" s="117"/>
      <c r="AS1927" s="117"/>
      <c r="AT1927" s="117"/>
      <c r="AU1927" s="117"/>
    </row>
    <row r="1928" spans="27:48">
      <c r="AA1928" s="117"/>
      <c r="AB1928" s="117"/>
      <c r="AC1928" s="117"/>
      <c r="AD1928" s="117"/>
      <c r="AE1928" s="117"/>
      <c r="AG1928" s="141"/>
      <c r="AN1928" s="117"/>
      <c r="AO1928" s="117"/>
      <c r="AP1928" s="117"/>
      <c r="AQ1928" s="117"/>
      <c r="AR1928" s="117"/>
      <c r="AS1928" s="117"/>
      <c r="AT1928" s="117"/>
      <c r="AU1928" s="117"/>
    </row>
    <row r="1929" spans="27:48">
      <c r="AA1929" s="117"/>
      <c r="AB1929" s="117"/>
      <c r="AC1929" s="117"/>
      <c r="AD1929" s="117"/>
      <c r="AE1929" s="117"/>
      <c r="AG1929" s="141"/>
      <c r="AN1929" s="117"/>
      <c r="AO1929" s="117"/>
      <c r="AP1929" s="117"/>
      <c r="AQ1929" s="117"/>
      <c r="AR1929" s="117"/>
      <c r="AS1929" s="117"/>
      <c r="AT1929" s="117"/>
      <c r="AU1929" s="117"/>
    </row>
    <row r="1930" spans="27:48">
      <c r="AA1930" s="117"/>
      <c r="AB1930" s="117"/>
      <c r="AC1930" s="117"/>
      <c r="AD1930" s="117"/>
      <c r="AE1930" s="117"/>
      <c r="AG1930" s="141"/>
      <c r="AN1930" s="117"/>
      <c r="AO1930" s="117"/>
      <c r="AP1930" s="117"/>
      <c r="AQ1930" s="117"/>
      <c r="AR1930" s="117"/>
      <c r="AS1930" s="117"/>
      <c r="AT1930" s="117"/>
      <c r="AU1930" s="117"/>
    </row>
    <row r="1931" spans="27:48">
      <c r="AA1931" s="117"/>
      <c r="AB1931" s="117"/>
      <c r="AC1931" s="117"/>
      <c r="AD1931" s="117"/>
      <c r="AE1931" s="117"/>
      <c r="AG1931" s="141"/>
      <c r="AN1931" s="117"/>
      <c r="AO1931" s="117"/>
      <c r="AP1931" s="117"/>
      <c r="AQ1931" s="117"/>
      <c r="AR1931" s="117"/>
      <c r="AS1931" s="117"/>
      <c r="AT1931" s="117"/>
      <c r="AU1931" s="117"/>
    </row>
    <row r="1932" spans="27:48">
      <c r="AA1932" s="117"/>
      <c r="AB1932" s="117"/>
      <c r="AC1932" s="117"/>
      <c r="AD1932" s="117"/>
      <c r="AE1932" s="117"/>
      <c r="AG1932" s="141"/>
      <c r="AN1932" s="117"/>
      <c r="AO1932" s="117"/>
      <c r="AP1932" s="117"/>
      <c r="AQ1932" s="117"/>
      <c r="AR1932" s="117"/>
      <c r="AS1932" s="117"/>
      <c r="AT1932" s="117"/>
      <c r="AU1932" s="117"/>
    </row>
    <row r="1933" spans="27:48">
      <c r="AA1933" s="117"/>
      <c r="AB1933" s="117"/>
      <c r="AC1933" s="117"/>
      <c r="AD1933" s="117"/>
      <c r="AE1933" s="117"/>
      <c r="AG1933" s="141"/>
      <c r="AN1933" s="117"/>
      <c r="AO1933" s="117"/>
      <c r="AP1933" s="117"/>
      <c r="AQ1933" s="117"/>
      <c r="AR1933" s="117"/>
      <c r="AS1933" s="117"/>
      <c r="AT1933" s="117"/>
      <c r="AU1933" s="117"/>
    </row>
    <row r="1934" spans="27:48">
      <c r="AA1934" s="117"/>
      <c r="AB1934" s="117"/>
      <c r="AC1934" s="117"/>
      <c r="AD1934" s="117"/>
      <c r="AE1934" s="117"/>
      <c r="AG1934" s="141"/>
      <c r="AN1934" s="117"/>
      <c r="AO1934" s="117"/>
      <c r="AP1934" s="117"/>
      <c r="AQ1934" s="117"/>
      <c r="AR1934" s="117"/>
      <c r="AS1934" s="117"/>
      <c r="AT1934" s="117"/>
      <c r="AU1934" s="117"/>
    </row>
    <row r="1935" spans="27:48">
      <c r="AA1935" s="117"/>
      <c r="AB1935" s="117"/>
      <c r="AC1935" s="117"/>
      <c r="AD1935" s="117"/>
      <c r="AE1935" s="117"/>
      <c r="AG1935" s="141"/>
      <c r="AN1935" s="117"/>
      <c r="AO1935" s="117"/>
      <c r="AP1935" s="117"/>
      <c r="AQ1935" s="117"/>
      <c r="AR1935" s="117"/>
      <c r="AS1935" s="117"/>
      <c r="AT1935" s="117"/>
      <c r="AU1935" s="117"/>
    </row>
    <row r="1936" spans="27:48">
      <c r="AA1936" s="117"/>
      <c r="AB1936" s="117"/>
      <c r="AC1936" s="117"/>
      <c r="AD1936" s="117"/>
      <c r="AE1936" s="117"/>
      <c r="AG1936" s="141"/>
      <c r="AN1936" s="117"/>
      <c r="AO1936" s="117"/>
      <c r="AP1936" s="117"/>
      <c r="AQ1936" s="117"/>
      <c r="AR1936" s="117"/>
      <c r="AS1936" s="117"/>
      <c r="AT1936" s="117"/>
      <c r="AU1936" s="117"/>
    </row>
    <row r="1937" spans="27:47">
      <c r="AA1937" s="117"/>
      <c r="AB1937" s="117"/>
      <c r="AC1937" s="117"/>
      <c r="AD1937" s="117"/>
      <c r="AE1937" s="117"/>
      <c r="AG1937" s="141"/>
      <c r="AN1937" s="117"/>
      <c r="AO1937" s="117"/>
      <c r="AP1937" s="117"/>
      <c r="AQ1937" s="117"/>
      <c r="AR1937" s="117"/>
      <c r="AS1937" s="117"/>
      <c r="AT1937" s="117"/>
      <c r="AU1937" s="117"/>
    </row>
    <row r="1938" spans="27:47">
      <c r="AA1938" s="117"/>
      <c r="AB1938" s="117"/>
      <c r="AC1938" s="117"/>
      <c r="AD1938" s="117"/>
      <c r="AE1938" s="117"/>
      <c r="AG1938" s="141"/>
      <c r="AN1938" s="117"/>
      <c r="AO1938" s="117"/>
      <c r="AP1938" s="117"/>
      <c r="AQ1938" s="117"/>
      <c r="AR1938" s="117"/>
      <c r="AS1938" s="117"/>
      <c r="AT1938" s="117"/>
      <c r="AU1938" s="117"/>
    </row>
    <row r="1939" spans="27:47">
      <c r="AA1939" s="117"/>
      <c r="AB1939" s="117"/>
      <c r="AC1939" s="117"/>
      <c r="AD1939" s="117"/>
      <c r="AE1939" s="117"/>
      <c r="AG1939" s="141"/>
      <c r="AN1939" s="117"/>
      <c r="AO1939" s="117"/>
      <c r="AP1939" s="117"/>
      <c r="AQ1939" s="117"/>
      <c r="AR1939" s="117"/>
      <c r="AS1939" s="117"/>
      <c r="AT1939" s="117"/>
      <c r="AU1939" s="117"/>
    </row>
    <row r="1940" spans="27:47">
      <c r="AA1940" s="117"/>
      <c r="AB1940" s="117"/>
      <c r="AC1940" s="117"/>
      <c r="AD1940" s="117"/>
      <c r="AE1940" s="117"/>
      <c r="AG1940" s="141"/>
      <c r="AN1940" s="117"/>
      <c r="AO1940" s="117"/>
      <c r="AP1940" s="117"/>
      <c r="AQ1940" s="117"/>
      <c r="AR1940" s="117"/>
      <c r="AS1940" s="117"/>
      <c r="AT1940" s="117"/>
      <c r="AU1940" s="117"/>
    </row>
    <row r="1941" spans="27:47">
      <c r="AA1941" s="117"/>
      <c r="AB1941" s="117"/>
      <c r="AC1941" s="117"/>
      <c r="AD1941" s="117"/>
      <c r="AE1941" s="117"/>
      <c r="AG1941" s="141"/>
      <c r="AN1941" s="117"/>
      <c r="AO1941" s="117"/>
      <c r="AP1941" s="117"/>
      <c r="AQ1941" s="117"/>
      <c r="AR1941" s="117"/>
      <c r="AS1941" s="117"/>
      <c r="AT1941" s="117"/>
      <c r="AU1941" s="117"/>
    </row>
    <row r="1942" spans="27:47">
      <c r="AA1942" s="117"/>
      <c r="AB1942" s="117"/>
      <c r="AC1942" s="117"/>
      <c r="AD1942" s="117"/>
      <c r="AE1942" s="117"/>
      <c r="AG1942" s="141"/>
      <c r="AN1942" s="117"/>
      <c r="AO1942" s="117"/>
      <c r="AP1942" s="117"/>
      <c r="AQ1942" s="117"/>
      <c r="AR1942" s="117"/>
      <c r="AS1942" s="117"/>
      <c r="AT1942" s="117"/>
      <c r="AU1942" s="117"/>
    </row>
    <row r="1943" spans="27:47">
      <c r="AA1943" s="117"/>
      <c r="AB1943" s="117"/>
      <c r="AC1943" s="117"/>
      <c r="AD1943" s="117"/>
      <c r="AE1943" s="117"/>
      <c r="AG1943" s="141"/>
      <c r="AN1943" s="117"/>
      <c r="AO1943" s="117"/>
      <c r="AP1943" s="117"/>
      <c r="AQ1943" s="117"/>
      <c r="AR1943" s="117"/>
      <c r="AS1943" s="117"/>
      <c r="AT1943" s="117"/>
      <c r="AU1943" s="117"/>
    </row>
    <row r="1944" spans="27:47">
      <c r="AA1944" s="117"/>
      <c r="AB1944" s="117"/>
      <c r="AC1944" s="117"/>
      <c r="AD1944" s="117"/>
      <c r="AE1944" s="117"/>
      <c r="AG1944" s="141"/>
      <c r="AN1944" s="117"/>
      <c r="AO1944" s="117"/>
      <c r="AP1944" s="117"/>
      <c r="AQ1944" s="117"/>
      <c r="AR1944" s="117"/>
      <c r="AS1944" s="117"/>
      <c r="AT1944" s="117"/>
      <c r="AU1944" s="117"/>
    </row>
    <row r="1945" spans="27:47">
      <c r="AA1945" s="117"/>
      <c r="AB1945" s="117"/>
      <c r="AC1945" s="117"/>
      <c r="AD1945" s="117"/>
      <c r="AE1945" s="117"/>
      <c r="AG1945" s="141"/>
      <c r="AN1945" s="117"/>
      <c r="AO1945" s="117"/>
      <c r="AP1945" s="117"/>
      <c r="AQ1945" s="117"/>
      <c r="AR1945" s="117"/>
      <c r="AS1945" s="117"/>
      <c r="AT1945" s="117"/>
      <c r="AU1945" s="117"/>
    </row>
    <row r="1946" spans="27:47">
      <c r="AA1946" s="117"/>
      <c r="AB1946" s="117"/>
      <c r="AC1946" s="117"/>
      <c r="AD1946" s="117"/>
      <c r="AE1946" s="117"/>
      <c r="AG1946" s="141"/>
      <c r="AN1946" s="117"/>
      <c r="AO1946" s="117"/>
      <c r="AP1946" s="117"/>
      <c r="AQ1946" s="117"/>
      <c r="AR1946" s="117"/>
      <c r="AS1946" s="117"/>
      <c r="AT1946" s="117"/>
      <c r="AU1946" s="117"/>
    </row>
    <row r="1947" spans="27:47">
      <c r="AA1947" s="117"/>
      <c r="AB1947" s="117"/>
      <c r="AC1947" s="117"/>
      <c r="AD1947" s="117"/>
      <c r="AE1947" s="117"/>
      <c r="AG1947" s="141"/>
      <c r="AN1947" s="117"/>
      <c r="AO1947" s="117"/>
      <c r="AP1947" s="117"/>
      <c r="AQ1947" s="117"/>
      <c r="AR1947" s="117"/>
      <c r="AS1947" s="117"/>
      <c r="AT1947" s="117"/>
      <c r="AU1947" s="117"/>
    </row>
    <row r="1948" spans="27:47">
      <c r="AA1948" s="117"/>
      <c r="AB1948" s="117"/>
      <c r="AC1948" s="117"/>
      <c r="AD1948" s="117"/>
      <c r="AE1948" s="117"/>
      <c r="AG1948" s="141"/>
      <c r="AN1948" s="117"/>
      <c r="AO1948" s="117"/>
      <c r="AP1948" s="117"/>
      <c r="AQ1948" s="117"/>
      <c r="AR1948" s="117"/>
      <c r="AS1948" s="117"/>
      <c r="AT1948" s="117"/>
      <c r="AU1948" s="117"/>
    </row>
    <row r="1949" spans="27:47">
      <c r="AA1949" s="117"/>
      <c r="AB1949" s="117"/>
      <c r="AC1949" s="117"/>
      <c r="AD1949" s="117"/>
      <c r="AE1949" s="117"/>
      <c r="AG1949" s="141"/>
      <c r="AN1949" s="117"/>
      <c r="AO1949" s="117"/>
      <c r="AP1949" s="117"/>
      <c r="AQ1949" s="117"/>
      <c r="AR1949" s="117"/>
      <c r="AS1949" s="117"/>
      <c r="AT1949" s="117"/>
      <c r="AU1949" s="117"/>
    </row>
    <row r="1950" spans="27:47">
      <c r="AA1950" s="117"/>
      <c r="AB1950" s="117"/>
      <c r="AC1950" s="117"/>
      <c r="AD1950" s="117"/>
      <c r="AE1950" s="117"/>
      <c r="AG1950" s="141"/>
      <c r="AN1950" s="117"/>
      <c r="AO1950" s="117"/>
      <c r="AP1950" s="117"/>
      <c r="AQ1950" s="117"/>
      <c r="AR1950" s="117"/>
      <c r="AS1950" s="117"/>
      <c r="AT1950" s="117"/>
      <c r="AU1950" s="117"/>
    </row>
    <row r="1951" spans="27:47">
      <c r="AA1951" s="117"/>
      <c r="AB1951" s="117"/>
      <c r="AC1951" s="117"/>
      <c r="AD1951" s="117"/>
      <c r="AE1951" s="117"/>
      <c r="AG1951" s="141"/>
      <c r="AN1951" s="117"/>
      <c r="AO1951" s="117"/>
      <c r="AP1951" s="117"/>
      <c r="AQ1951" s="117"/>
      <c r="AR1951" s="117"/>
      <c r="AS1951" s="117"/>
      <c r="AT1951" s="117"/>
      <c r="AU1951" s="117"/>
    </row>
    <row r="1952" spans="27:47">
      <c r="AA1952" s="117"/>
      <c r="AB1952" s="117"/>
      <c r="AC1952" s="117"/>
      <c r="AD1952" s="117"/>
      <c r="AE1952" s="117"/>
      <c r="AG1952" s="141"/>
      <c r="AN1952" s="117"/>
      <c r="AO1952" s="117"/>
      <c r="AP1952" s="117"/>
      <c r="AQ1952" s="117"/>
      <c r="AR1952" s="117"/>
      <c r="AS1952" s="117"/>
      <c r="AT1952" s="117"/>
      <c r="AU1952" s="117"/>
    </row>
    <row r="1953" spans="27:47">
      <c r="AA1953" s="117"/>
      <c r="AB1953" s="117"/>
      <c r="AC1953" s="117"/>
      <c r="AD1953" s="117"/>
      <c r="AE1953" s="117"/>
      <c r="AG1953" s="141"/>
      <c r="AN1953" s="117"/>
      <c r="AO1953" s="117"/>
      <c r="AP1953" s="117"/>
      <c r="AQ1953" s="117"/>
      <c r="AR1953" s="117"/>
      <c r="AS1953" s="117"/>
      <c r="AT1953" s="117"/>
      <c r="AU1953" s="117"/>
    </row>
    <row r="1954" spans="27:47">
      <c r="AA1954" s="117"/>
      <c r="AB1954" s="117"/>
      <c r="AC1954" s="117"/>
      <c r="AD1954" s="117"/>
      <c r="AE1954" s="117"/>
      <c r="AG1954" s="141"/>
      <c r="AN1954" s="117"/>
      <c r="AO1954" s="117"/>
      <c r="AP1954" s="117"/>
      <c r="AQ1954" s="117"/>
      <c r="AR1954" s="117"/>
      <c r="AS1954" s="117"/>
      <c r="AT1954" s="117"/>
      <c r="AU1954" s="117"/>
    </row>
    <row r="1955" spans="27:47">
      <c r="AA1955" s="117"/>
      <c r="AB1955" s="117"/>
      <c r="AC1955" s="117"/>
      <c r="AD1955" s="117"/>
      <c r="AE1955" s="117"/>
      <c r="AG1955" s="141"/>
      <c r="AN1955" s="117"/>
      <c r="AO1955" s="117"/>
      <c r="AP1955" s="117"/>
      <c r="AQ1955" s="117"/>
      <c r="AR1955" s="117"/>
      <c r="AS1955" s="117"/>
      <c r="AT1955" s="117"/>
      <c r="AU1955" s="117"/>
    </row>
    <row r="1956" spans="27:47">
      <c r="AA1956" s="117"/>
      <c r="AB1956" s="117"/>
      <c r="AC1956" s="117"/>
      <c r="AD1956" s="117"/>
      <c r="AE1956" s="117"/>
      <c r="AG1956" s="141"/>
      <c r="AN1956" s="117"/>
      <c r="AO1956" s="117"/>
      <c r="AP1956" s="117"/>
      <c r="AQ1956" s="117"/>
      <c r="AR1956" s="117"/>
      <c r="AS1956" s="117"/>
      <c r="AT1956" s="117"/>
      <c r="AU1956" s="117"/>
    </row>
    <row r="1957" spans="27:47">
      <c r="AA1957" s="117"/>
      <c r="AB1957" s="117"/>
      <c r="AC1957" s="117"/>
      <c r="AD1957" s="117"/>
      <c r="AE1957" s="117"/>
      <c r="AG1957" s="141"/>
      <c r="AN1957" s="117"/>
      <c r="AO1957" s="117"/>
      <c r="AP1957" s="117"/>
      <c r="AQ1957" s="117"/>
      <c r="AR1957" s="117"/>
      <c r="AS1957" s="117"/>
      <c r="AT1957" s="117"/>
      <c r="AU1957" s="117"/>
    </row>
    <row r="1958" spans="27:47">
      <c r="AA1958" s="117"/>
      <c r="AB1958" s="117"/>
      <c r="AC1958" s="117"/>
      <c r="AD1958" s="117"/>
      <c r="AE1958" s="117"/>
      <c r="AG1958" s="141"/>
      <c r="AN1958" s="117"/>
      <c r="AO1958" s="117"/>
      <c r="AP1958" s="117"/>
      <c r="AQ1958" s="117"/>
      <c r="AR1958" s="117"/>
      <c r="AS1958" s="117"/>
      <c r="AT1958" s="117"/>
      <c r="AU1958" s="117"/>
    </row>
    <row r="1959" spans="27:47">
      <c r="AA1959" s="117"/>
      <c r="AB1959" s="117"/>
      <c r="AC1959" s="117"/>
      <c r="AD1959" s="117"/>
      <c r="AE1959" s="117"/>
      <c r="AG1959" s="141"/>
      <c r="AN1959" s="117"/>
      <c r="AO1959" s="117"/>
      <c r="AP1959" s="117"/>
      <c r="AQ1959" s="117"/>
      <c r="AR1959" s="117"/>
      <c r="AS1959" s="117"/>
      <c r="AT1959" s="117"/>
      <c r="AU1959" s="117"/>
    </row>
    <row r="1960" spans="27:47">
      <c r="AA1960" s="117"/>
      <c r="AB1960" s="117"/>
      <c r="AC1960" s="117"/>
      <c r="AD1960" s="117"/>
      <c r="AE1960" s="117"/>
      <c r="AG1960" s="141"/>
      <c r="AN1960" s="117"/>
      <c r="AO1960" s="117"/>
      <c r="AP1960" s="117"/>
      <c r="AQ1960" s="117"/>
      <c r="AR1960" s="117"/>
      <c r="AS1960" s="117"/>
      <c r="AT1960" s="117"/>
      <c r="AU1960" s="117"/>
    </row>
    <row r="1961" spans="27:47">
      <c r="AA1961" s="117"/>
      <c r="AB1961" s="117"/>
      <c r="AC1961" s="117"/>
      <c r="AD1961" s="117"/>
      <c r="AE1961" s="117"/>
      <c r="AG1961" s="141"/>
      <c r="AN1961" s="117"/>
      <c r="AO1961" s="117"/>
      <c r="AP1961" s="117"/>
      <c r="AQ1961" s="117"/>
      <c r="AR1961" s="117"/>
      <c r="AS1961" s="117"/>
      <c r="AT1961" s="117"/>
      <c r="AU1961" s="117"/>
    </row>
    <row r="1962" spans="27:47">
      <c r="AA1962" s="117"/>
      <c r="AB1962" s="117"/>
      <c r="AC1962" s="117"/>
      <c r="AD1962" s="117"/>
      <c r="AE1962" s="117"/>
      <c r="AG1962" s="141"/>
      <c r="AN1962" s="117"/>
      <c r="AO1962" s="117"/>
      <c r="AP1962" s="117"/>
      <c r="AQ1962" s="117"/>
      <c r="AR1962" s="117"/>
      <c r="AS1962" s="117"/>
      <c r="AT1962" s="117"/>
      <c r="AU1962" s="117"/>
    </row>
    <row r="1963" spans="27:47">
      <c r="AA1963" s="117"/>
      <c r="AB1963" s="117"/>
      <c r="AC1963" s="117"/>
      <c r="AD1963" s="117"/>
      <c r="AE1963" s="117"/>
      <c r="AG1963" s="141"/>
      <c r="AN1963" s="117"/>
      <c r="AO1963" s="117"/>
      <c r="AP1963" s="117"/>
      <c r="AQ1963" s="117"/>
      <c r="AR1963" s="117"/>
      <c r="AS1963" s="117"/>
      <c r="AT1963" s="117"/>
      <c r="AU1963" s="117"/>
    </row>
    <row r="1964" spans="27:47">
      <c r="AA1964" s="117"/>
      <c r="AB1964" s="117"/>
      <c r="AC1964" s="117"/>
      <c r="AD1964" s="117"/>
      <c r="AE1964" s="117"/>
      <c r="AG1964" s="141"/>
      <c r="AN1964" s="117"/>
      <c r="AO1964" s="117"/>
      <c r="AP1964" s="117"/>
      <c r="AQ1964" s="117"/>
      <c r="AR1964" s="117"/>
      <c r="AS1964" s="117"/>
      <c r="AT1964" s="117"/>
      <c r="AU1964" s="117"/>
    </row>
    <row r="1965" spans="27:47">
      <c r="AA1965" s="117"/>
      <c r="AB1965" s="117"/>
      <c r="AC1965" s="117"/>
      <c r="AD1965" s="117"/>
      <c r="AE1965" s="117"/>
      <c r="AG1965" s="141"/>
      <c r="AN1965" s="117"/>
      <c r="AO1965" s="117"/>
      <c r="AP1965" s="117"/>
      <c r="AQ1965" s="117"/>
      <c r="AR1965" s="117"/>
      <c r="AS1965" s="117"/>
      <c r="AT1965" s="117"/>
      <c r="AU1965" s="117"/>
    </row>
    <row r="1966" spans="27:47">
      <c r="AA1966" s="117"/>
      <c r="AB1966" s="117"/>
      <c r="AC1966" s="117"/>
      <c r="AD1966" s="117"/>
      <c r="AE1966" s="117"/>
      <c r="AG1966" s="141"/>
      <c r="AN1966" s="117"/>
      <c r="AO1966" s="117"/>
      <c r="AP1966" s="117"/>
      <c r="AQ1966" s="117"/>
      <c r="AR1966" s="117"/>
      <c r="AS1966" s="117"/>
      <c r="AT1966" s="117"/>
      <c r="AU1966" s="117"/>
    </row>
    <row r="1967" spans="27:47">
      <c r="AA1967" s="117"/>
      <c r="AB1967" s="117"/>
      <c r="AC1967" s="117"/>
      <c r="AD1967" s="117"/>
      <c r="AE1967" s="117"/>
      <c r="AG1967" s="141"/>
      <c r="AN1967" s="117"/>
      <c r="AO1967" s="117"/>
      <c r="AP1967" s="117"/>
      <c r="AQ1967" s="117"/>
      <c r="AR1967" s="117"/>
      <c r="AS1967" s="117"/>
      <c r="AT1967" s="117"/>
      <c r="AU1967" s="117"/>
    </row>
    <row r="1968" spans="27:47">
      <c r="AA1968" s="117"/>
      <c r="AB1968" s="117"/>
      <c r="AC1968" s="117"/>
      <c r="AD1968" s="117"/>
      <c r="AE1968" s="117"/>
      <c r="AG1968" s="141"/>
      <c r="AN1968" s="117"/>
      <c r="AO1968" s="117"/>
      <c r="AP1968" s="117"/>
      <c r="AQ1968" s="117"/>
      <c r="AR1968" s="117"/>
      <c r="AS1968" s="117"/>
      <c r="AT1968" s="117"/>
      <c r="AU1968" s="117"/>
    </row>
    <row r="1969" spans="27:47">
      <c r="AA1969" s="117"/>
      <c r="AB1969" s="117"/>
      <c r="AC1969" s="117"/>
      <c r="AD1969" s="117"/>
      <c r="AE1969" s="117"/>
      <c r="AG1969" s="141"/>
      <c r="AN1969" s="117"/>
      <c r="AO1969" s="117"/>
      <c r="AP1969" s="117"/>
      <c r="AQ1969" s="117"/>
      <c r="AR1969" s="117"/>
      <c r="AS1969" s="117"/>
      <c r="AT1969" s="117"/>
      <c r="AU1969" s="117"/>
    </row>
    <row r="1970" spans="27:47">
      <c r="AA1970" s="117"/>
      <c r="AB1970" s="117"/>
      <c r="AC1970" s="117"/>
      <c r="AD1970" s="117"/>
      <c r="AE1970" s="117"/>
      <c r="AG1970" s="141"/>
      <c r="AN1970" s="117"/>
      <c r="AO1970" s="117"/>
      <c r="AP1970" s="117"/>
      <c r="AQ1970" s="117"/>
      <c r="AR1970" s="117"/>
      <c r="AS1970" s="117"/>
      <c r="AT1970" s="117"/>
      <c r="AU1970" s="117"/>
    </row>
    <row r="1971" spans="27:47">
      <c r="AA1971" s="117"/>
      <c r="AB1971" s="117"/>
      <c r="AC1971" s="117"/>
      <c r="AD1971" s="117"/>
      <c r="AE1971" s="117"/>
      <c r="AG1971" s="141"/>
      <c r="AN1971" s="117"/>
      <c r="AO1971" s="117"/>
      <c r="AP1971" s="117"/>
      <c r="AQ1971" s="117"/>
      <c r="AR1971" s="117"/>
      <c r="AS1971" s="117"/>
      <c r="AT1971" s="117"/>
      <c r="AU1971" s="117"/>
    </row>
    <row r="1972" spans="27:47">
      <c r="AA1972" s="117"/>
      <c r="AB1972" s="117"/>
      <c r="AC1972" s="117"/>
      <c r="AD1972" s="117"/>
      <c r="AE1972" s="117"/>
      <c r="AG1972" s="141"/>
      <c r="AN1972" s="117"/>
      <c r="AO1972" s="117"/>
      <c r="AP1972" s="117"/>
      <c r="AQ1972" s="117"/>
      <c r="AR1972" s="117"/>
      <c r="AS1972" s="117"/>
      <c r="AT1972" s="117"/>
      <c r="AU1972" s="117"/>
    </row>
    <row r="1973" spans="27:47">
      <c r="AA1973" s="117"/>
      <c r="AB1973" s="117"/>
      <c r="AC1973" s="117"/>
      <c r="AD1973" s="117"/>
      <c r="AE1973" s="117"/>
      <c r="AG1973" s="141"/>
      <c r="AN1973" s="117"/>
      <c r="AO1973" s="117"/>
      <c r="AP1973" s="117"/>
      <c r="AQ1973" s="117"/>
      <c r="AR1973" s="117"/>
      <c r="AS1973" s="117"/>
      <c r="AT1973" s="117"/>
      <c r="AU1973" s="117"/>
    </row>
    <row r="1974" spans="27:47">
      <c r="AA1974" s="117"/>
      <c r="AB1974" s="117"/>
      <c r="AC1974" s="117"/>
      <c r="AD1974" s="117"/>
      <c r="AE1974" s="117"/>
      <c r="AG1974" s="141"/>
      <c r="AN1974" s="117"/>
      <c r="AO1974" s="117"/>
      <c r="AP1974" s="117"/>
      <c r="AQ1974" s="117"/>
      <c r="AR1974" s="117"/>
      <c r="AS1974" s="117"/>
      <c r="AT1974" s="117"/>
      <c r="AU1974" s="117"/>
    </row>
    <row r="1975" spans="27:47">
      <c r="AA1975" s="117"/>
      <c r="AB1975" s="117"/>
      <c r="AC1975" s="117"/>
      <c r="AD1975" s="117"/>
      <c r="AE1975" s="117"/>
      <c r="AG1975" s="141"/>
      <c r="AN1975" s="117"/>
      <c r="AO1975" s="117"/>
      <c r="AP1975" s="117"/>
      <c r="AQ1975" s="117"/>
      <c r="AR1975" s="117"/>
      <c r="AS1975" s="117"/>
      <c r="AT1975" s="117"/>
      <c r="AU1975" s="117"/>
    </row>
    <row r="1976" spans="27:47">
      <c r="AA1976" s="117"/>
      <c r="AB1976" s="117"/>
      <c r="AC1976" s="117"/>
      <c r="AD1976" s="117"/>
      <c r="AE1976" s="117"/>
      <c r="AG1976" s="141"/>
      <c r="AN1976" s="117"/>
      <c r="AO1976" s="117"/>
      <c r="AP1976" s="117"/>
      <c r="AQ1976" s="117"/>
      <c r="AR1976" s="117"/>
      <c r="AS1976" s="117"/>
      <c r="AT1976" s="117"/>
      <c r="AU1976" s="117"/>
    </row>
    <row r="1977" spans="27:47">
      <c r="AA1977" s="117"/>
      <c r="AB1977" s="117"/>
      <c r="AC1977" s="117"/>
      <c r="AD1977" s="117"/>
      <c r="AE1977" s="117"/>
      <c r="AG1977" s="141"/>
      <c r="AN1977" s="117"/>
      <c r="AO1977" s="117"/>
      <c r="AP1977" s="117"/>
      <c r="AQ1977" s="117"/>
      <c r="AR1977" s="117"/>
      <c r="AS1977" s="117"/>
      <c r="AT1977" s="117"/>
      <c r="AU1977" s="117"/>
    </row>
    <row r="1978" spans="27:47">
      <c r="AA1978" s="117"/>
      <c r="AB1978" s="117"/>
      <c r="AC1978" s="117"/>
      <c r="AD1978" s="117"/>
      <c r="AE1978" s="117"/>
      <c r="AG1978" s="141"/>
      <c r="AN1978" s="117"/>
      <c r="AO1978" s="117"/>
      <c r="AP1978" s="117"/>
      <c r="AQ1978" s="117"/>
      <c r="AR1978" s="117"/>
      <c r="AS1978" s="117"/>
      <c r="AT1978" s="117"/>
      <c r="AU1978" s="117"/>
    </row>
    <row r="1979" spans="27:47">
      <c r="AA1979" s="117"/>
      <c r="AB1979" s="117"/>
      <c r="AC1979" s="117"/>
      <c r="AD1979" s="117"/>
      <c r="AE1979" s="117"/>
      <c r="AG1979" s="141"/>
      <c r="AN1979" s="117"/>
      <c r="AO1979" s="117"/>
      <c r="AP1979" s="117"/>
      <c r="AQ1979" s="117"/>
      <c r="AR1979" s="117"/>
      <c r="AS1979" s="117"/>
      <c r="AT1979" s="117"/>
      <c r="AU1979" s="117"/>
    </row>
    <row r="1980" spans="27:47">
      <c r="AA1980" s="117"/>
      <c r="AB1980" s="117"/>
      <c r="AC1980" s="117"/>
      <c r="AD1980" s="117"/>
      <c r="AE1980" s="117"/>
      <c r="AG1980" s="141"/>
      <c r="AN1980" s="117"/>
      <c r="AO1980" s="117"/>
      <c r="AP1980" s="117"/>
      <c r="AQ1980" s="117"/>
      <c r="AR1980" s="117"/>
      <c r="AS1980" s="117"/>
      <c r="AT1980" s="117"/>
      <c r="AU1980" s="117"/>
    </row>
    <row r="1981" spans="27:47">
      <c r="AA1981" s="117"/>
      <c r="AB1981" s="117"/>
      <c r="AC1981" s="117"/>
      <c r="AD1981" s="117"/>
      <c r="AE1981" s="117"/>
      <c r="AG1981" s="141"/>
      <c r="AN1981" s="117"/>
      <c r="AO1981" s="117"/>
      <c r="AP1981" s="117"/>
      <c r="AQ1981" s="117"/>
      <c r="AR1981" s="117"/>
      <c r="AS1981" s="117"/>
      <c r="AT1981" s="117"/>
      <c r="AU1981" s="117"/>
    </row>
    <row r="1982" spans="27:47">
      <c r="AA1982" s="117"/>
      <c r="AB1982" s="117"/>
      <c r="AC1982" s="117"/>
      <c r="AD1982" s="117"/>
      <c r="AE1982" s="117"/>
      <c r="AG1982" s="141"/>
      <c r="AN1982" s="117"/>
      <c r="AO1982" s="117"/>
      <c r="AP1982" s="117"/>
      <c r="AQ1982" s="117"/>
      <c r="AR1982" s="117"/>
      <c r="AS1982" s="117"/>
      <c r="AT1982" s="117"/>
      <c r="AU1982" s="117"/>
    </row>
    <row r="1983" spans="27:47">
      <c r="AA1983" s="117"/>
      <c r="AB1983" s="117"/>
      <c r="AC1983" s="117"/>
      <c r="AD1983" s="117"/>
      <c r="AE1983" s="117"/>
      <c r="AG1983" s="141"/>
      <c r="AN1983" s="117"/>
      <c r="AO1983" s="117"/>
      <c r="AP1983" s="117"/>
      <c r="AQ1983" s="117"/>
      <c r="AR1983" s="117"/>
      <c r="AS1983" s="117"/>
      <c r="AT1983" s="117"/>
      <c r="AU1983" s="117"/>
    </row>
    <row r="1984" spans="27:47">
      <c r="AA1984" s="117"/>
      <c r="AB1984" s="117"/>
      <c r="AC1984" s="117"/>
      <c r="AD1984" s="117"/>
      <c r="AE1984" s="117"/>
      <c r="AG1984" s="141"/>
      <c r="AN1984" s="117"/>
      <c r="AO1984" s="117"/>
      <c r="AP1984" s="117"/>
      <c r="AQ1984" s="117"/>
      <c r="AR1984" s="117"/>
      <c r="AS1984" s="117"/>
      <c r="AT1984" s="117"/>
      <c r="AU1984" s="117"/>
    </row>
    <row r="1985" spans="27:47">
      <c r="AA1985" s="117"/>
      <c r="AB1985" s="117"/>
      <c r="AC1985" s="117"/>
      <c r="AD1985" s="117"/>
      <c r="AE1985" s="117"/>
      <c r="AG1985" s="141"/>
      <c r="AN1985" s="117"/>
      <c r="AO1985" s="117"/>
      <c r="AP1985" s="117"/>
      <c r="AQ1985" s="117"/>
      <c r="AR1985" s="117"/>
      <c r="AS1985" s="117"/>
      <c r="AT1985" s="117"/>
      <c r="AU1985" s="117"/>
    </row>
    <row r="1986" spans="27:47">
      <c r="AA1986" s="117"/>
      <c r="AB1986" s="117"/>
      <c r="AC1986" s="117"/>
      <c r="AD1986" s="117"/>
      <c r="AE1986" s="117"/>
      <c r="AG1986" s="141"/>
      <c r="AN1986" s="117"/>
      <c r="AO1986" s="117"/>
      <c r="AP1986" s="117"/>
      <c r="AQ1986" s="117"/>
      <c r="AR1986" s="117"/>
      <c r="AS1986" s="117"/>
      <c r="AT1986" s="117"/>
      <c r="AU1986" s="117"/>
    </row>
    <row r="1987" spans="27:47">
      <c r="AA1987" s="117"/>
      <c r="AB1987" s="117"/>
      <c r="AC1987" s="117"/>
      <c r="AD1987" s="117"/>
      <c r="AE1987" s="117"/>
      <c r="AG1987" s="141"/>
      <c r="AN1987" s="117"/>
      <c r="AO1987" s="117"/>
      <c r="AP1987" s="117"/>
      <c r="AQ1987" s="117"/>
      <c r="AR1987" s="117"/>
      <c r="AS1987" s="117"/>
      <c r="AT1987" s="117"/>
      <c r="AU1987" s="117"/>
    </row>
    <row r="1988" spans="27:47">
      <c r="AA1988" s="117"/>
      <c r="AB1988" s="117"/>
      <c r="AC1988" s="117"/>
      <c r="AD1988" s="117"/>
      <c r="AE1988" s="117"/>
      <c r="AG1988" s="141"/>
      <c r="AN1988" s="117"/>
      <c r="AO1988" s="117"/>
      <c r="AP1988" s="117"/>
      <c r="AQ1988" s="117"/>
      <c r="AR1988" s="117"/>
      <c r="AS1988" s="117"/>
      <c r="AT1988" s="117"/>
      <c r="AU1988" s="117"/>
    </row>
    <row r="1989" spans="27:47">
      <c r="AA1989" s="117"/>
      <c r="AB1989" s="117"/>
      <c r="AC1989" s="117"/>
      <c r="AD1989" s="117"/>
      <c r="AE1989" s="117"/>
      <c r="AG1989" s="141"/>
      <c r="AN1989" s="117"/>
      <c r="AO1989" s="117"/>
      <c r="AP1989" s="117"/>
      <c r="AQ1989" s="117"/>
      <c r="AR1989" s="117"/>
      <c r="AS1989" s="117"/>
      <c r="AT1989" s="117"/>
      <c r="AU1989" s="117"/>
    </row>
    <row r="1990" spans="27:47">
      <c r="AA1990" s="117"/>
      <c r="AB1990" s="117"/>
      <c r="AC1990" s="117"/>
      <c r="AD1990" s="117"/>
      <c r="AE1990" s="117"/>
      <c r="AG1990" s="141"/>
      <c r="AN1990" s="117"/>
      <c r="AO1990" s="117"/>
      <c r="AP1990" s="117"/>
      <c r="AQ1990" s="117"/>
      <c r="AR1990" s="117"/>
      <c r="AS1990" s="117"/>
      <c r="AT1990" s="117"/>
      <c r="AU1990" s="117"/>
    </row>
    <row r="1991" spans="27:47">
      <c r="AA1991" s="117"/>
      <c r="AB1991" s="117"/>
      <c r="AC1991" s="117"/>
      <c r="AD1991" s="117"/>
      <c r="AE1991" s="117"/>
      <c r="AG1991" s="141"/>
      <c r="AN1991" s="117"/>
      <c r="AO1991" s="117"/>
      <c r="AP1991" s="117"/>
      <c r="AQ1991" s="117"/>
      <c r="AR1991" s="117"/>
      <c r="AS1991" s="117"/>
      <c r="AT1991" s="117"/>
      <c r="AU1991" s="117"/>
    </row>
    <row r="1992" spans="27:47">
      <c r="AA1992" s="117"/>
      <c r="AB1992" s="117"/>
      <c r="AC1992" s="117"/>
      <c r="AD1992" s="117"/>
      <c r="AE1992" s="117"/>
      <c r="AG1992" s="141"/>
      <c r="AN1992" s="117"/>
      <c r="AO1992" s="117"/>
      <c r="AP1992" s="117"/>
      <c r="AQ1992" s="117"/>
      <c r="AR1992" s="117"/>
      <c r="AS1992" s="117"/>
      <c r="AT1992" s="117"/>
      <c r="AU1992" s="117"/>
    </row>
    <row r="1993" spans="27:47">
      <c r="AA1993" s="117"/>
      <c r="AB1993" s="117"/>
      <c r="AC1993" s="117"/>
      <c r="AD1993" s="117"/>
      <c r="AE1993" s="117"/>
      <c r="AG1993" s="141"/>
      <c r="AN1993" s="117"/>
      <c r="AO1993" s="117"/>
      <c r="AP1993" s="117"/>
      <c r="AQ1993" s="117"/>
      <c r="AR1993" s="117"/>
      <c r="AS1993" s="117"/>
      <c r="AT1993" s="117"/>
      <c r="AU1993" s="117"/>
    </row>
    <row r="1994" spans="27:47">
      <c r="AA1994" s="117"/>
      <c r="AB1994" s="117"/>
      <c r="AC1994" s="117"/>
      <c r="AD1994" s="117"/>
      <c r="AE1994" s="117"/>
      <c r="AG1994" s="141"/>
      <c r="AN1994" s="117"/>
      <c r="AO1994" s="117"/>
      <c r="AP1994" s="117"/>
      <c r="AQ1994" s="117"/>
      <c r="AR1994" s="117"/>
      <c r="AS1994" s="117"/>
      <c r="AT1994" s="117"/>
      <c r="AU1994" s="117"/>
    </row>
    <row r="1995" spans="27:47">
      <c r="AA1995" s="117"/>
      <c r="AB1995" s="117"/>
      <c r="AC1995" s="117"/>
      <c r="AD1995" s="117"/>
      <c r="AE1995" s="117"/>
      <c r="AG1995" s="141"/>
      <c r="AN1995" s="117"/>
      <c r="AO1995" s="117"/>
      <c r="AP1995" s="117"/>
      <c r="AQ1995" s="117"/>
      <c r="AR1995" s="117"/>
      <c r="AS1995" s="117"/>
      <c r="AT1995" s="117"/>
      <c r="AU1995" s="117"/>
    </row>
    <row r="1996" spans="27:47">
      <c r="AA1996" s="117"/>
      <c r="AB1996" s="117"/>
      <c r="AC1996" s="117"/>
      <c r="AD1996" s="117"/>
      <c r="AE1996" s="117"/>
      <c r="AG1996" s="141"/>
      <c r="AN1996" s="117"/>
      <c r="AO1996" s="117"/>
      <c r="AP1996" s="117"/>
      <c r="AQ1996" s="117"/>
      <c r="AR1996" s="117"/>
      <c r="AS1996" s="117"/>
      <c r="AT1996" s="117"/>
      <c r="AU1996" s="117"/>
    </row>
    <row r="1997" spans="27:47">
      <c r="AA1997" s="117"/>
      <c r="AB1997" s="117"/>
      <c r="AC1997" s="117"/>
      <c r="AD1997" s="117"/>
      <c r="AE1997" s="117"/>
      <c r="AG1997" s="141"/>
      <c r="AN1997" s="117"/>
      <c r="AO1997" s="117"/>
      <c r="AP1997" s="117"/>
      <c r="AQ1997" s="117"/>
      <c r="AR1997" s="117"/>
      <c r="AS1997" s="117"/>
      <c r="AT1997" s="117"/>
      <c r="AU1997" s="117"/>
    </row>
    <row r="1998" spans="27:47">
      <c r="AA1998" s="117"/>
      <c r="AB1998" s="117"/>
      <c r="AC1998" s="117"/>
      <c r="AD1998" s="117"/>
      <c r="AE1998" s="117"/>
      <c r="AG1998" s="141"/>
      <c r="AN1998" s="117"/>
      <c r="AO1998" s="117"/>
      <c r="AP1998" s="117"/>
      <c r="AQ1998" s="117"/>
      <c r="AR1998" s="117"/>
      <c r="AS1998" s="117"/>
      <c r="AT1998" s="117"/>
      <c r="AU1998" s="117"/>
    </row>
    <row r="1999" spans="27:47">
      <c r="AA1999" s="117"/>
      <c r="AB1999" s="117"/>
      <c r="AC1999" s="117"/>
      <c r="AD1999" s="117"/>
      <c r="AE1999" s="117"/>
      <c r="AG1999" s="141"/>
      <c r="AN1999" s="117"/>
      <c r="AO1999" s="117"/>
      <c r="AP1999" s="117"/>
      <c r="AQ1999" s="117"/>
      <c r="AR1999" s="117"/>
      <c r="AS1999" s="117"/>
      <c r="AT1999" s="117"/>
      <c r="AU1999" s="117"/>
    </row>
    <row r="2000" spans="27:47">
      <c r="AA2000" s="117"/>
      <c r="AB2000" s="117"/>
      <c r="AC2000" s="117"/>
      <c r="AD2000" s="117"/>
      <c r="AE2000" s="117"/>
      <c r="AG2000" s="141"/>
      <c r="AN2000" s="117"/>
      <c r="AO2000" s="117"/>
      <c r="AP2000" s="117"/>
      <c r="AQ2000" s="117"/>
      <c r="AR2000" s="117"/>
      <c r="AS2000" s="117"/>
      <c r="AT2000" s="117"/>
      <c r="AU2000" s="117"/>
    </row>
    <row r="2001" spans="27:47">
      <c r="AA2001" s="117"/>
      <c r="AB2001" s="117"/>
      <c r="AC2001" s="117"/>
      <c r="AD2001" s="117"/>
      <c r="AE2001" s="117"/>
      <c r="AG2001" s="141"/>
      <c r="AN2001" s="117"/>
      <c r="AO2001" s="117"/>
      <c r="AP2001" s="117"/>
      <c r="AQ2001" s="117"/>
      <c r="AR2001" s="117"/>
      <c r="AS2001" s="117"/>
      <c r="AT2001" s="117"/>
      <c r="AU2001" s="117"/>
    </row>
    <row r="2002" spans="27:47">
      <c r="AA2002" s="117"/>
      <c r="AB2002" s="117"/>
      <c r="AC2002" s="117"/>
      <c r="AD2002" s="117"/>
      <c r="AE2002" s="117"/>
      <c r="AG2002" s="141"/>
      <c r="AN2002" s="117"/>
      <c r="AO2002" s="117"/>
      <c r="AP2002" s="117"/>
      <c r="AQ2002" s="117"/>
      <c r="AR2002" s="117"/>
      <c r="AS2002" s="117"/>
      <c r="AT2002" s="117"/>
      <c r="AU2002" s="117"/>
    </row>
    <row r="2003" spans="27:47">
      <c r="AA2003" s="117"/>
      <c r="AB2003" s="117"/>
      <c r="AC2003" s="117"/>
      <c r="AD2003" s="117"/>
      <c r="AE2003" s="117"/>
      <c r="AG2003" s="141"/>
      <c r="AN2003" s="117"/>
      <c r="AO2003" s="117"/>
      <c r="AP2003" s="117"/>
      <c r="AQ2003" s="117"/>
      <c r="AR2003" s="117"/>
      <c r="AS2003" s="117"/>
      <c r="AT2003" s="117"/>
      <c r="AU2003" s="117"/>
    </row>
    <row r="2004" spans="27:47">
      <c r="AA2004" s="117"/>
      <c r="AB2004" s="117"/>
      <c r="AC2004" s="117"/>
      <c r="AD2004" s="117"/>
      <c r="AE2004" s="117"/>
      <c r="AG2004" s="141"/>
      <c r="AN2004" s="117"/>
      <c r="AO2004" s="117"/>
      <c r="AP2004" s="117"/>
      <c r="AQ2004" s="117"/>
      <c r="AR2004" s="117"/>
      <c r="AS2004" s="117"/>
      <c r="AT2004" s="117"/>
      <c r="AU2004" s="117"/>
    </row>
    <row r="2005" spans="27:47">
      <c r="AA2005" s="117"/>
      <c r="AB2005" s="117"/>
      <c r="AC2005" s="117"/>
      <c r="AD2005" s="117"/>
      <c r="AE2005" s="117"/>
      <c r="AG2005" s="141"/>
      <c r="AN2005" s="117"/>
      <c r="AO2005" s="117"/>
      <c r="AP2005" s="117"/>
      <c r="AQ2005" s="117"/>
      <c r="AR2005" s="117"/>
      <c r="AS2005" s="117"/>
      <c r="AT2005" s="117"/>
      <c r="AU2005" s="117"/>
    </row>
    <row r="2006" spans="27:47">
      <c r="AA2006" s="117"/>
      <c r="AB2006" s="117"/>
      <c r="AC2006" s="117"/>
      <c r="AD2006" s="117"/>
      <c r="AE2006" s="117"/>
      <c r="AG2006" s="141"/>
      <c r="AN2006" s="117"/>
      <c r="AO2006" s="117"/>
      <c r="AP2006" s="117"/>
      <c r="AQ2006" s="117"/>
      <c r="AR2006" s="117"/>
      <c r="AS2006" s="117"/>
      <c r="AT2006" s="117"/>
      <c r="AU2006" s="117"/>
    </row>
    <row r="2007" spans="27:47">
      <c r="AA2007" s="117"/>
      <c r="AB2007" s="117"/>
      <c r="AC2007" s="117"/>
      <c r="AD2007" s="117"/>
      <c r="AE2007" s="117"/>
      <c r="AG2007" s="141"/>
      <c r="AN2007" s="117"/>
      <c r="AO2007" s="117"/>
      <c r="AP2007" s="117"/>
      <c r="AQ2007" s="117"/>
      <c r="AR2007" s="117"/>
      <c r="AS2007" s="117"/>
      <c r="AT2007" s="117"/>
      <c r="AU2007" s="117"/>
    </row>
    <row r="2008" spans="27:47">
      <c r="AA2008" s="117"/>
      <c r="AB2008" s="117"/>
      <c r="AC2008" s="117"/>
      <c r="AD2008" s="117"/>
      <c r="AE2008" s="117"/>
      <c r="AG2008" s="141"/>
      <c r="AN2008" s="117"/>
      <c r="AO2008" s="117"/>
      <c r="AP2008" s="117"/>
      <c r="AQ2008" s="117"/>
      <c r="AR2008" s="117"/>
      <c r="AS2008" s="117"/>
      <c r="AT2008" s="117"/>
      <c r="AU2008" s="117"/>
    </row>
    <row r="2009" spans="27:47">
      <c r="AA2009" s="117"/>
      <c r="AB2009" s="117"/>
      <c r="AC2009" s="117"/>
      <c r="AD2009" s="117"/>
      <c r="AE2009" s="117"/>
      <c r="AG2009" s="141"/>
      <c r="AN2009" s="117"/>
      <c r="AO2009" s="117"/>
      <c r="AP2009" s="117"/>
      <c r="AQ2009" s="117"/>
      <c r="AR2009" s="117"/>
      <c r="AS2009" s="117"/>
      <c r="AT2009" s="117"/>
      <c r="AU2009" s="117"/>
    </row>
    <row r="2010" spans="27:47">
      <c r="AA2010" s="117"/>
      <c r="AB2010" s="117"/>
      <c r="AC2010" s="117"/>
      <c r="AD2010" s="117"/>
      <c r="AE2010" s="117"/>
      <c r="AG2010" s="141"/>
      <c r="AN2010" s="117"/>
      <c r="AO2010" s="117"/>
      <c r="AP2010" s="117"/>
      <c r="AQ2010" s="117"/>
      <c r="AR2010" s="117"/>
      <c r="AS2010" s="117"/>
      <c r="AT2010" s="117"/>
      <c r="AU2010" s="117"/>
    </row>
    <row r="2011" spans="27:47">
      <c r="AA2011" s="117"/>
      <c r="AB2011" s="117"/>
      <c r="AC2011" s="117"/>
      <c r="AD2011" s="117"/>
      <c r="AE2011" s="117"/>
      <c r="AG2011" s="141"/>
      <c r="AN2011" s="117"/>
      <c r="AO2011" s="117"/>
      <c r="AP2011" s="117"/>
      <c r="AQ2011" s="117"/>
      <c r="AR2011" s="117"/>
      <c r="AS2011" s="117"/>
      <c r="AT2011" s="117"/>
      <c r="AU2011" s="117"/>
    </row>
    <row r="2012" spans="27:47">
      <c r="AA2012" s="117"/>
      <c r="AB2012" s="117"/>
      <c r="AC2012" s="117"/>
      <c r="AD2012" s="117"/>
      <c r="AE2012" s="117"/>
      <c r="AG2012" s="141"/>
      <c r="AN2012" s="117"/>
      <c r="AO2012" s="117"/>
      <c r="AP2012" s="117"/>
      <c r="AQ2012" s="117"/>
      <c r="AR2012" s="117"/>
      <c r="AS2012" s="117"/>
      <c r="AT2012" s="117"/>
      <c r="AU2012" s="117"/>
    </row>
    <row r="2013" spans="27:47">
      <c r="AA2013" s="117"/>
      <c r="AB2013" s="117"/>
      <c r="AC2013" s="117"/>
      <c r="AD2013" s="117"/>
      <c r="AE2013" s="117"/>
      <c r="AG2013" s="141"/>
      <c r="AN2013" s="117"/>
      <c r="AO2013" s="117"/>
      <c r="AP2013" s="117"/>
      <c r="AQ2013" s="117"/>
      <c r="AR2013" s="117"/>
      <c r="AS2013" s="117"/>
      <c r="AT2013" s="117"/>
      <c r="AU2013" s="117"/>
    </row>
    <row r="2014" spans="27:47">
      <c r="AA2014" s="117"/>
      <c r="AB2014" s="117"/>
      <c r="AC2014" s="117"/>
      <c r="AD2014" s="117"/>
      <c r="AE2014" s="117"/>
      <c r="AG2014" s="141"/>
      <c r="AN2014" s="117"/>
      <c r="AO2014" s="117"/>
      <c r="AP2014" s="117"/>
      <c r="AQ2014" s="117"/>
      <c r="AR2014" s="117"/>
      <c r="AS2014" s="117"/>
      <c r="AT2014" s="117"/>
      <c r="AU2014" s="117"/>
    </row>
    <row r="2015" spans="27:47">
      <c r="AA2015" s="117"/>
      <c r="AB2015" s="117"/>
      <c r="AC2015" s="117"/>
      <c r="AD2015" s="117"/>
      <c r="AE2015" s="117"/>
      <c r="AG2015" s="141"/>
      <c r="AN2015" s="117"/>
      <c r="AO2015" s="117"/>
      <c r="AP2015" s="117"/>
      <c r="AQ2015" s="117"/>
      <c r="AR2015" s="117"/>
      <c r="AS2015" s="117"/>
      <c r="AT2015" s="117"/>
      <c r="AU2015" s="117"/>
    </row>
    <row r="2016" spans="27:47">
      <c r="AA2016" s="117"/>
      <c r="AB2016" s="117"/>
      <c r="AC2016" s="117"/>
      <c r="AD2016" s="117"/>
      <c r="AE2016" s="117"/>
      <c r="AG2016" s="141"/>
      <c r="AN2016" s="117"/>
      <c r="AO2016" s="117"/>
      <c r="AP2016" s="117"/>
      <c r="AQ2016" s="117"/>
      <c r="AR2016" s="117"/>
      <c r="AS2016" s="117"/>
      <c r="AT2016" s="117"/>
      <c r="AU2016" s="117"/>
    </row>
    <row r="2017" spans="27:47">
      <c r="AA2017" s="117"/>
      <c r="AB2017" s="117"/>
      <c r="AC2017" s="117"/>
      <c r="AD2017" s="117"/>
      <c r="AE2017" s="117"/>
      <c r="AG2017" s="141"/>
      <c r="AN2017" s="117"/>
      <c r="AO2017" s="117"/>
      <c r="AP2017" s="117"/>
      <c r="AQ2017" s="117"/>
      <c r="AR2017" s="117"/>
      <c r="AS2017" s="117"/>
      <c r="AT2017" s="117"/>
      <c r="AU2017" s="117"/>
    </row>
    <row r="2018" spans="27:47">
      <c r="AA2018" s="117"/>
      <c r="AB2018" s="117"/>
      <c r="AC2018" s="117"/>
      <c r="AD2018" s="117"/>
      <c r="AE2018" s="117"/>
      <c r="AG2018" s="141"/>
      <c r="AN2018" s="117"/>
      <c r="AO2018" s="117"/>
      <c r="AP2018" s="117"/>
      <c r="AQ2018" s="117"/>
      <c r="AR2018" s="117"/>
      <c r="AS2018" s="117"/>
      <c r="AT2018" s="117"/>
      <c r="AU2018" s="117"/>
    </row>
    <row r="2019" spans="27:47">
      <c r="AA2019" s="117"/>
      <c r="AB2019" s="117"/>
      <c r="AC2019" s="117"/>
      <c r="AD2019" s="117"/>
      <c r="AE2019" s="117"/>
      <c r="AG2019" s="141"/>
      <c r="AN2019" s="117"/>
      <c r="AO2019" s="117"/>
      <c r="AP2019" s="117"/>
      <c r="AQ2019" s="117"/>
      <c r="AR2019" s="117"/>
      <c r="AS2019" s="117"/>
      <c r="AT2019" s="117"/>
      <c r="AU2019" s="117"/>
    </row>
    <row r="2020" spans="27:47">
      <c r="AA2020" s="117"/>
      <c r="AB2020" s="117"/>
      <c r="AC2020" s="117"/>
      <c r="AD2020" s="117"/>
      <c r="AE2020" s="117"/>
      <c r="AG2020" s="141"/>
      <c r="AN2020" s="117"/>
      <c r="AO2020" s="117"/>
      <c r="AP2020" s="117"/>
      <c r="AQ2020" s="117"/>
      <c r="AR2020" s="117"/>
      <c r="AS2020" s="117"/>
      <c r="AT2020" s="117"/>
      <c r="AU2020" s="117"/>
    </row>
    <row r="2021" spans="27:47">
      <c r="AA2021" s="117"/>
      <c r="AB2021" s="117"/>
      <c r="AC2021" s="117"/>
      <c r="AD2021" s="117"/>
      <c r="AE2021" s="117"/>
      <c r="AG2021" s="141"/>
      <c r="AN2021" s="117"/>
      <c r="AO2021" s="117"/>
      <c r="AP2021" s="117"/>
      <c r="AQ2021" s="117"/>
      <c r="AR2021" s="117"/>
      <c r="AS2021" s="117"/>
      <c r="AT2021" s="117"/>
      <c r="AU2021" s="117"/>
    </row>
    <row r="2022" spans="27:47">
      <c r="AA2022" s="117"/>
      <c r="AB2022" s="117"/>
      <c r="AC2022" s="117"/>
      <c r="AD2022" s="117"/>
      <c r="AE2022" s="117"/>
      <c r="AG2022" s="141"/>
      <c r="AN2022" s="117"/>
      <c r="AO2022" s="117"/>
      <c r="AP2022" s="117"/>
      <c r="AQ2022" s="117"/>
      <c r="AR2022" s="117"/>
      <c r="AS2022" s="117"/>
      <c r="AT2022" s="117"/>
      <c r="AU2022" s="117"/>
    </row>
    <row r="2023" spans="27:47">
      <c r="AA2023" s="117"/>
      <c r="AB2023" s="117"/>
      <c r="AC2023" s="117"/>
      <c r="AD2023" s="117"/>
      <c r="AE2023" s="117"/>
      <c r="AG2023" s="141"/>
      <c r="AN2023" s="117"/>
      <c r="AO2023" s="117"/>
      <c r="AP2023" s="117"/>
      <c r="AQ2023" s="117"/>
      <c r="AR2023" s="117"/>
      <c r="AS2023" s="117"/>
      <c r="AT2023" s="117"/>
      <c r="AU2023" s="117"/>
    </row>
    <row r="2024" spans="27:47">
      <c r="AA2024" s="117"/>
      <c r="AB2024" s="117"/>
      <c r="AC2024" s="117"/>
      <c r="AD2024" s="117"/>
      <c r="AE2024" s="117"/>
      <c r="AG2024" s="141"/>
      <c r="AN2024" s="117"/>
      <c r="AO2024" s="117"/>
      <c r="AP2024" s="117"/>
      <c r="AQ2024" s="117"/>
      <c r="AR2024" s="117"/>
      <c r="AS2024" s="117"/>
      <c r="AT2024" s="117"/>
      <c r="AU2024" s="117"/>
    </row>
    <row r="2025" spans="27:47">
      <c r="AA2025" s="117"/>
      <c r="AB2025" s="117"/>
      <c r="AC2025" s="117"/>
      <c r="AD2025" s="117"/>
      <c r="AE2025" s="117"/>
      <c r="AG2025" s="141"/>
      <c r="AN2025" s="117"/>
      <c r="AO2025" s="117"/>
      <c r="AP2025" s="117"/>
      <c r="AQ2025" s="117"/>
      <c r="AR2025" s="117"/>
      <c r="AS2025" s="117"/>
      <c r="AT2025" s="117"/>
      <c r="AU2025" s="117"/>
    </row>
    <row r="2026" spans="27:47">
      <c r="AA2026" s="117"/>
      <c r="AB2026" s="117"/>
      <c r="AC2026" s="117"/>
      <c r="AD2026" s="117"/>
      <c r="AE2026" s="117"/>
      <c r="AG2026" s="141"/>
      <c r="AN2026" s="117"/>
      <c r="AO2026" s="117"/>
      <c r="AP2026" s="117"/>
      <c r="AQ2026" s="117"/>
      <c r="AR2026" s="117"/>
      <c r="AS2026" s="117"/>
      <c r="AT2026" s="117"/>
      <c r="AU2026" s="117"/>
    </row>
    <row r="2027" spans="27:47">
      <c r="AA2027" s="117"/>
      <c r="AB2027" s="117"/>
      <c r="AC2027" s="117"/>
      <c r="AD2027" s="117"/>
      <c r="AE2027" s="117"/>
      <c r="AG2027" s="141"/>
      <c r="AN2027" s="117"/>
      <c r="AO2027" s="117"/>
      <c r="AP2027" s="117"/>
      <c r="AQ2027" s="117"/>
      <c r="AR2027" s="117"/>
      <c r="AS2027" s="117"/>
      <c r="AT2027" s="117"/>
      <c r="AU2027" s="117"/>
    </row>
    <row r="2028" spans="27:47">
      <c r="AA2028" s="117"/>
      <c r="AB2028" s="117"/>
      <c r="AC2028" s="117"/>
      <c r="AD2028" s="117"/>
      <c r="AE2028" s="117"/>
      <c r="AG2028" s="141"/>
      <c r="AN2028" s="117"/>
      <c r="AO2028" s="117"/>
      <c r="AP2028" s="117"/>
      <c r="AQ2028" s="117"/>
      <c r="AR2028" s="117"/>
      <c r="AS2028" s="117"/>
      <c r="AT2028" s="117"/>
      <c r="AU2028" s="117"/>
    </row>
    <row r="2029" spans="27:47">
      <c r="AA2029" s="117"/>
      <c r="AB2029" s="117"/>
      <c r="AC2029" s="117"/>
      <c r="AD2029" s="117"/>
      <c r="AE2029" s="117"/>
      <c r="AG2029" s="141"/>
      <c r="AN2029" s="117"/>
      <c r="AO2029" s="117"/>
      <c r="AP2029" s="117"/>
      <c r="AQ2029" s="117"/>
      <c r="AR2029" s="117"/>
      <c r="AS2029" s="117"/>
      <c r="AT2029" s="117"/>
      <c r="AU2029" s="117"/>
    </row>
    <row r="2030" spans="27:47">
      <c r="AA2030" s="117"/>
      <c r="AB2030" s="117"/>
      <c r="AC2030" s="117"/>
      <c r="AD2030" s="117"/>
      <c r="AE2030" s="117"/>
      <c r="AG2030" s="141"/>
      <c r="AN2030" s="117"/>
      <c r="AO2030" s="117"/>
      <c r="AP2030" s="117"/>
      <c r="AQ2030" s="117"/>
      <c r="AR2030" s="117"/>
      <c r="AS2030" s="117"/>
      <c r="AT2030" s="117"/>
      <c r="AU2030" s="117"/>
    </row>
    <row r="2031" spans="27:47">
      <c r="AA2031" s="117"/>
      <c r="AB2031" s="117"/>
      <c r="AC2031" s="117"/>
      <c r="AD2031" s="117"/>
      <c r="AE2031" s="117"/>
      <c r="AG2031" s="141"/>
      <c r="AN2031" s="117"/>
      <c r="AO2031" s="117"/>
      <c r="AP2031" s="117"/>
      <c r="AQ2031" s="117"/>
      <c r="AR2031" s="117"/>
      <c r="AS2031" s="117"/>
      <c r="AT2031" s="117"/>
      <c r="AU2031" s="117"/>
    </row>
    <row r="2032" spans="27:47">
      <c r="AA2032" s="117"/>
      <c r="AB2032" s="117"/>
      <c r="AC2032" s="117"/>
      <c r="AD2032" s="117"/>
      <c r="AE2032" s="117"/>
      <c r="AG2032" s="141"/>
      <c r="AN2032" s="117"/>
      <c r="AO2032" s="117"/>
      <c r="AP2032" s="117"/>
      <c r="AQ2032" s="117"/>
      <c r="AR2032" s="117"/>
      <c r="AS2032" s="117"/>
      <c r="AT2032" s="117"/>
      <c r="AU2032" s="117"/>
    </row>
    <row r="2033" spans="27:47">
      <c r="AA2033" s="117"/>
      <c r="AB2033" s="117"/>
      <c r="AC2033" s="117"/>
      <c r="AD2033" s="117"/>
      <c r="AE2033" s="117"/>
      <c r="AG2033" s="141"/>
      <c r="AN2033" s="117"/>
      <c r="AO2033" s="117"/>
      <c r="AP2033" s="117"/>
      <c r="AQ2033" s="117"/>
      <c r="AR2033" s="117"/>
      <c r="AS2033" s="117"/>
      <c r="AT2033" s="117"/>
      <c r="AU2033" s="117"/>
    </row>
    <row r="2034" spans="27:47">
      <c r="AA2034" s="117"/>
      <c r="AB2034" s="117"/>
      <c r="AC2034" s="117"/>
      <c r="AD2034" s="117"/>
      <c r="AE2034" s="117"/>
      <c r="AG2034" s="141"/>
      <c r="AN2034" s="117"/>
      <c r="AO2034" s="117"/>
      <c r="AP2034" s="117"/>
      <c r="AQ2034" s="117"/>
      <c r="AR2034" s="117"/>
      <c r="AS2034" s="117"/>
      <c r="AT2034" s="117"/>
      <c r="AU2034" s="117"/>
    </row>
    <row r="2035" spans="27:47">
      <c r="AA2035" s="117"/>
      <c r="AB2035" s="117"/>
      <c r="AC2035" s="117"/>
      <c r="AD2035" s="117"/>
      <c r="AE2035" s="117"/>
      <c r="AG2035" s="141"/>
      <c r="AN2035" s="117"/>
      <c r="AO2035" s="117"/>
      <c r="AP2035" s="117"/>
      <c r="AQ2035" s="117"/>
      <c r="AR2035" s="117"/>
      <c r="AS2035" s="117"/>
      <c r="AT2035" s="117"/>
      <c r="AU2035" s="117"/>
    </row>
    <row r="2036" spans="27:47">
      <c r="AA2036" s="117"/>
      <c r="AB2036" s="117"/>
      <c r="AC2036" s="117"/>
      <c r="AD2036" s="117"/>
      <c r="AE2036" s="117"/>
      <c r="AG2036" s="141"/>
      <c r="AN2036" s="117"/>
      <c r="AO2036" s="117"/>
      <c r="AP2036" s="117"/>
      <c r="AQ2036" s="117"/>
      <c r="AR2036" s="117"/>
      <c r="AS2036" s="117"/>
      <c r="AT2036" s="117"/>
      <c r="AU2036" s="117"/>
    </row>
    <row r="2037" spans="27:47">
      <c r="AA2037" s="117"/>
      <c r="AB2037" s="117"/>
      <c r="AC2037" s="117"/>
      <c r="AD2037" s="117"/>
      <c r="AE2037" s="117"/>
      <c r="AG2037" s="141"/>
      <c r="AN2037" s="117"/>
      <c r="AO2037" s="117"/>
      <c r="AP2037" s="117"/>
      <c r="AQ2037" s="117"/>
      <c r="AR2037" s="117"/>
      <c r="AS2037" s="117"/>
      <c r="AT2037" s="117"/>
      <c r="AU2037" s="117"/>
    </row>
    <row r="2038" spans="27:47">
      <c r="AA2038" s="117"/>
      <c r="AB2038" s="117"/>
      <c r="AC2038" s="117"/>
      <c r="AD2038" s="117"/>
      <c r="AE2038" s="117"/>
      <c r="AG2038" s="141"/>
      <c r="AN2038" s="117"/>
      <c r="AO2038" s="117"/>
      <c r="AP2038" s="117"/>
      <c r="AQ2038" s="117"/>
      <c r="AR2038" s="117"/>
      <c r="AS2038" s="117"/>
      <c r="AT2038" s="117"/>
      <c r="AU2038" s="117"/>
    </row>
    <row r="2039" spans="27:47">
      <c r="AA2039" s="117"/>
      <c r="AB2039" s="117"/>
      <c r="AC2039" s="117"/>
      <c r="AD2039" s="117"/>
      <c r="AE2039" s="117"/>
      <c r="AG2039" s="141"/>
      <c r="AN2039" s="117"/>
      <c r="AO2039" s="117"/>
      <c r="AP2039" s="117"/>
      <c r="AQ2039" s="117"/>
      <c r="AR2039" s="117"/>
      <c r="AS2039" s="117"/>
      <c r="AT2039" s="117"/>
      <c r="AU2039" s="117"/>
    </row>
    <row r="2040" spans="27:47">
      <c r="AA2040" s="117"/>
      <c r="AB2040" s="117"/>
      <c r="AC2040" s="117"/>
      <c r="AD2040" s="117"/>
      <c r="AE2040" s="117"/>
      <c r="AG2040" s="141"/>
      <c r="AN2040" s="117"/>
      <c r="AO2040" s="117"/>
      <c r="AP2040" s="117"/>
      <c r="AQ2040" s="117"/>
      <c r="AR2040" s="117"/>
      <c r="AS2040" s="117"/>
      <c r="AT2040" s="117"/>
      <c r="AU2040" s="117"/>
    </row>
    <row r="2041" spans="27:47">
      <c r="AA2041" s="117"/>
      <c r="AB2041" s="117"/>
      <c r="AC2041" s="117"/>
      <c r="AD2041" s="117"/>
      <c r="AE2041" s="117"/>
      <c r="AG2041" s="141"/>
      <c r="AN2041" s="117"/>
      <c r="AO2041" s="117"/>
      <c r="AP2041" s="117"/>
      <c r="AQ2041" s="117"/>
      <c r="AR2041" s="117"/>
      <c r="AS2041" s="117"/>
      <c r="AT2041" s="117"/>
      <c r="AU2041" s="117"/>
    </row>
    <row r="2042" spans="27:47">
      <c r="AA2042" s="117"/>
      <c r="AB2042" s="117"/>
      <c r="AC2042" s="117"/>
      <c r="AD2042" s="117"/>
      <c r="AE2042" s="117"/>
      <c r="AG2042" s="141"/>
      <c r="AN2042" s="117"/>
      <c r="AO2042" s="117"/>
      <c r="AP2042" s="117"/>
      <c r="AQ2042" s="117"/>
      <c r="AR2042" s="117"/>
      <c r="AS2042" s="117"/>
      <c r="AT2042" s="117"/>
      <c r="AU2042" s="117"/>
    </row>
    <row r="2043" spans="27:47">
      <c r="AA2043" s="117"/>
      <c r="AB2043" s="117"/>
      <c r="AC2043" s="117"/>
      <c r="AD2043" s="117"/>
      <c r="AE2043" s="117"/>
      <c r="AG2043" s="141"/>
      <c r="AN2043" s="117"/>
      <c r="AO2043" s="117"/>
      <c r="AP2043" s="117"/>
      <c r="AQ2043" s="117"/>
      <c r="AR2043" s="117"/>
      <c r="AS2043" s="117"/>
      <c r="AT2043" s="117"/>
      <c r="AU2043" s="117"/>
    </row>
    <row r="2044" spans="27:47">
      <c r="AA2044" s="117"/>
      <c r="AB2044" s="117"/>
      <c r="AC2044" s="117"/>
      <c r="AD2044" s="117"/>
      <c r="AE2044" s="117"/>
      <c r="AG2044" s="141"/>
      <c r="AN2044" s="117"/>
      <c r="AO2044" s="117"/>
      <c r="AP2044" s="117"/>
      <c r="AQ2044" s="117"/>
      <c r="AR2044" s="117"/>
      <c r="AS2044" s="117"/>
      <c r="AT2044" s="117"/>
      <c r="AU2044" s="117"/>
    </row>
    <row r="2045" spans="27:47">
      <c r="AA2045" s="117"/>
      <c r="AB2045" s="117"/>
      <c r="AC2045" s="117"/>
      <c r="AD2045" s="117"/>
      <c r="AE2045" s="117"/>
      <c r="AG2045" s="141"/>
      <c r="AN2045" s="117"/>
      <c r="AO2045" s="117"/>
      <c r="AP2045" s="117"/>
      <c r="AQ2045" s="117"/>
      <c r="AR2045" s="117"/>
      <c r="AS2045" s="117"/>
      <c r="AT2045" s="117"/>
      <c r="AU2045" s="117"/>
    </row>
    <row r="2046" spans="27:47">
      <c r="AA2046" s="117"/>
      <c r="AB2046" s="117"/>
      <c r="AC2046" s="117"/>
      <c r="AD2046" s="117"/>
      <c r="AE2046" s="117"/>
      <c r="AG2046" s="141"/>
      <c r="AN2046" s="117"/>
      <c r="AO2046" s="117"/>
      <c r="AP2046" s="117"/>
      <c r="AQ2046" s="117"/>
      <c r="AR2046" s="117"/>
      <c r="AS2046" s="117"/>
      <c r="AT2046" s="117"/>
      <c r="AU2046" s="117"/>
    </row>
    <row r="2047" spans="27:47">
      <c r="AA2047" s="117"/>
      <c r="AB2047" s="117"/>
      <c r="AC2047" s="117"/>
      <c r="AD2047" s="117"/>
      <c r="AE2047" s="117"/>
      <c r="AG2047" s="141"/>
      <c r="AN2047" s="117"/>
      <c r="AO2047" s="117"/>
      <c r="AP2047" s="117"/>
      <c r="AQ2047" s="117"/>
      <c r="AR2047" s="117"/>
      <c r="AS2047" s="117"/>
      <c r="AT2047" s="117"/>
      <c r="AU2047" s="117"/>
    </row>
    <row r="2048" spans="27:47">
      <c r="AA2048" s="117"/>
      <c r="AB2048" s="117"/>
      <c r="AC2048" s="117"/>
      <c r="AD2048" s="117"/>
      <c r="AE2048" s="117"/>
      <c r="AG2048" s="141"/>
      <c r="AN2048" s="117"/>
      <c r="AO2048" s="117"/>
      <c r="AP2048" s="117"/>
      <c r="AQ2048" s="117"/>
      <c r="AR2048" s="117"/>
      <c r="AS2048" s="117"/>
      <c r="AT2048" s="117"/>
      <c r="AU2048" s="117"/>
    </row>
    <row r="2049" spans="27:47">
      <c r="AA2049" s="117"/>
      <c r="AB2049" s="117"/>
      <c r="AC2049" s="117"/>
      <c r="AD2049" s="117"/>
      <c r="AE2049" s="117"/>
      <c r="AG2049" s="141"/>
      <c r="AN2049" s="117"/>
      <c r="AO2049" s="117"/>
      <c r="AP2049" s="117"/>
      <c r="AQ2049" s="117"/>
      <c r="AR2049" s="117"/>
      <c r="AS2049" s="117"/>
      <c r="AT2049" s="117"/>
      <c r="AU2049" s="117"/>
    </row>
    <row r="2050" spans="27:47">
      <c r="AA2050" s="117"/>
      <c r="AB2050" s="117"/>
      <c r="AC2050" s="117"/>
      <c r="AD2050" s="117"/>
      <c r="AE2050" s="117"/>
      <c r="AG2050" s="141"/>
      <c r="AN2050" s="117"/>
      <c r="AO2050" s="117"/>
      <c r="AP2050" s="117"/>
      <c r="AQ2050" s="117"/>
      <c r="AR2050" s="117"/>
      <c r="AS2050" s="117"/>
      <c r="AT2050" s="117"/>
      <c r="AU2050" s="117"/>
    </row>
    <row r="2051" spans="27:47">
      <c r="AA2051" s="117"/>
      <c r="AB2051" s="117"/>
      <c r="AC2051" s="117"/>
      <c r="AD2051" s="117"/>
      <c r="AE2051" s="117"/>
      <c r="AG2051" s="141"/>
      <c r="AN2051" s="117"/>
      <c r="AO2051" s="117"/>
      <c r="AP2051" s="117"/>
      <c r="AQ2051" s="117"/>
      <c r="AR2051" s="117"/>
      <c r="AS2051" s="117"/>
      <c r="AT2051" s="117"/>
      <c r="AU2051" s="117"/>
    </row>
    <row r="2052" spans="27:47">
      <c r="AA2052" s="117"/>
      <c r="AB2052" s="117"/>
      <c r="AC2052" s="117"/>
      <c r="AD2052" s="117"/>
      <c r="AE2052" s="117"/>
      <c r="AG2052" s="141"/>
      <c r="AN2052" s="117"/>
      <c r="AO2052" s="117"/>
      <c r="AP2052" s="117"/>
      <c r="AQ2052" s="117"/>
      <c r="AR2052" s="117"/>
      <c r="AS2052" s="117"/>
      <c r="AT2052" s="117"/>
      <c r="AU2052" s="117"/>
    </row>
    <row r="2053" spans="27:47">
      <c r="AA2053" s="117"/>
      <c r="AB2053" s="117"/>
      <c r="AC2053" s="117"/>
      <c r="AD2053" s="117"/>
      <c r="AE2053" s="117"/>
      <c r="AG2053" s="141"/>
      <c r="AN2053" s="117"/>
      <c r="AO2053" s="117"/>
      <c r="AP2053" s="117"/>
      <c r="AQ2053" s="117"/>
      <c r="AR2053" s="117"/>
      <c r="AS2053" s="117"/>
      <c r="AT2053" s="117"/>
      <c r="AU2053" s="117"/>
    </row>
    <row r="2054" spans="27:47">
      <c r="AA2054" s="117"/>
      <c r="AB2054" s="117"/>
      <c r="AC2054" s="117"/>
      <c r="AD2054" s="117"/>
      <c r="AE2054" s="117"/>
      <c r="AG2054" s="141"/>
      <c r="AN2054" s="117"/>
      <c r="AO2054" s="117"/>
      <c r="AP2054" s="117"/>
      <c r="AQ2054" s="117"/>
      <c r="AR2054" s="117"/>
      <c r="AS2054" s="117"/>
      <c r="AT2054" s="117"/>
      <c r="AU2054" s="117"/>
    </row>
    <row r="2055" spans="27:47">
      <c r="AA2055" s="117"/>
      <c r="AB2055" s="117"/>
      <c r="AC2055" s="117"/>
      <c r="AD2055" s="117"/>
      <c r="AE2055" s="117"/>
      <c r="AG2055" s="141"/>
      <c r="AN2055" s="117"/>
      <c r="AO2055" s="117"/>
      <c r="AP2055" s="117"/>
      <c r="AQ2055" s="117"/>
      <c r="AR2055" s="117"/>
      <c r="AS2055" s="117"/>
      <c r="AT2055" s="117"/>
      <c r="AU2055" s="117"/>
    </row>
    <row r="2056" spans="27:47">
      <c r="AA2056" s="117"/>
      <c r="AB2056" s="117"/>
      <c r="AC2056" s="117"/>
      <c r="AD2056" s="117"/>
      <c r="AE2056" s="117"/>
      <c r="AG2056" s="141"/>
      <c r="AN2056" s="117"/>
      <c r="AO2056" s="117"/>
      <c r="AP2056" s="117"/>
      <c r="AQ2056" s="117"/>
      <c r="AR2056" s="117"/>
      <c r="AS2056" s="117"/>
      <c r="AT2056" s="117"/>
      <c r="AU2056" s="117"/>
    </row>
    <row r="2057" spans="27:47">
      <c r="AA2057" s="117"/>
      <c r="AB2057" s="117"/>
      <c r="AC2057" s="117"/>
      <c r="AD2057" s="117"/>
      <c r="AE2057" s="117"/>
      <c r="AG2057" s="141"/>
      <c r="AN2057" s="117"/>
      <c r="AO2057" s="117"/>
      <c r="AP2057" s="117"/>
      <c r="AQ2057" s="117"/>
      <c r="AR2057" s="117"/>
      <c r="AS2057" s="117"/>
      <c r="AT2057" s="117"/>
      <c r="AU2057" s="117"/>
    </row>
    <row r="2058" spans="27:47">
      <c r="AA2058" s="117"/>
      <c r="AB2058" s="117"/>
      <c r="AC2058" s="117"/>
      <c r="AD2058" s="117"/>
      <c r="AE2058" s="117"/>
      <c r="AG2058" s="141"/>
      <c r="AN2058" s="117"/>
      <c r="AO2058" s="117"/>
      <c r="AP2058" s="117"/>
      <c r="AQ2058" s="117"/>
      <c r="AR2058" s="117"/>
      <c r="AS2058" s="117"/>
      <c r="AT2058" s="117"/>
      <c r="AU2058" s="117"/>
    </row>
    <row r="2059" spans="27:47">
      <c r="AA2059" s="117"/>
      <c r="AB2059" s="117"/>
      <c r="AC2059" s="117"/>
      <c r="AD2059" s="117"/>
      <c r="AE2059" s="117"/>
      <c r="AG2059" s="141"/>
      <c r="AN2059" s="117"/>
      <c r="AO2059" s="117"/>
      <c r="AP2059" s="117"/>
      <c r="AQ2059" s="117"/>
      <c r="AR2059" s="117"/>
      <c r="AS2059" s="117"/>
      <c r="AT2059" s="117"/>
      <c r="AU2059" s="117"/>
    </row>
    <row r="2060" spans="27:47">
      <c r="AA2060" s="117"/>
      <c r="AB2060" s="117"/>
      <c r="AC2060" s="117"/>
      <c r="AD2060" s="117"/>
      <c r="AE2060" s="117"/>
      <c r="AG2060" s="141"/>
      <c r="AN2060" s="117"/>
      <c r="AO2060" s="117"/>
      <c r="AP2060" s="117"/>
      <c r="AQ2060" s="117"/>
      <c r="AR2060" s="117"/>
      <c r="AS2060" s="117"/>
      <c r="AT2060" s="117"/>
      <c r="AU2060" s="117"/>
    </row>
    <row r="2061" spans="27:47">
      <c r="AA2061" s="117"/>
      <c r="AB2061" s="117"/>
      <c r="AC2061" s="117"/>
      <c r="AD2061" s="117"/>
      <c r="AE2061" s="117"/>
      <c r="AG2061" s="141"/>
      <c r="AN2061" s="117"/>
      <c r="AO2061" s="117"/>
      <c r="AP2061" s="117"/>
      <c r="AQ2061" s="117"/>
      <c r="AR2061" s="117"/>
      <c r="AS2061" s="117"/>
      <c r="AT2061" s="117"/>
      <c r="AU2061" s="117"/>
    </row>
    <row r="2062" spans="27:47">
      <c r="AA2062" s="117"/>
      <c r="AB2062" s="117"/>
      <c r="AC2062" s="117"/>
      <c r="AD2062" s="117"/>
      <c r="AE2062" s="117"/>
      <c r="AG2062" s="141"/>
      <c r="AN2062" s="117"/>
      <c r="AO2062" s="117"/>
      <c r="AP2062" s="117"/>
      <c r="AQ2062" s="117"/>
      <c r="AR2062" s="117"/>
      <c r="AS2062" s="117"/>
      <c r="AT2062" s="117"/>
      <c r="AU2062" s="117"/>
    </row>
    <row r="2063" spans="27:47">
      <c r="AA2063" s="117"/>
      <c r="AB2063" s="117"/>
      <c r="AC2063" s="117"/>
      <c r="AD2063" s="117"/>
      <c r="AE2063" s="117"/>
      <c r="AG2063" s="141"/>
      <c r="AN2063" s="117"/>
      <c r="AO2063" s="117"/>
      <c r="AP2063" s="117"/>
      <c r="AQ2063" s="117"/>
      <c r="AR2063" s="117"/>
      <c r="AS2063" s="117"/>
      <c r="AT2063" s="117"/>
      <c r="AU2063" s="117"/>
    </row>
    <row r="2064" spans="27:47">
      <c r="AA2064" s="117"/>
      <c r="AB2064" s="117"/>
      <c r="AC2064" s="117"/>
      <c r="AD2064" s="117"/>
      <c r="AE2064" s="117"/>
      <c r="AG2064" s="141"/>
      <c r="AN2064" s="117"/>
      <c r="AO2064" s="117"/>
      <c r="AP2064" s="117"/>
      <c r="AQ2064" s="117"/>
      <c r="AR2064" s="117"/>
      <c r="AS2064" s="117"/>
      <c r="AT2064" s="117"/>
      <c r="AU2064" s="117"/>
    </row>
    <row r="2065" spans="27:47">
      <c r="AA2065" s="117"/>
      <c r="AB2065" s="117"/>
      <c r="AC2065" s="117"/>
      <c r="AD2065" s="117"/>
      <c r="AE2065" s="117"/>
      <c r="AG2065" s="141"/>
      <c r="AN2065" s="117"/>
      <c r="AO2065" s="117"/>
      <c r="AP2065" s="117"/>
      <c r="AQ2065" s="117"/>
      <c r="AR2065" s="117"/>
      <c r="AS2065" s="117"/>
      <c r="AT2065" s="117"/>
      <c r="AU2065" s="117"/>
    </row>
    <row r="2066" spans="27:47">
      <c r="AA2066" s="117"/>
      <c r="AB2066" s="117"/>
      <c r="AC2066" s="117"/>
      <c r="AD2066" s="117"/>
      <c r="AE2066" s="117"/>
      <c r="AG2066" s="141"/>
      <c r="AN2066" s="117"/>
      <c r="AO2066" s="117"/>
      <c r="AP2066" s="117"/>
      <c r="AQ2066" s="117"/>
      <c r="AR2066" s="117"/>
      <c r="AS2066" s="117"/>
      <c r="AT2066" s="117"/>
      <c r="AU2066" s="117"/>
    </row>
    <row r="2067" spans="27:47">
      <c r="AA2067" s="117"/>
      <c r="AB2067" s="117"/>
      <c r="AC2067" s="117"/>
      <c r="AD2067" s="117"/>
      <c r="AE2067" s="117"/>
      <c r="AG2067" s="141"/>
      <c r="AN2067" s="117"/>
      <c r="AO2067" s="117"/>
      <c r="AP2067" s="117"/>
      <c r="AQ2067" s="117"/>
      <c r="AR2067" s="117"/>
      <c r="AS2067" s="117"/>
      <c r="AT2067" s="117"/>
      <c r="AU2067" s="117"/>
    </row>
    <row r="2068" spans="27:47">
      <c r="AA2068" s="117"/>
      <c r="AB2068" s="117"/>
      <c r="AC2068" s="117"/>
      <c r="AD2068" s="117"/>
      <c r="AE2068" s="117"/>
      <c r="AG2068" s="141"/>
      <c r="AN2068" s="117"/>
      <c r="AO2068" s="117"/>
      <c r="AP2068" s="117"/>
      <c r="AQ2068" s="117"/>
      <c r="AR2068" s="117"/>
      <c r="AS2068" s="117"/>
      <c r="AT2068" s="117"/>
      <c r="AU2068" s="117"/>
    </row>
    <row r="2069" spans="27:47">
      <c r="AA2069" s="117"/>
      <c r="AB2069" s="117"/>
      <c r="AC2069" s="117"/>
      <c r="AD2069" s="117"/>
      <c r="AE2069" s="117"/>
      <c r="AG2069" s="141"/>
      <c r="AN2069" s="117"/>
      <c r="AO2069" s="117"/>
      <c r="AP2069" s="117"/>
      <c r="AQ2069" s="117"/>
      <c r="AR2069" s="117"/>
      <c r="AS2069" s="117"/>
      <c r="AT2069" s="117"/>
      <c r="AU2069" s="117"/>
    </row>
    <row r="2070" spans="27:47">
      <c r="AA2070" s="117"/>
      <c r="AB2070" s="117"/>
      <c r="AC2070" s="117"/>
      <c r="AD2070" s="117"/>
      <c r="AE2070" s="117"/>
      <c r="AG2070" s="141"/>
      <c r="AN2070" s="117"/>
      <c r="AO2070" s="117"/>
      <c r="AP2070" s="117"/>
      <c r="AQ2070" s="117"/>
      <c r="AR2070" s="117"/>
      <c r="AS2070" s="117"/>
      <c r="AT2070" s="117"/>
      <c r="AU2070" s="117"/>
    </row>
    <row r="2071" spans="27:47">
      <c r="AA2071" s="117"/>
      <c r="AB2071" s="117"/>
      <c r="AC2071" s="117"/>
      <c r="AD2071" s="117"/>
      <c r="AE2071" s="117"/>
      <c r="AG2071" s="141"/>
      <c r="AN2071" s="117"/>
      <c r="AO2071" s="117"/>
      <c r="AP2071" s="117"/>
      <c r="AQ2071" s="117"/>
      <c r="AR2071" s="117"/>
      <c r="AS2071" s="117"/>
      <c r="AT2071" s="117"/>
      <c r="AU2071" s="117"/>
    </row>
    <row r="2072" spans="27:47">
      <c r="AA2072" s="117"/>
      <c r="AB2072" s="117"/>
      <c r="AC2072" s="117"/>
      <c r="AD2072" s="117"/>
      <c r="AE2072" s="117"/>
      <c r="AG2072" s="141"/>
      <c r="AN2072" s="117"/>
      <c r="AO2072" s="117"/>
      <c r="AP2072" s="117"/>
      <c r="AQ2072" s="117"/>
      <c r="AR2072" s="117"/>
      <c r="AS2072" s="117"/>
      <c r="AT2072" s="117"/>
      <c r="AU2072" s="117"/>
    </row>
    <row r="2073" spans="27:47">
      <c r="AA2073" s="117"/>
      <c r="AB2073" s="117"/>
      <c r="AC2073" s="117"/>
      <c r="AD2073" s="117"/>
      <c r="AE2073" s="117"/>
      <c r="AG2073" s="141"/>
      <c r="AN2073" s="117"/>
      <c r="AO2073" s="117"/>
      <c r="AP2073" s="117"/>
      <c r="AQ2073" s="117"/>
      <c r="AR2073" s="117"/>
      <c r="AS2073" s="117"/>
      <c r="AT2073" s="117"/>
      <c r="AU2073" s="117"/>
    </row>
    <row r="2074" spans="27:47">
      <c r="AA2074" s="117"/>
      <c r="AB2074" s="117"/>
      <c r="AC2074" s="117"/>
      <c r="AD2074" s="117"/>
      <c r="AE2074" s="117"/>
      <c r="AF2074" s="142"/>
      <c r="AG2074" s="141"/>
      <c r="AN2074" s="117"/>
      <c r="AO2074" s="117"/>
      <c r="AP2074" s="117"/>
      <c r="AQ2074" s="117"/>
      <c r="AR2074" s="117"/>
      <c r="AS2074" s="117"/>
      <c r="AT2074" s="117"/>
      <c r="AU2074" s="117"/>
    </row>
    <row r="2075" spans="27:47">
      <c r="AA2075" s="117"/>
      <c r="AB2075" s="117"/>
      <c r="AC2075" s="117"/>
      <c r="AD2075" s="117"/>
      <c r="AE2075" s="117"/>
      <c r="AF2075" s="142"/>
      <c r="AG2075" s="141"/>
      <c r="AN2075" s="117"/>
      <c r="AO2075" s="117"/>
      <c r="AP2075" s="117"/>
      <c r="AQ2075" s="117"/>
      <c r="AR2075" s="117"/>
      <c r="AS2075" s="117"/>
      <c r="AT2075" s="117"/>
      <c r="AU2075" s="117"/>
    </row>
    <row r="2076" spans="27:47">
      <c r="AA2076" s="117"/>
      <c r="AB2076" s="117"/>
      <c r="AC2076" s="117"/>
      <c r="AD2076" s="117"/>
      <c r="AE2076" s="117"/>
      <c r="AF2076" s="142"/>
      <c r="AG2076" s="141"/>
      <c r="AN2076" s="117"/>
      <c r="AO2076" s="117"/>
      <c r="AP2076" s="117"/>
      <c r="AQ2076" s="117"/>
      <c r="AR2076" s="117"/>
      <c r="AS2076" s="117"/>
      <c r="AT2076" s="117"/>
      <c r="AU2076" s="117"/>
    </row>
    <row r="2077" spans="27:47">
      <c r="AA2077" s="117"/>
      <c r="AB2077" s="117"/>
      <c r="AC2077" s="117"/>
      <c r="AD2077" s="117"/>
      <c r="AE2077" s="117"/>
      <c r="AF2077" s="142"/>
      <c r="AG2077" s="141"/>
      <c r="AN2077" s="117"/>
      <c r="AO2077" s="117"/>
      <c r="AP2077" s="117"/>
      <c r="AQ2077" s="117"/>
      <c r="AR2077" s="117"/>
      <c r="AS2077" s="117"/>
      <c r="AT2077" s="117"/>
      <c r="AU2077" s="117"/>
    </row>
    <row r="2078" spans="27:47">
      <c r="AA2078" s="117"/>
      <c r="AB2078" s="117"/>
      <c r="AC2078" s="117"/>
      <c r="AD2078" s="117"/>
      <c r="AE2078" s="117"/>
      <c r="AF2078" s="142"/>
      <c r="AG2078" s="141"/>
      <c r="AN2078" s="117"/>
      <c r="AO2078" s="117"/>
      <c r="AP2078" s="117"/>
      <c r="AQ2078" s="117"/>
      <c r="AR2078" s="117"/>
      <c r="AS2078" s="117"/>
      <c r="AT2078" s="117"/>
      <c r="AU2078" s="117"/>
    </row>
    <row r="2079" spans="27:47">
      <c r="AA2079" s="117"/>
      <c r="AB2079" s="117"/>
      <c r="AC2079" s="117"/>
      <c r="AD2079" s="117"/>
      <c r="AE2079" s="117"/>
      <c r="AF2079" s="142"/>
      <c r="AG2079" s="141"/>
      <c r="AN2079" s="117"/>
      <c r="AO2079" s="117"/>
      <c r="AP2079" s="117"/>
      <c r="AQ2079" s="117"/>
      <c r="AR2079" s="117"/>
      <c r="AS2079" s="117"/>
      <c r="AT2079" s="117"/>
      <c r="AU2079" s="117"/>
    </row>
    <row r="2080" spans="27:47">
      <c r="AA2080" s="117"/>
      <c r="AB2080" s="117"/>
      <c r="AC2080" s="117"/>
      <c r="AD2080" s="117"/>
      <c r="AE2080" s="117"/>
      <c r="AF2080" s="142"/>
      <c r="AG2080" s="141"/>
      <c r="AN2080" s="117"/>
      <c r="AO2080" s="117"/>
      <c r="AP2080" s="117"/>
      <c r="AQ2080" s="117"/>
      <c r="AR2080" s="117"/>
      <c r="AS2080" s="117"/>
      <c r="AT2080" s="117"/>
      <c r="AU2080" s="117"/>
    </row>
    <row r="2081" spans="27:47">
      <c r="AA2081" s="117"/>
      <c r="AB2081" s="117"/>
      <c r="AC2081" s="117"/>
      <c r="AD2081" s="117"/>
      <c r="AE2081" s="117"/>
      <c r="AF2081" s="142"/>
      <c r="AG2081" s="141"/>
      <c r="AN2081" s="117"/>
      <c r="AO2081" s="117"/>
      <c r="AP2081" s="117"/>
      <c r="AQ2081" s="117"/>
      <c r="AR2081" s="117"/>
      <c r="AS2081" s="117"/>
      <c r="AT2081" s="117"/>
      <c r="AU2081" s="117"/>
    </row>
    <row r="2082" spans="27:47">
      <c r="AA2082" s="117"/>
      <c r="AB2082" s="117"/>
      <c r="AC2082" s="117"/>
      <c r="AD2082" s="117"/>
      <c r="AE2082" s="117"/>
      <c r="AF2082" s="142"/>
      <c r="AG2082" s="141"/>
      <c r="AN2082" s="117"/>
      <c r="AO2082" s="117"/>
      <c r="AP2082" s="117"/>
      <c r="AQ2082" s="117"/>
      <c r="AR2082" s="117"/>
      <c r="AS2082" s="117"/>
      <c r="AT2082" s="117"/>
      <c r="AU2082" s="117"/>
    </row>
    <row r="2083" spans="27:47">
      <c r="AA2083" s="117"/>
      <c r="AB2083" s="117"/>
      <c r="AC2083" s="117"/>
      <c r="AD2083" s="117"/>
      <c r="AE2083" s="117"/>
      <c r="AF2083" s="142"/>
      <c r="AG2083" s="141"/>
      <c r="AN2083" s="117"/>
      <c r="AO2083" s="117"/>
      <c r="AP2083" s="117"/>
      <c r="AQ2083" s="117"/>
      <c r="AR2083" s="117"/>
      <c r="AS2083" s="117"/>
      <c r="AT2083" s="117"/>
      <c r="AU2083" s="117"/>
    </row>
    <row r="2084" spans="27:47">
      <c r="AA2084" s="117"/>
      <c r="AB2084" s="117"/>
      <c r="AC2084" s="117"/>
      <c r="AD2084" s="117"/>
      <c r="AE2084" s="117"/>
      <c r="AF2084" s="142"/>
      <c r="AG2084" s="141"/>
      <c r="AN2084" s="117"/>
      <c r="AO2084" s="117"/>
      <c r="AP2084" s="117"/>
      <c r="AQ2084" s="117"/>
      <c r="AR2084" s="117"/>
      <c r="AS2084" s="117"/>
      <c r="AT2084" s="117"/>
      <c r="AU2084" s="117"/>
    </row>
    <row r="2085" spans="27:47">
      <c r="AA2085" s="117"/>
      <c r="AB2085" s="117"/>
      <c r="AC2085" s="117"/>
      <c r="AD2085" s="117"/>
      <c r="AE2085" s="117"/>
      <c r="AF2085" s="142"/>
      <c r="AG2085" s="141"/>
      <c r="AN2085" s="117"/>
      <c r="AO2085" s="117"/>
      <c r="AP2085" s="117"/>
      <c r="AQ2085" s="117"/>
      <c r="AR2085" s="117"/>
      <c r="AS2085" s="117"/>
      <c r="AT2085" s="117"/>
      <c r="AU2085" s="117"/>
    </row>
    <row r="2086" spans="27:47">
      <c r="AA2086" s="117"/>
      <c r="AB2086" s="117"/>
      <c r="AC2086" s="117"/>
      <c r="AD2086" s="117"/>
      <c r="AE2086" s="117"/>
      <c r="AF2086" s="142"/>
      <c r="AG2086" s="141"/>
      <c r="AN2086" s="117"/>
      <c r="AO2086" s="117"/>
      <c r="AP2086" s="117"/>
      <c r="AQ2086" s="117"/>
      <c r="AR2086" s="117"/>
      <c r="AS2086" s="117"/>
      <c r="AT2086" s="117"/>
      <c r="AU2086" s="117"/>
    </row>
    <row r="2087" spans="27:47">
      <c r="AA2087" s="117"/>
      <c r="AB2087" s="117"/>
      <c r="AC2087" s="117"/>
      <c r="AD2087" s="117"/>
      <c r="AE2087" s="117"/>
      <c r="AF2087" s="142"/>
      <c r="AG2087" s="141"/>
      <c r="AN2087" s="117"/>
      <c r="AO2087" s="117"/>
      <c r="AP2087" s="117"/>
      <c r="AQ2087" s="117"/>
      <c r="AR2087" s="117"/>
      <c r="AS2087" s="117"/>
      <c r="AT2087" s="117"/>
      <c r="AU2087" s="117"/>
    </row>
    <row r="2088" spans="27:47">
      <c r="AA2088" s="117"/>
      <c r="AB2088" s="117"/>
      <c r="AC2088" s="117"/>
      <c r="AD2088" s="117"/>
      <c r="AE2088" s="117"/>
      <c r="AF2088" s="142"/>
      <c r="AG2088" s="141"/>
      <c r="AN2088" s="117"/>
      <c r="AO2088" s="117"/>
      <c r="AP2088" s="117"/>
      <c r="AQ2088" s="117"/>
      <c r="AR2088" s="117"/>
      <c r="AS2088" s="117"/>
      <c r="AT2088" s="117"/>
      <c r="AU2088" s="117"/>
    </row>
    <row r="2089" spans="27:47">
      <c r="AA2089" s="117"/>
      <c r="AB2089" s="117"/>
      <c r="AC2089" s="117"/>
      <c r="AD2089" s="117"/>
      <c r="AE2089" s="117"/>
      <c r="AF2089" s="142"/>
      <c r="AG2089" s="141"/>
      <c r="AN2089" s="117"/>
      <c r="AO2089" s="117"/>
      <c r="AP2089" s="117"/>
      <c r="AQ2089" s="117"/>
      <c r="AR2089" s="117"/>
      <c r="AS2089" s="117"/>
      <c r="AT2089" s="117"/>
      <c r="AU2089" s="117"/>
    </row>
    <row r="2090" spans="27:47">
      <c r="AA2090" s="117"/>
      <c r="AB2090" s="117"/>
      <c r="AC2090" s="117"/>
      <c r="AD2090" s="117"/>
      <c r="AE2090" s="117"/>
      <c r="AF2090" s="142"/>
      <c r="AG2090" s="141"/>
      <c r="AN2090" s="117"/>
      <c r="AO2090" s="117"/>
      <c r="AP2090" s="117"/>
      <c r="AQ2090" s="117"/>
      <c r="AR2090" s="117"/>
      <c r="AS2090" s="117"/>
      <c r="AT2090" s="117"/>
      <c r="AU2090" s="117"/>
    </row>
    <row r="2091" spans="27:47">
      <c r="AA2091" s="117"/>
      <c r="AB2091" s="117"/>
      <c r="AC2091" s="117"/>
      <c r="AD2091" s="117"/>
      <c r="AE2091" s="117"/>
      <c r="AF2091" s="142"/>
      <c r="AG2091" s="141"/>
      <c r="AN2091" s="117"/>
      <c r="AO2091" s="117"/>
      <c r="AP2091" s="117"/>
      <c r="AQ2091" s="117"/>
      <c r="AR2091" s="117"/>
      <c r="AS2091" s="117"/>
      <c r="AT2091" s="117"/>
      <c r="AU2091" s="117"/>
    </row>
    <row r="2092" spans="27:47">
      <c r="AA2092" s="117"/>
      <c r="AB2092" s="117"/>
      <c r="AC2092" s="117"/>
      <c r="AD2092" s="117"/>
      <c r="AE2092" s="117"/>
      <c r="AF2092" s="142"/>
      <c r="AG2092" s="141"/>
      <c r="AN2092" s="117"/>
      <c r="AO2092" s="117"/>
      <c r="AP2092" s="117"/>
      <c r="AQ2092" s="117"/>
      <c r="AR2092" s="117"/>
      <c r="AS2092" s="117"/>
      <c r="AT2092" s="117"/>
      <c r="AU2092" s="117"/>
    </row>
    <row r="2093" spans="27:47">
      <c r="AA2093" s="117"/>
      <c r="AB2093" s="117"/>
      <c r="AC2093" s="117"/>
      <c r="AD2093" s="117"/>
      <c r="AE2093" s="117"/>
      <c r="AF2093" s="142"/>
      <c r="AG2093" s="141"/>
      <c r="AN2093" s="117"/>
      <c r="AO2093" s="117"/>
      <c r="AP2093" s="117"/>
      <c r="AQ2093" s="117"/>
      <c r="AR2093" s="117"/>
      <c r="AS2093" s="117"/>
      <c r="AT2093" s="117"/>
      <c r="AU2093" s="117"/>
    </row>
    <row r="2094" spans="27:47">
      <c r="AA2094" s="117"/>
      <c r="AB2094" s="117"/>
      <c r="AC2094" s="117"/>
      <c r="AD2094" s="117"/>
      <c r="AE2094" s="117"/>
      <c r="AF2094" s="142"/>
      <c r="AG2094" s="141"/>
      <c r="AN2094" s="117"/>
      <c r="AO2094" s="117"/>
      <c r="AP2094" s="117"/>
      <c r="AQ2094" s="117"/>
      <c r="AR2094" s="117"/>
      <c r="AS2094" s="117"/>
      <c r="AT2094" s="117"/>
      <c r="AU2094" s="117"/>
    </row>
    <row r="2095" spans="27:47">
      <c r="AA2095" s="117"/>
      <c r="AB2095" s="117"/>
      <c r="AC2095" s="117"/>
      <c r="AD2095" s="117"/>
      <c r="AE2095" s="117"/>
      <c r="AF2095" s="142"/>
      <c r="AG2095" s="141"/>
      <c r="AN2095" s="117"/>
      <c r="AO2095" s="117"/>
      <c r="AP2095" s="117"/>
      <c r="AQ2095" s="117"/>
      <c r="AR2095" s="117"/>
      <c r="AS2095" s="117"/>
      <c r="AT2095" s="117"/>
      <c r="AU2095" s="117"/>
    </row>
    <row r="2096" spans="27:47">
      <c r="AA2096" s="117"/>
      <c r="AB2096" s="117"/>
      <c r="AC2096" s="117"/>
      <c r="AD2096" s="117"/>
      <c r="AE2096" s="117"/>
      <c r="AF2096" s="142"/>
      <c r="AG2096" s="141"/>
      <c r="AN2096" s="117"/>
      <c r="AO2096" s="117"/>
      <c r="AP2096" s="117"/>
      <c r="AQ2096" s="117"/>
      <c r="AR2096" s="117"/>
      <c r="AS2096" s="117"/>
      <c r="AT2096" s="117"/>
      <c r="AU2096" s="117"/>
    </row>
    <row r="2097" spans="27:47">
      <c r="AA2097" s="117"/>
      <c r="AB2097" s="117"/>
      <c r="AC2097" s="117"/>
      <c r="AD2097" s="117"/>
      <c r="AE2097" s="117"/>
      <c r="AF2097" s="142"/>
      <c r="AG2097" s="141"/>
      <c r="AN2097" s="117"/>
      <c r="AO2097" s="117"/>
      <c r="AP2097" s="117"/>
      <c r="AQ2097" s="117"/>
      <c r="AR2097" s="117"/>
      <c r="AS2097" s="117"/>
      <c r="AT2097" s="117"/>
      <c r="AU2097" s="117"/>
    </row>
    <row r="2098" spans="27:47">
      <c r="AA2098" s="117"/>
      <c r="AB2098" s="117"/>
      <c r="AC2098" s="117"/>
      <c r="AD2098" s="117"/>
      <c r="AE2098" s="117"/>
      <c r="AF2098" s="142"/>
      <c r="AG2098" s="141"/>
      <c r="AN2098" s="117"/>
      <c r="AO2098" s="117"/>
      <c r="AP2098" s="117"/>
      <c r="AQ2098" s="117"/>
      <c r="AR2098" s="117"/>
      <c r="AS2098" s="117"/>
      <c r="AT2098" s="117"/>
      <c r="AU2098" s="117"/>
    </row>
    <row r="2099" spans="27:47">
      <c r="AA2099" s="117"/>
      <c r="AB2099" s="117"/>
      <c r="AC2099" s="117"/>
      <c r="AD2099" s="117"/>
      <c r="AE2099" s="117"/>
      <c r="AF2099" s="142"/>
      <c r="AG2099" s="141"/>
      <c r="AN2099" s="117"/>
      <c r="AO2099" s="117"/>
      <c r="AP2099" s="117"/>
      <c r="AQ2099" s="117"/>
      <c r="AR2099" s="117"/>
      <c r="AS2099" s="117"/>
      <c r="AT2099" s="117"/>
      <c r="AU2099" s="117"/>
    </row>
    <row r="2100" spans="27:47">
      <c r="AA2100" s="117"/>
      <c r="AB2100" s="117"/>
      <c r="AC2100" s="117"/>
      <c r="AD2100" s="117"/>
      <c r="AE2100" s="117"/>
      <c r="AF2100" s="142"/>
      <c r="AG2100" s="141"/>
      <c r="AN2100" s="117"/>
      <c r="AO2100" s="117"/>
      <c r="AP2100" s="117"/>
      <c r="AQ2100" s="117"/>
      <c r="AR2100" s="117"/>
      <c r="AS2100" s="117"/>
      <c r="AT2100" s="117"/>
      <c r="AU2100" s="117"/>
    </row>
    <row r="2101" spans="27:47">
      <c r="AA2101" s="117"/>
      <c r="AB2101" s="117"/>
      <c r="AC2101" s="117"/>
      <c r="AD2101" s="117"/>
      <c r="AE2101" s="117"/>
      <c r="AF2101" s="142"/>
      <c r="AG2101" s="141"/>
      <c r="AN2101" s="117"/>
      <c r="AO2101" s="117"/>
      <c r="AP2101" s="117"/>
      <c r="AQ2101" s="117"/>
      <c r="AR2101" s="117"/>
      <c r="AS2101" s="117"/>
      <c r="AT2101" s="117"/>
      <c r="AU2101" s="117"/>
    </row>
    <row r="2102" spans="27:47">
      <c r="AA2102" s="117"/>
      <c r="AB2102" s="117"/>
      <c r="AC2102" s="117"/>
      <c r="AD2102" s="117"/>
      <c r="AE2102" s="117"/>
      <c r="AF2102" s="142"/>
      <c r="AG2102" s="141"/>
      <c r="AN2102" s="117"/>
      <c r="AO2102" s="117"/>
      <c r="AP2102" s="117"/>
      <c r="AQ2102" s="117"/>
      <c r="AR2102" s="117"/>
      <c r="AS2102" s="117"/>
      <c r="AT2102" s="117"/>
      <c r="AU2102" s="117"/>
    </row>
    <row r="2103" spans="27:47">
      <c r="AA2103" s="117"/>
      <c r="AB2103" s="117"/>
      <c r="AC2103" s="117"/>
      <c r="AD2103" s="117"/>
      <c r="AE2103" s="117"/>
      <c r="AF2103" s="142"/>
      <c r="AG2103" s="141"/>
      <c r="AN2103" s="117"/>
      <c r="AO2103" s="117"/>
      <c r="AP2103" s="117"/>
      <c r="AQ2103" s="117"/>
      <c r="AR2103" s="117"/>
      <c r="AS2103" s="117"/>
      <c r="AT2103" s="117"/>
      <c r="AU2103" s="117"/>
    </row>
    <row r="2104" spans="27:47">
      <c r="AA2104" s="117"/>
      <c r="AB2104" s="117"/>
      <c r="AC2104" s="117"/>
      <c r="AD2104" s="117"/>
      <c r="AE2104" s="117"/>
      <c r="AF2104" s="142"/>
      <c r="AG2104" s="141"/>
      <c r="AN2104" s="117"/>
      <c r="AO2104" s="117"/>
      <c r="AP2104" s="117"/>
      <c r="AQ2104" s="117"/>
      <c r="AR2104" s="117"/>
      <c r="AS2104" s="117"/>
      <c r="AT2104" s="117"/>
      <c r="AU2104" s="117"/>
    </row>
    <row r="2105" spans="27:47">
      <c r="AA2105" s="117"/>
      <c r="AB2105" s="117"/>
      <c r="AC2105" s="117"/>
      <c r="AD2105" s="117"/>
      <c r="AE2105" s="117"/>
      <c r="AF2105" s="142"/>
      <c r="AG2105" s="141"/>
      <c r="AN2105" s="117"/>
      <c r="AO2105" s="117"/>
      <c r="AP2105" s="117"/>
      <c r="AQ2105" s="117"/>
      <c r="AR2105" s="117"/>
      <c r="AS2105" s="117"/>
      <c r="AT2105" s="117"/>
      <c r="AU2105" s="117"/>
    </row>
    <row r="2106" spans="27:47">
      <c r="AA2106" s="117"/>
      <c r="AB2106" s="117"/>
      <c r="AC2106" s="117"/>
      <c r="AD2106" s="117"/>
      <c r="AE2106" s="117"/>
      <c r="AF2106" s="142"/>
      <c r="AG2106" s="141"/>
      <c r="AN2106" s="117"/>
      <c r="AO2106" s="117"/>
      <c r="AP2106" s="117"/>
      <c r="AQ2106" s="117"/>
      <c r="AR2106" s="117"/>
      <c r="AS2106" s="117"/>
      <c r="AT2106" s="117"/>
      <c r="AU2106" s="117"/>
    </row>
    <row r="2107" spans="27:47">
      <c r="AA2107" s="117"/>
      <c r="AB2107" s="117"/>
      <c r="AC2107" s="117"/>
      <c r="AD2107" s="117"/>
      <c r="AE2107" s="117"/>
      <c r="AF2107" s="142"/>
      <c r="AG2107" s="141"/>
      <c r="AN2107" s="117"/>
      <c r="AO2107" s="117"/>
      <c r="AP2107" s="117"/>
      <c r="AQ2107" s="117"/>
      <c r="AR2107" s="117"/>
      <c r="AS2107" s="117"/>
      <c r="AT2107" s="117"/>
      <c r="AU2107" s="117"/>
    </row>
    <row r="2108" spans="27:47">
      <c r="AA2108" s="117"/>
      <c r="AB2108" s="117"/>
      <c r="AC2108" s="117"/>
      <c r="AD2108" s="117"/>
      <c r="AE2108" s="117"/>
      <c r="AF2108" s="142"/>
      <c r="AG2108" s="141"/>
      <c r="AN2108" s="117"/>
      <c r="AO2108" s="117"/>
      <c r="AP2108" s="117"/>
      <c r="AQ2108" s="117"/>
      <c r="AR2108" s="117"/>
      <c r="AS2108" s="117"/>
      <c r="AT2108" s="117"/>
      <c r="AU2108" s="117"/>
    </row>
    <row r="2109" spans="27:47">
      <c r="AA2109" s="117"/>
      <c r="AB2109" s="117"/>
      <c r="AC2109" s="117"/>
      <c r="AD2109" s="117"/>
      <c r="AE2109" s="117"/>
      <c r="AF2109" s="142"/>
      <c r="AG2109" s="141"/>
      <c r="AN2109" s="117"/>
      <c r="AO2109" s="117"/>
      <c r="AP2109" s="117"/>
      <c r="AQ2109" s="117"/>
      <c r="AR2109" s="117"/>
      <c r="AS2109" s="117"/>
      <c r="AT2109" s="117"/>
      <c r="AU2109" s="117"/>
    </row>
    <row r="2110" spans="27:47">
      <c r="AA2110" s="117"/>
      <c r="AB2110" s="117"/>
      <c r="AC2110" s="117"/>
      <c r="AD2110" s="117"/>
      <c r="AE2110" s="117"/>
      <c r="AF2110" s="142"/>
      <c r="AG2110" s="141"/>
      <c r="AN2110" s="117"/>
      <c r="AO2110" s="117"/>
      <c r="AP2110" s="117"/>
      <c r="AQ2110" s="117"/>
      <c r="AR2110" s="117"/>
      <c r="AS2110" s="117"/>
      <c r="AT2110" s="117"/>
      <c r="AU2110" s="117"/>
    </row>
    <row r="2111" spans="27:47">
      <c r="AA2111" s="117"/>
      <c r="AB2111" s="117"/>
      <c r="AC2111" s="117"/>
      <c r="AD2111" s="117"/>
      <c r="AE2111" s="117"/>
      <c r="AF2111" s="142"/>
      <c r="AG2111" s="141"/>
      <c r="AN2111" s="117"/>
      <c r="AO2111" s="117"/>
      <c r="AP2111" s="117"/>
      <c r="AQ2111" s="117"/>
      <c r="AR2111" s="117"/>
      <c r="AS2111" s="117"/>
      <c r="AT2111" s="117"/>
      <c r="AU2111" s="117"/>
    </row>
    <row r="2112" spans="27:47">
      <c r="AA2112" s="117"/>
      <c r="AB2112" s="117"/>
      <c r="AC2112" s="117"/>
      <c r="AD2112" s="117"/>
      <c r="AE2112" s="117"/>
      <c r="AF2112" s="142"/>
      <c r="AG2112" s="141"/>
      <c r="AN2112" s="117"/>
      <c r="AO2112" s="117"/>
      <c r="AP2112" s="117"/>
      <c r="AQ2112" s="117"/>
      <c r="AR2112" s="117"/>
      <c r="AS2112" s="117"/>
      <c r="AT2112" s="117"/>
      <c r="AU2112" s="117"/>
    </row>
    <row r="2113" spans="27:47">
      <c r="AA2113" s="117"/>
      <c r="AB2113" s="117"/>
      <c r="AC2113" s="117"/>
      <c r="AD2113" s="117"/>
      <c r="AE2113" s="117"/>
      <c r="AF2113" s="142"/>
      <c r="AG2113" s="141"/>
      <c r="AN2113" s="117"/>
      <c r="AO2113" s="117"/>
      <c r="AP2113" s="117"/>
      <c r="AQ2113" s="117"/>
      <c r="AR2113" s="117"/>
      <c r="AS2113" s="117"/>
      <c r="AT2113" s="117"/>
      <c r="AU2113" s="117"/>
    </row>
    <row r="2114" spans="27:47">
      <c r="AA2114" s="117"/>
      <c r="AB2114" s="117"/>
      <c r="AC2114" s="117"/>
      <c r="AD2114" s="117"/>
      <c r="AE2114" s="117"/>
      <c r="AF2114" s="142"/>
      <c r="AG2114" s="141"/>
      <c r="AN2114" s="117"/>
      <c r="AO2114" s="117"/>
      <c r="AP2114" s="117"/>
      <c r="AQ2114" s="117"/>
      <c r="AR2114" s="117"/>
      <c r="AS2114" s="117"/>
      <c r="AT2114" s="117"/>
      <c r="AU2114" s="117"/>
    </row>
    <row r="2115" spans="27:47">
      <c r="AA2115" s="117"/>
      <c r="AB2115" s="117"/>
      <c r="AC2115" s="117"/>
      <c r="AD2115" s="117"/>
      <c r="AE2115" s="117"/>
      <c r="AF2115" s="142"/>
      <c r="AG2115" s="141"/>
      <c r="AN2115" s="117"/>
      <c r="AO2115" s="117"/>
      <c r="AP2115" s="117"/>
      <c r="AQ2115" s="117"/>
      <c r="AR2115" s="117"/>
      <c r="AS2115" s="117"/>
      <c r="AT2115" s="117"/>
      <c r="AU2115" s="117"/>
    </row>
    <row r="2116" spans="27:47">
      <c r="AA2116" s="117"/>
      <c r="AB2116" s="117"/>
      <c r="AC2116" s="117"/>
      <c r="AD2116" s="117"/>
      <c r="AE2116" s="117"/>
      <c r="AF2116" s="142"/>
      <c r="AG2116" s="141"/>
      <c r="AN2116" s="117"/>
      <c r="AO2116" s="117"/>
      <c r="AP2116" s="117"/>
      <c r="AQ2116" s="117"/>
      <c r="AR2116" s="117"/>
      <c r="AS2116" s="117"/>
      <c r="AT2116" s="117"/>
      <c r="AU2116" s="117"/>
    </row>
    <row r="2117" spans="27:47">
      <c r="AA2117" s="117"/>
      <c r="AB2117" s="117"/>
      <c r="AC2117" s="117"/>
      <c r="AD2117" s="117"/>
      <c r="AE2117" s="117"/>
      <c r="AF2117" s="142"/>
      <c r="AG2117" s="141"/>
      <c r="AN2117" s="117"/>
      <c r="AO2117" s="117"/>
      <c r="AP2117" s="117"/>
      <c r="AQ2117" s="117"/>
      <c r="AR2117" s="117"/>
      <c r="AS2117" s="117"/>
      <c r="AT2117" s="117"/>
      <c r="AU2117" s="117"/>
    </row>
    <row r="2118" spans="27:47">
      <c r="AA2118" s="117"/>
      <c r="AB2118" s="117"/>
      <c r="AC2118" s="117"/>
      <c r="AD2118" s="117"/>
      <c r="AE2118" s="117"/>
      <c r="AF2118" s="142"/>
      <c r="AG2118" s="141"/>
      <c r="AN2118" s="117"/>
      <c r="AO2118" s="117"/>
      <c r="AP2118" s="117"/>
      <c r="AQ2118" s="117"/>
      <c r="AR2118" s="117"/>
      <c r="AS2118" s="117"/>
      <c r="AT2118" s="117"/>
      <c r="AU2118" s="117"/>
    </row>
    <row r="2119" spans="27:47">
      <c r="AA2119" s="117"/>
      <c r="AB2119" s="117"/>
      <c r="AC2119" s="117"/>
      <c r="AD2119" s="117"/>
      <c r="AE2119" s="117"/>
      <c r="AF2119" s="142"/>
      <c r="AG2119" s="141"/>
      <c r="AN2119" s="117"/>
      <c r="AO2119" s="117"/>
      <c r="AP2119" s="117"/>
      <c r="AQ2119" s="117"/>
      <c r="AR2119" s="117"/>
      <c r="AS2119" s="117"/>
      <c r="AT2119" s="117"/>
      <c r="AU2119" s="117"/>
    </row>
    <row r="2120" spans="27:47">
      <c r="AA2120" s="117"/>
      <c r="AB2120" s="117"/>
      <c r="AC2120" s="117"/>
      <c r="AD2120" s="117"/>
      <c r="AE2120" s="117"/>
      <c r="AF2120" s="142"/>
      <c r="AG2120" s="141"/>
      <c r="AN2120" s="117"/>
      <c r="AO2120" s="117"/>
      <c r="AP2120" s="117"/>
      <c r="AQ2120" s="117"/>
      <c r="AR2120" s="117"/>
      <c r="AS2120" s="117"/>
      <c r="AT2120" s="117"/>
      <c r="AU2120" s="117"/>
    </row>
    <row r="2121" spans="27:47">
      <c r="AA2121" s="117"/>
      <c r="AB2121" s="117"/>
      <c r="AC2121" s="117"/>
      <c r="AD2121" s="117"/>
      <c r="AE2121" s="117"/>
      <c r="AF2121" s="142"/>
      <c r="AG2121" s="141"/>
      <c r="AN2121" s="117"/>
      <c r="AO2121" s="117"/>
      <c r="AP2121" s="117"/>
      <c r="AQ2121" s="117"/>
      <c r="AR2121" s="117"/>
      <c r="AS2121" s="117"/>
      <c r="AT2121" s="117"/>
      <c r="AU2121" s="117"/>
    </row>
    <row r="2122" spans="27:47">
      <c r="AA2122" s="117"/>
      <c r="AB2122" s="117"/>
      <c r="AC2122" s="117"/>
      <c r="AD2122" s="117"/>
      <c r="AE2122" s="117"/>
      <c r="AF2122" s="142"/>
      <c r="AG2122" s="141"/>
      <c r="AN2122" s="117"/>
      <c r="AO2122" s="117"/>
      <c r="AP2122" s="117"/>
      <c r="AQ2122" s="117"/>
      <c r="AR2122" s="117"/>
      <c r="AS2122" s="117"/>
      <c r="AT2122" s="117"/>
      <c r="AU2122" s="117"/>
    </row>
    <row r="2123" spans="27:47">
      <c r="AA2123" s="117"/>
      <c r="AB2123" s="117"/>
      <c r="AC2123" s="117"/>
      <c r="AD2123" s="117"/>
      <c r="AE2123" s="117"/>
      <c r="AF2123" s="142"/>
      <c r="AG2123" s="141"/>
      <c r="AN2123" s="117"/>
      <c r="AO2123" s="117"/>
      <c r="AP2123" s="117"/>
      <c r="AQ2123" s="117"/>
      <c r="AR2123" s="117"/>
      <c r="AS2123" s="117"/>
      <c r="AT2123" s="117"/>
      <c r="AU2123" s="117"/>
    </row>
    <row r="2124" spans="27:47">
      <c r="AA2124" s="117"/>
      <c r="AB2124" s="117"/>
      <c r="AC2124" s="117"/>
      <c r="AD2124" s="117"/>
      <c r="AE2124" s="117"/>
      <c r="AF2124" s="142"/>
      <c r="AG2124" s="141"/>
      <c r="AN2124" s="117"/>
      <c r="AO2124" s="117"/>
      <c r="AP2124" s="117"/>
      <c r="AQ2124" s="117"/>
      <c r="AR2124" s="117"/>
      <c r="AS2124" s="117"/>
      <c r="AT2124" s="117"/>
      <c r="AU2124" s="117"/>
    </row>
    <row r="2125" spans="27:47">
      <c r="AA2125" s="117"/>
      <c r="AB2125" s="117"/>
      <c r="AC2125" s="117"/>
      <c r="AD2125" s="117"/>
      <c r="AE2125" s="117"/>
      <c r="AF2125" s="142"/>
      <c r="AG2125" s="141"/>
      <c r="AN2125" s="117"/>
      <c r="AO2125" s="117"/>
      <c r="AP2125" s="117"/>
      <c r="AQ2125" s="117"/>
      <c r="AR2125" s="117"/>
      <c r="AS2125" s="117"/>
      <c r="AT2125" s="117"/>
      <c r="AU2125" s="117"/>
    </row>
    <row r="2126" spans="27:47">
      <c r="AA2126" s="117"/>
      <c r="AB2126" s="117"/>
      <c r="AC2126" s="117"/>
      <c r="AD2126" s="117"/>
      <c r="AE2126" s="117"/>
      <c r="AF2126" s="142"/>
      <c r="AG2126" s="141"/>
      <c r="AN2126" s="117"/>
      <c r="AO2126" s="117"/>
      <c r="AP2126" s="117"/>
      <c r="AQ2126" s="117"/>
      <c r="AR2126" s="117"/>
      <c r="AS2126" s="117"/>
      <c r="AT2126" s="117"/>
      <c r="AU2126" s="117"/>
    </row>
    <row r="2127" spans="27:47">
      <c r="AA2127" s="117"/>
      <c r="AB2127" s="117"/>
      <c r="AC2127" s="117"/>
      <c r="AD2127" s="117"/>
      <c r="AE2127" s="117"/>
      <c r="AF2127" s="142"/>
      <c r="AG2127" s="141"/>
      <c r="AN2127" s="117"/>
      <c r="AO2127" s="117"/>
      <c r="AP2127" s="117"/>
      <c r="AQ2127" s="117"/>
      <c r="AR2127" s="117"/>
      <c r="AS2127" s="117"/>
      <c r="AT2127" s="117"/>
      <c r="AU2127" s="117"/>
    </row>
    <row r="2128" spans="27:47">
      <c r="AA2128" s="117"/>
      <c r="AB2128" s="117"/>
      <c r="AC2128" s="117"/>
      <c r="AD2128" s="117"/>
      <c r="AE2128" s="117"/>
      <c r="AF2128" s="142"/>
      <c r="AG2128" s="141"/>
      <c r="AN2128" s="117"/>
      <c r="AO2128" s="117"/>
      <c r="AP2128" s="117"/>
      <c r="AQ2128" s="117"/>
      <c r="AR2128" s="117"/>
      <c r="AS2128" s="117"/>
      <c r="AT2128" s="117"/>
      <c r="AU2128" s="117"/>
    </row>
    <row r="2129" spans="27:47">
      <c r="AA2129" s="117"/>
      <c r="AB2129" s="117"/>
      <c r="AC2129" s="117"/>
      <c r="AD2129" s="117"/>
      <c r="AE2129" s="117"/>
      <c r="AF2129" s="142"/>
      <c r="AG2129" s="141"/>
      <c r="AN2129" s="117"/>
      <c r="AO2129" s="117"/>
      <c r="AP2129" s="117"/>
      <c r="AQ2129" s="117"/>
      <c r="AR2129" s="117"/>
      <c r="AS2129" s="117"/>
      <c r="AT2129" s="117"/>
      <c r="AU2129" s="117"/>
    </row>
    <row r="2130" spans="27:47">
      <c r="AA2130" s="117"/>
      <c r="AB2130" s="117"/>
      <c r="AC2130" s="117"/>
      <c r="AD2130" s="117"/>
      <c r="AE2130" s="117"/>
      <c r="AF2130" s="142"/>
      <c r="AG2130" s="141"/>
      <c r="AN2130" s="117"/>
      <c r="AO2130" s="117"/>
      <c r="AP2130" s="117"/>
      <c r="AQ2130" s="117"/>
      <c r="AR2130" s="117"/>
      <c r="AS2130" s="117"/>
      <c r="AT2130" s="117"/>
      <c r="AU2130" s="117"/>
    </row>
    <row r="2131" spans="27:47">
      <c r="AA2131" s="117"/>
      <c r="AB2131" s="117"/>
      <c r="AC2131" s="117"/>
      <c r="AD2131" s="117"/>
      <c r="AE2131" s="117"/>
      <c r="AF2131" s="142"/>
      <c r="AG2131" s="141"/>
      <c r="AN2131" s="117"/>
      <c r="AO2131" s="117"/>
      <c r="AP2131" s="117"/>
      <c r="AQ2131" s="117"/>
      <c r="AR2131" s="117"/>
      <c r="AS2131" s="117"/>
      <c r="AT2131" s="117"/>
      <c r="AU2131" s="117"/>
    </row>
    <row r="2132" spans="27:47">
      <c r="AA2132" s="117"/>
      <c r="AB2132" s="117"/>
      <c r="AC2132" s="117"/>
      <c r="AD2132" s="117"/>
      <c r="AE2132" s="117"/>
      <c r="AF2132" s="142"/>
      <c r="AG2132" s="141"/>
      <c r="AN2132" s="117"/>
      <c r="AO2132" s="117"/>
      <c r="AP2132" s="117"/>
      <c r="AQ2132" s="117"/>
      <c r="AR2132" s="117"/>
      <c r="AS2132" s="117"/>
      <c r="AT2132" s="117"/>
      <c r="AU2132" s="117"/>
    </row>
    <row r="2133" spans="27:47">
      <c r="AA2133" s="117"/>
      <c r="AB2133" s="117"/>
      <c r="AC2133" s="117"/>
      <c r="AD2133" s="117"/>
      <c r="AE2133" s="117"/>
      <c r="AF2133" s="142"/>
      <c r="AG2133" s="141"/>
      <c r="AN2133" s="117"/>
      <c r="AO2133" s="117"/>
      <c r="AP2133" s="117"/>
      <c r="AQ2133" s="117"/>
      <c r="AR2133" s="117"/>
      <c r="AS2133" s="117"/>
      <c r="AT2133" s="117"/>
      <c r="AU2133" s="117"/>
    </row>
    <row r="2134" spans="27:47">
      <c r="AA2134" s="117"/>
      <c r="AB2134" s="117"/>
      <c r="AC2134" s="117"/>
      <c r="AD2134" s="117"/>
      <c r="AE2134" s="117"/>
      <c r="AF2134" s="142"/>
      <c r="AG2134" s="141"/>
      <c r="AN2134" s="117"/>
      <c r="AO2134" s="117"/>
      <c r="AP2134" s="117"/>
      <c r="AQ2134" s="117"/>
      <c r="AR2134" s="117"/>
      <c r="AS2134" s="117"/>
      <c r="AT2134" s="117"/>
      <c r="AU2134" s="117"/>
    </row>
    <row r="2135" spans="27:47">
      <c r="AA2135" s="117"/>
      <c r="AB2135" s="117"/>
      <c r="AC2135" s="117"/>
      <c r="AD2135" s="117"/>
      <c r="AE2135" s="117"/>
      <c r="AF2135" s="142"/>
      <c r="AG2135" s="141"/>
      <c r="AN2135" s="117"/>
      <c r="AO2135" s="117"/>
      <c r="AP2135" s="117"/>
      <c r="AQ2135" s="117"/>
      <c r="AR2135" s="117"/>
      <c r="AS2135" s="117"/>
      <c r="AT2135" s="117"/>
      <c r="AU2135" s="117"/>
    </row>
    <row r="2136" spans="27:47">
      <c r="AA2136" s="117"/>
      <c r="AB2136" s="117"/>
      <c r="AC2136" s="117"/>
      <c r="AD2136" s="117"/>
      <c r="AE2136" s="117"/>
      <c r="AF2136" s="142"/>
      <c r="AG2136" s="141"/>
      <c r="AN2136" s="117"/>
      <c r="AO2136" s="117"/>
      <c r="AP2136" s="117"/>
      <c r="AQ2136" s="117"/>
      <c r="AR2136" s="117"/>
      <c r="AS2136" s="117"/>
      <c r="AT2136" s="117"/>
      <c r="AU2136" s="117"/>
    </row>
    <row r="2137" spans="27:47">
      <c r="AA2137" s="117"/>
      <c r="AB2137" s="117"/>
      <c r="AC2137" s="117"/>
      <c r="AD2137" s="117"/>
      <c r="AE2137" s="117"/>
      <c r="AF2137" s="142"/>
      <c r="AG2137" s="141"/>
      <c r="AN2137" s="117"/>
      <c r="AO2137" s="117"/>
      <c r="AP2137" s="117"/>
      <c r="AQ2137" s="117"/>
      <c r="AR2137" s="117"/>
      <c r="AS2137" s="117"/>
      <c r="AT2137" s="117"/>
      <c r="AU2137" s="117"/>
    </row>
    <row r="2138" spans="27:47">
      <c r="AA2138" s="117"/>
      <c r="AB2138" s="117"/>
      <c r="AC2138" s="117"/>
      <c r="AD2138" s="117"/>
      <c r="AE2138" s="117"/>
      <c r="AF2138" s="142"/>
      <c r="AG2138" s="141"/>
      <c r="AN2138" s="117"/>
      <c r="AO2138" s="117"/>
      <c r="AP2138" s="117"/>
      <c r="AQ2138" s="117"/>
      <c r="AR2138" s="117"/>
      <c r="AS2138" s="117"/>
      <c r="AT2138" s="117"/>
      <c r="AU2138" s="117"/>
    </row>
    <row r="2139" spans="27:47">
      <c r="AA2139" s="117"/>
      <c r="AB2139" s="117"/>
      <c r="AC2139" s="117"/>
      <c r="AD2139" s="117"/>
      <c r="AE2139" s="117"/>
      <c r="AF2139" s="142"/>
      <c r="AG2139" s="141"/>
      <c r="AN2139" s="117"/>
      <c r="AO2139" s="117"/>
      <c r="AP2139" s="117"/>
      <c r="AQ2139" s="117"/>
      <c r="AR2139" s="117"/>
      <c r="AS2139" s="117"/>
      <c r="AT2139" s="117"/>
      <c r="AU2139" s="117"/>
    </row>
    <row r="2140" spans="27:47">
      <c r="AA2140" s="117"/>
      <c r="AB2140" s="117"/>
      <c r="AC2140" s="117"/>
      <c r="AD2140" s="117"/>
      <c r="AE2140" s="117"/>
      <c r="AF2140" s="142"/>
      <c r="AG2140" s="141"/>
      <c r="AN2140" s="117"/>
      <c r="AO2140" s="117"/>
      <c r="AP2140" s="117"/>
      <c r="AQ2140" s="117"/>
      <c r="AR2140" s="117"/>
      <c r="AS2140" s="117"/>
      <c r="AT2140" s="117"/>
      <c r="AU2140" s="117"/>
    </row>
    <row r="2141" spans="27:47">
      <c r="AA2141" s="117"/>
      <c r="AB2141" s="117"/>
      <c r="AC2141" s="117"/>
      <c r="AD2141" s="117"/>
      <c r="AE2141" s="117"/>
      <c r="AF2141" s="142"/>
      <c r="AG2141" s="141"/>
      <c r="AN2141" s="117"/>
      <c r="AO2141" s="117"/>
      <c r="AP2141" s="117"/>
      <c r="AQ2141" s="117"/>
      <c r="AR2141" s="117"/>
      <c r="AS2141" s="117"/>
      <c r="AT2141" s="117"/>
      <c r="AU2141" s="117"/>
    </row>
    <row r="2142" spans="27:47">
      <c r="AA2142" s="117"/>
      <c r="AB2142" s="117"/>
      <c r="AC2142" s="117"/>
      <c r="AD2142" s="117"/>
      <c r="AE2142" s="117"/>
      <c r="AF2142" s="142"/>
      <c r="AG2142" s="141"/>
      <c r="AN2142" s="117"/>
      <c r="AO2142" s="117"/>
      <c r="AP2142" s="117"/>
      <c r="AQ2142" s="117"/>
      <c r="AR2142" s="117"/>
      <c r="AS2142" s="117"/>
      <c r="AT2142" s="117"/>
      <c r="AU2142" s="117"/>
    </row>
    <row r="2143" spans="27:47">
      <c r="AA2143" s="117"/>
      <c r="AB2143" s="117"/>
      <c r="AC2143" s="117"/>
      <c r="AD2143" s="117"/>
      <c r="AE2143" s="117"/>
      <c r="AF2143" s="142"/>
      <c r="AG2143" s="141"/>
      <c r="AN2143" s="117"/>
      <c r="AO2143" s="117"/>
      <c r="AP2143" s="117"/>
      <c r="AQ2143" s="117"/>
      <c r="AR2143" s="117"/>
      <c r="AS2143" s="117"/>
      <c r="AT2143" s="117"/>
      <c r="AU2143" s="117"/>
    </row>
    <row r="2144" spans="27:47">
      <c r="AA2144" s="117"/>
      <c r="AB2144" s="117"/>
      <c r="AC2144" s="117"/>
      <c r="AD2144" s="117"/>
      <c r="AE2144" s="117"/>
      <c r="AF2144" s="142"/>
      <c r="AG2144" s="141"/>
      <c r="AN2144" s="117"/>
      <c r="AO2144" s="117"/>
      <c r="AP2144" s="117"/>
      <c r="AQ2144" s="117"/>
      <c r="AR2144" s="117"/>
      <c r="AS2144" s="117"/>
      <c r="AT2144" s="117"/>
      <c r="AU2144" s="117"/>
    </row>
    <row r="2145" spans="27:47">
      <c r="AA2145" s="117"/>
      <c r="AB2145" s="117"/>
      <c r="AC2145" s="117"/>
      <c r="AD2145" s="117"/>
      <c r="AE2145" s="117"/>
      <c r="AF2145" s="142"/>
      <c r="AG2145" s="141"/>
      <c r="AN2145" s="117"/>
      <c r="AO2145" s="117"/>
      <c r="AP2145" s="117"/>
      <c r="AQ2145" s="117"/>
      <c r="AR2145" s="117"/>
      <c r="AS2145" s="117"/>
      <c r="AT2145" s="117"/>
      <c r="AU2145" s="117"/>
    </row>
    <row r="2146" spans="27:47">
      <c r="AA2146" s="117"/>
      <c r="AB2146" s="117"/>
      <c r="AC2146" s="117"/>
      <c r="AD2146" s="117"/>
      <c r="AE2146" s="117"/>
      <c r="AF2146" s="142"/>
      <c r="AG2146" s="141"/>
      <c r="AN2146" s="117"/>
      <c r="AO2146" s="117"/>
      <c r="AP2146" s="117"/>
      <c r="AQ2146" s="117"/>
      <c r="AR2146" s="117"/>
      <c r="AS2146" s="117"/>
      <c r="AT2146" s="117"/>
      <c r="AU2146" s="117"/>
    </row>
    <row r="2147" spans="27:47">
      <c r="AA2147" s="117"/>
      <c r="AB2147" s="117"/>
      <c r="AC2147" s="117"/>
      <c r="AD2147" s="117"/>
      <c r="AE2147" s="117"/>
      <c r="AF2147" s="142"/>
      <c r="AG2147" s="141"/>
      <c r="AN2147" s="117"/>
      <c r="AO2147" s="117"/>
      <c r="AP2147" s="117"/>
      <c r="AQ2147" s="117"/>
      <c r="AR2147" s="117"/>
      <c r="AS2147" s="117"/>
      <c r="AT2147" s="117"/>
      <c r="AU2147" s="117"/>
    </row>
    <row r="2148" spans="27:47">
      <c r="AA2148" s="117"/>
      <c r="AB2148" s="117"/>
      <c r="AC2148" s="117"/>
      <c r="AD2148" s="117"/>
      <c r="AE2148" s="117"/>
      <c r="AF2148" s="142"/>
      <c r="AG2148" s="141"/>
      <c r="AN2148" s="117"/>
      <c r="AO2148" s="117"/>
      <c r="AP2148" s="117"/>
      <c r="AQ2148" s="117"/>
      <c r="AR2148" s="117"/>
      <c r="AS2148" s="117"/>
      <c r="AT2148" s="117"/>
      <c r="AU2148" s="117"/>
    </row>
    <row r="2149" spans="27:47">
      <c r="AA2149" s="117"/>
      <c r="AB2149" s="117"/>
      <c r="AC2149" s="117"/>
      <c r="AD2149" s="117"/>
      <c r="AE2149" s="117"/>
      <c r="AF2149" s="142"/>
      <c r="AG2149" s="141"/>
      <c r="AN2149" s="117"/>
      <c r="AO2149" s="117"/>
      <c r="AP2149" s="117"/>
      <c r="AQ2149" s="117"/>
      <c r="AR2149" s="117"/>
      <c r="AS2149" s="117"/>
      <c r="AT2149" s="117"/>
      <c r="AU2149" s="117"/>
    </row>
    <row r="2150" spans="27:47">
      <c r="AA2150" s="117"/>
      <c r="AB2150" s="117"/>
      <c r="AC2150" s="117"/>
      <c r="AD2150" s="117"/>
      <c r="AE2150" s="117"/>
      <c r="AF2150" s="142"/>
      <c r="AG2150" s="141"/>
      <c r="AN2150" s="117"/>
      <c r="AO2150" s="117"/>
      <c r="AP2150" s="117"/>
      <c r="AQ2150" s="117"/>
      <c r="AR2150" s="117"/>
      <c r="AS2150" s="117"/>
      <c r="AT2150" s="117"/>
      <c r="AU2150" s="117"/>
    </row>
    <row r="2151" spans="27:47">
      <c r="AA2151" s="117"/>
      <c r="AB2151" s="117"/>
      <c r="AC2151" s="117"/>
      <c r="AD2151" s="117"/>
      <c r="AE2151" s="117"/>
      <c r="AF2151" s="142"/>
      <c r="AG2151" s="141"/>
      <c r="AN2151" s="117"/>
      <c r="AO2151" s="117"/>
      <c r="AP2151" s="117"/>
      <c r="AQ2151" s="117"/>
      <c r="AR2151" s="117"/>
      <c r="AS2151" s="117"/>
      <c r="AT2151" s="117"/>
      <c r="AU2151" s="117"/>
    </row>
    <row r="2152" spans="27:47">
      <c r="AA2152" s="117"/>
      <c r="AB2152" s="117"/>
      <c r="AC2152" s="117"/>
      <c r="AD2152" s="117"/>
      <c r="AE2152" s="117"/>
      <c r="AF2152" s="142"/>
      <c r="AG2152" s="141"/>
      <c r="AN2152" s="117"/>
      <c r="AO2152" s="117"/>
      <c r="AP2152" s="117"/>
      <c r="AQ2152" s="117"/>
      <c r="AR2152" s="117"/>
      <c r="AS2152" s="117"/>
      <c r="AT2152" s="117"/>
      <c r="AU2152" s="117"/>
    </row>
    <row r="2153" spans="27:47">
      <c r="AA2153" s="117"/>
      <c r="AB2153" s="117"/>
      <c r="AC2153" s="117"/>
      <c r="AD2153" s="117"/>
      <c r="AE2153" s="117"/>
      <c r="AF2153" s="142"/>
      <c r="AG2153" s="141"/>
      <c r="AN2153" s="117"/>
      <c r="AO2153" s="117"/>
      <c r="AP2153" s="117"/>
      <c r="AQ2153" s="117"/>
      <c r="AR2153" s="117"/>
      <c r="AS2153" s="117"/>
      <c r="AT2153" s="117"/>
      <c r="AU2153" s="117"/>
    </row>
    <row r="2154" spans="27:47">
      <c r="AA2154" s="117"/>
      <c r="AB2154" s="117"/>
      <c r="AC2154" s="117"/>
      <c r="AD2154" s="117"/>
      <c r="AE2154" s="117"/>
      <c r="AF2154" s="142"/>
      <c r="AG2154" s="141"/>
      <c r="AN2154" s="117"/>
      <c r="AO2154" s="117"/>
      <c r="AP2154" s="117"/>
      <c r="AQ2154" s="117"/>
      <c r="AR2154" s="117"/>
      <c r="AS2154" s="117"/>
      <c r="AT2154" s="117"/>
      <c r="AU2154" s="117"/>
    </row>
    <row r="2155" spans="27:47">
      <c r="AA2155" s="117"/>
      <c r="AB2155" s="117"/>
      <c r="AC2155" s="117"/>
      <c r="AD2155" s="117"/>
      <c r="AE2155" s="117"/>
      <c r="AF2155" s="142"/>
      <c r="AG2155" s="141"/>
      <c r="AN2155" s="117"/>
      <c r="AO2155" s="117"/>
      <c r="AP2155" s="117"/>
      <c r="AQ2155" s="117"/>
      <c r="AR2155" s="117"/>
      <c r="AS2155" s="117"/>
      <c r="AT2155" s="117"/>
      <c r="AU2155" s="117"/>
    </row>
    <row r="2156" spans="27:47">
      <c r="AA2156" s="117"/>
      <c r="AB2156" s="117"/>
      <c r="AC2156" s="117"/>
      <c r="AD2156" s="117"/>
      <c r="AE2156" s="117"/>
      <c r="AF2156" s="142"/>
      <c r="AG2156" s="141"/>
      <c r="AN2156" s="117"/>
      <c r="AO2156" s="117"/>
      <c r="AP2156" s="117"/>
      <c r="AQ2156" s="117"/>
      <c r="AR2156" s="117"/>
      <c r="AS2156" s="117"/>
      <c r="AT2156" s="117"/>
      <c r="AU2156" s="117"/>
    </row>
    <row r="2157" spans="27:47">
      <c r="AA2157" s="117"/>
      <c r="AB2157" s="117"/>
      <c r="AC2157" s="117"/>
      <c r="AD2157" s="117"/>
      <c r="AE2157" s="117"/>
      <c r="AF2157" s="142"/>
      <c r="AG2157" s="141"/>
      <c r="AN2157" s="117"/>
      <c r="AO2157" s="117"/>
      <c r="AP2157" s="117"/>
      <c r="AQ2157" s="117"/>
      <c r="AR2157" s="117"/>
      <c r="AS2157" s="117"/>
      <c r="AT2157" s="117"/>
      <c r="AU2157" s="117"/>
    </row>
    <row r="2158" spans="27:47">
      <c r="AA2158" s="117"/>
      <c r="AB2158" s="117"/>
      <c r="AC2158" s="117"/>
      <c r="AD2158" s="117"/>
      <c r="AE2158" s="117"/>
      <c r="AF2158" s="142"/>
      <c r="AG2158" s="141"/>
      <c r="AN2158" s="117"/>
      <c r="AO2158" s="117"/>
      <c r="AP2158" s="117"/>
      <c r="AQ2158" s="117"/>
      <c r="AR2158" s="117"/>
      <c r="AS2158" s="117"/>
      <c r="AT2158" s="117"/>
      <c r="AU2158" s="117"/>
    </row>
    <row r="2159" spans="27:47">
      <c r="AA2159" s="117"/>
      <c r="AB2159" s="117"/>
      <c r="AC2159" s="117"/>
      <c r="AD2159" s="117"/>
      <c r="AE2159" s="117"/>
      <c r="AF2159" s="142"/>
      <c r="AG2159" s="141"/>
      <c r="AN2159" s="117"/>
      <c r="AO2159" s="117"/>
      <c r="AP2159" s="117"/>
      <c r="AQ2159" s="117"/>
      <c r="AR2159" s="117"/>
      <c r="AS2159" s="117"/>
      <c r="AT2159" s="117"/>
      <c r="AU2159" s="117"/>
    </row>
    <row r="2160" spans="27:47">
      <c r="AA2160" s="117"/>
      <c r="AB2160" s="117"/>
      <c r="AC2160" s="117"/>
      <c r="AD2160" s="117"/>
      <c r="AE2160" s="117"/>
      <c r="AF2160" s="142"/>
      <c r="AG2160" s="141"/>
      <c r="AN2160" s="117"/>
      <c r="AO2160" s="117"/>
      <c r="AP2160" s="117"/>
      <c r="AQ2160" s="117"/>
      <c r="AR2160" s="117"/>
      <c r="AS2160" s="117"/>
      <c r="AT2160" s="117"/>
      <c r="AU2160" s="117"/>
    </row>
    <row r="2161" spans="27:47">
      <c r="AA2161" s="117"/>
      <c r="AB2161" s="117"/>
      <c r="AC2161" s="117"/>
      <c r="AD2161" s="117"/>
      <c r="AE2161" s="117"/>
      <c r="AF2161" s="142"/>
      <c r="AG2161" s="141"/>
      <c r="AN2161" s="117"/>
      <c r="AO2161" s="117"/>
      <c r="AP2161" s="117"/>
      <c r="AQ2161" s="117"/>
      <c r="AR2161" s="117"/>
      <c r="AS2161" s="117"/>
      <c r="AT2161" s="117"/>
      <c r="AU2161" s="117"/>
    </row>
    <row r="2162" spans="27:47">
      <c r="AA2162" s="117"/>
      <c r="AB2162" s="117"/>
      <c r="AC2162" s="117"/>
      <c r="AD2162" s="117"/>
      <c r="AE2162" s="117"/>
      <c r="AF2162" s="142"/>
      <c r="AG2162" s="141"/>
      <c r="AN2162" s="117"/>
      <c r="AO2162" s="117"/>
      <c r="AP2162" s="117"/>
      <c r="AQ2162" s="117"/>
      <c r="AR2162" s="117"/>
      <c r="AS2162" s="117"/>
      <c r="AT2162" s="117"/>
      <c r="AU2162" s="117"/>
    </row>
    <row r="2163" spans="27:47">
      <c r="AA2163" s="117"/>
      <c r="AB2163" s="117"/>
      <c r="AC2163" s="117"/>
      <c r="AD2163" s="117"/>
      <c r="AE2163" s="117"/>
      <c r="AF2163" s="142"/>
      <c r="AG2163" s="141"/>
      <c r="AN2163" s="117"/>
      <c r="AO2163" s="117"/>
      <c r="AP2163" s="117"/>
      <c r="AQ2163" s="117"/>
      <c r="AR2163" s="117"/>
      <c r="AS2163" s="117"/>
      <c r="AT2163" s="117"/>
      <c r="AU2163" s="117"/>
    </row>
    <row r="2164" spans="27:47">
      <c r="AA2164" s="117"/>
      <c r="AB2164" s="117"/>
      <c r="AC2164" s="117"/>
      <c r="AD2164" s="117"/>
      <c r="AE2164" s="117"/>
      <c r="AF2164" s="142"/>
      <c r="AG2164" s="141"/>
      <c r="AN2164" s="117"/>
      <c r="AO2164" s="117"/>
      <c r="AP2164" s="117"/>
      <c r="AQ2164" s="117"/>
      <c r="AR2164" s="117"/>
      <c r="AS2164" s="117"/>
      <c r="AT2164" s="117"/>
      <c r="AU2164" s="117"/>
    </row>
    <row r="2165" spans="27:47">
      <c r="AA2165" s="117"/>
      <c r="AB2165" s="117"/>
      <c r="AC2165" s="117"/>
      <c r="AD2165" s="117"/>
      <c r="AE2165" s="117"/>
      <c r="AF2165" s="142"/>
      <c r="AG2165" s="141"/>
      <c r="AN2165" s="117"/>
      <c r="AO2165" s="117"/>
      <c r="AP2165" s="117"/>
      <c r="AQ2165" s="117"/>
      <c r="AR2165" s="117"/>
      <c r="AS2165" s="117"/>
      <c r="AT2165" s="117"/>
      <c r="AU2165" s="117"/>
    </row>
    <row r="2166" spans="27:47">
      <c r="AA2166" s="117"/>
      <c r="AB2166" s="117"/>
      <c r="AC2166" s="117"/>
      <c r="AD2166" s="117"/>
      <c r="AE2166" s="117"/>
      <c r="AF2166" s="142"/>
      <c r="AG2166" s="141"/>
      <c r="AN2166" s="117"/>
      <c r="AO2166" s="117"/>
      <c r="AP2166" s="117"/>
      <c r="AQ2166" s="117"/>
      <c r="AR2166" s="117"/>
      <c r="AS2166" s="117"/>
      <c r="AT2166" s="117"/>
      <c r="AU2166" s="117"/>
    </row>
    <row r="2167" spans="27:47">
      <c r="AA2167" s="117"/>
      <c r="AB2167" s="117"/>
      <c r="AC2167" s="117"/>
      <c r="AD2167" s="117"/>
      <c r="AE2167" s="117"/>
      <c r="AF2167" s="142"/>
      <c r="AG2167" s="141"/>
      <c r="AN2167" s="117"/>
      <c r="AO2167" s="117"/>
      <c r="AP2167" s="117"/>
      <c r="AQ2167" s="117"/>
      <c r="AR2167" s="117"/>
      <c r="AS2167" s="117"/>
      <c r="AT2167" s="117"/>
      <c r="AU2167" s="117"/>
    </row>
    <row r="2168" spans="27:47">
      <c r="AA2168" s="117"/>
      <c r="AB2168" s="117"/>
      <c r="AC2168" s="117"/>
      <c r="AD2168" s="117"/>
      <c r="AE2168" s="117"/>
      <c r="AF2168" s="142"/>
      <c r="AG2168" s="141"/>
      <c r="AN2168" s="117"/>
      <c r="AO2168" s="117"/>
      <c r="AP2168" s="117"/>
      <c r="AQ2168" s="117"/>
      <c r="AR2168" s="117"/>
      <c r="AS2168" s="117"/>
      <c r="AT2168" s="117"/>
      <c r="AU2168" s="117"/>
    </row>
    <row r="2169" spans="27:47">
      <c r="AA2169" s="117"/>
      <c r="AB2169" s="117"/>
      <c r="AC2169" s="117"/>
      <c r="AD2169" s="117"/>
      <c r="AE2169" s="117"/>
      <c r="AF2169" s="142"/>
      <c r="AG2169" s="141"/>
      <c r="AN2169" s="117"/>
      <c r="AO2169" s="117"/>
      <c r="AP2169" s="117"/>
      <c r="AQ2169" s="117"/>
      <c r="AR2169" s="117"/>
      <c r="AS2169" s="117"/>
      <c r="AT2169" s="117"/>
      <c r="AU2169" s="117"/>
    </row>
    <row r="2170" spans="27:47">
      <c r="AA2170" s="117"/>
      <c r="AB2170" s="117"/>
      <c r="AC2170" s="117"/>
      <c r="AD2170" s="117"/>
      <c r="AE2170" s="117"/>
      <c r="AF2170" s="142"/>
      <c r="AG2170" s="141"/>
      <c r="AN2170" s="117"/>
      <c r="AO2170" s="117"/>
      <c r="AP2170" s="117"/>
      <c r="AQ2170" s="117"/>
      <c r="AR2170" s="117"/>
      <c r="AS2170" s="117"/>
      <c r="AT2170" s="117"/>
      <c r="AU2170" s="117"/>
    </row>
    <row r="2171" spans="27:47">
      <c r="AA2171" s="117"/>
      <c r="AB2171" s="117"/>
      <c r="AC2171" s="117"/>
      <c r="AD2171" s="117"/>
      <c r="AE2171" s="117"/>
      <c r="AF2171" s="142"/>
      <c r="AG2171" s="141"/>
      <c r="AN2171" s="117"/>
      <c r="AO2171" s="117"/>
      <c r="AP2171" s="117"/>
      <c r="AQ2171" s="117"/>
      <c r="AR2171" s="117"/>
      <c r="AS2171" s="117"/>
      <c r="AT2171" s="117"/>
      <c r="AU2171" s="117"/>
    </row>
    <row r="2172" spans="27:47">
      <c r="AA2172" s="117"/>
      <c r="AB2172" s="117"/>
      <c r="AC2172" s="117"/>
      <c r="AD2172" s="117"/>
      <c r="AE2172" s="117"/>
      <c r="AF2172" s="142"/>
      <c r="AG2172" s="141"/>
      <c r="AN2172" s="117"/>
      <c r="AO2172" s="117"/>
      <c r="AP2172" s="117"/>
      <c r="AQ2172" s="117"/>
      <c r="AR2172" s="117"/>
      <c r="AS2172" s="117"/>
      <c r="AT2172" s="117"/>
      <c r="AU2172" s="117"/>
    </row>
    <row r="2173" spans="27:47">
      <c r="AA2173" s="117"/>
      <c r="AB2173" s="117"/>
      <c r="AC2173" s="117"/>
      <c r="AD2173" s="117"/>
      <c r="AE2173" s="117"/>
      <c r="AF2173" s="142"/>
      <c r="AG2173" s="141"/>
      <c r="AN2173" s="117"/>
      <c r="AO2173" s="117"/>
      <c r="AP2173" s="117"/>
      <c r="AQ2173" s="117"/>
      <c r="AR2173" s="117"/>
      <c r="AS2173" s="117"/>
      <c r="AT2173" s="117"/>
      <c r="AU2173" s="117"/>
    </row>
    <row r="2174" spans="27:47">
      <c r="AA2174" s="117"/>
      <c r="AB2174" s="117"/>
      <c r="AC2174" s="117"/>
      <c r="AD2174" s="117"/>
      <c r="AE2174" s="117"/>
      <c r="AF2174" s="142"/>
      <c r="AG2174" s="141"/>
      <c r="AN2174" s="117"/>
      <c r="AO2174" s="117"/>
      <c r="AP2174" s="117"/>
      <c r="AQ2174" s="117"/>
      <c r="AR2174" s="117"/>
      <c r="AS2174" s="117"/>
      <c r="AT2174" s="117"/>
      <c r="AU2174" s="117"/>
    </row>
    <row r="2175" spans="27:47">
      <c r="AA2175" s="117"/>
      <c r="AB2175" s="117"/>
      <c r="AC2175" s="117"/>
      <c r="AD2175" s="117"/>
      <c r="AE2175" s="117"/>
      <c r="AF2175" s="142"/>
      <c r="AG2175" s="141"/>
      <c r="AN2175" s="117"/>
      <c r="AO2175" s="117"/>
      <c r="AP2175" s="117"/>
      <c r="AQ2175" s="117"/>
      <c r="AR2175" s="117"/>
      <c r="AS2175" s="117"/>
      <c r="AT2175" s="117"/>
      <c r="AU2175" s="117"/>
    </row>
    <row r="2176" spans="27:47">
      <c r="AA2176" s="117"/>
      <c r="AB2176" s="117"/>
      <c r="AC2176" s="117"/>
      <c r="AD2176" s="117"/>
      <c r="AE2176" s="117"/>
      <c r="AF2176" s="142"/>
      <c r="AG2176" s="141"/>
      <c r="AN2176" s="117"/>
      <c r="AO2176" s="117"/>
      <c r="AP2176" s="117"/>
      <c r="AQ2176" s="117"/>
      <c r="AR2176" s="117"/>
      <c r="AS2176" s="117"/>
      <c r="AT2176" s="117"/>
      <c r="AU2176" s="117"/>
    </row>
    <row r="2177" spans="27:47">
      <c r="AA2177" s="117"/>
      <c r="AB2177" s="117"/>
      <c r="AC2177" s="117"/>
      <c r="AD2177" s="117"/>
      <c r="AE2177" s="117"/>
      <c r="AF2177" s="142"/>
      <c r="AG2177" s="141"/>
      <c r="AN2177" s="117"/>
      <c r="AO2177" s="117"/>
      <c r="AP2177" s="117"/>
      <c r="AQ2177" s="117"/>
      <c r="AR2177" s="117"/>
      <c r="AS2177" s="117"/>
      <c r="AT2177" s="117"/>
      <c r="AU2177" s="117"/>
    </row>
    <row r="2178" spans="27:47">
      <c r="AA2178" s="117"/>
      <c r="AB2178" s="117"/>
      <c r="AC2178" s="117"/>
      <c r="AD2178" s="117"/>
      <c r="AE2178" s="117"/>
      <c r="AF2178" s="142"/>
      <c r="AG2178" s="141"/>
      <c r="AN2178" s="117"/>
      <c r="AO2178" s="117"/>
      <c r="AP2178" s="117"/>
      <c r="AQ2178" s="117"/>
      <c r="AR2178" s="117"/>
      <c r="AS2178" s="117"/>
      <c r="AT2178" s="117"/>
      <c r="AU2178" s="117"/>
    </row>
    <row r="2179" spans="27:47">
      <c r="AA2179" s="117"/>
      <c r="AB2179" s="117"/>
      <c r="AC2179" s="117"/>
      <c r="AD2179" s="117"/>
      <c r="AE2179" s="117"/>
      <c r="AF2179" s="142"/>
      <c r="AG2179" s="141"/>
      <c r="AN2179" s="117"/>
      <c r="AO2179" s="117"/>
      <c r="AP2179" s="117"/>
      <c r="AQ2179" s="117"/>
      <c r="AR2179" s="117"/>
      <c r="AS2179" s="117"/>
      <c r="AT2179" s="117"/>
      <c r="AU2179" s="117"/>
    </row>
    <row r="2180" spans="27:47">
      <c r="AA2180" s="117"/>
      <c r="AB2180" s="117"/>
      <c r="AC2180" s="117"/>
      <c r="AD2180" s="117"/>
      <c r="AE2180" s="117"/>
      <c r="AF2180" s="142"/>
      <c r="AG2180" s="141"/>
      <c r="AN2180" s="117"/>
      <c r="AO2180" s="117"/>
      <c r="AP2180" s="117"/>
      <c r="AQ2180" s="117"/>
      <c r="AR2180" s="117"/>
      <c r="AS2180" s="117"/>
      <c r="AT2180" s="117"/>
      <c r="AU2180" s="117"/>
    </row>
    <row r="2181" spans="27:47">
      <c r="AA2181" s="117"/>
      <c r="AB2181" s="117"/>
      <c r="AC2181" s="117"/>
      <c r="AD2181" s="117"/>
      <c r="AE2181" s="117"/>
      <c r="AF2181" s="142"/>
      <c r="AG2181" s="141"/>
      <c r="AN2181" s="117"/>
      <c r="AO2181" s="117"/>
      <c r="AP2181" s="117"/>
      <c r="AQ2181" s="117"/>
      <c r="AR2181" s="117"/>
      <c r="AS2181" s="117"/>
      <c r="AT2181" s="117"/>
      <c r="AU2181" s="117"/>
    </row>
    <row r="2182" spans="27:47">
      <c r="AA2182" s="117"/>
      <c r="AB2182" s="117"/>
      <c r="AC2182" s="117"/>
      <c r="AD2182" s="117"/>
      <c r="AE2182" s="117"/>
      <c r="AF2182" s="142"/>
      <c r="AG2182" s="141"/>
      <c r="AN2182" s="117"/>
      <c r="AO2182" s="117"/>
      <c r="AP2182" s="117"/>
      <c r="AQ2182" s="117"/>
      <c r="AR2182" s="117"/>
      <c r="AS2182" s="117"/>
      <c r="AT2182" s="117"/>
      <c r="AU2182" s="117"/>
    </row>
    <row r="2183" spans="27:47">
      <c r="AA2183" s="117"/>
      <c r="AB2183" s="117"/>
      <c r="AC2183" s="117"/>
      <c r="AD2183" s="117"/>
      <c r="AE2183" s="117"/>
      <c r="AF2183" s="142"/>
      <c r="AG2183" s="141"/>
      <c r="AN2183" s="117"/>
      <c r="AO2183" s="117"/>
      <c r="AP2183" s="117"/>
      <c r="AQ2183" s="117"/>
      <c r="AR2183" s="117"/>
      <c r="AS2183" s="117"/>
      <c r="AT2183" s="117"/>
      <c r="AU2183" s="117"/>
    </row>
    <row r="2184" spans="27:47">
      <c r="AA2184" s="117"/>
      <c r="AB2184" s="117"/>
      <c r="AC2184" s="117"/>
      <c r="AD2184" s="117"/>
      <c r="AE2184" s="117"/>
      <c r="AF2184" s="142"/>
      <c r="AG2184" s="141"/>
      <c r="AN2184" s="117"/>
      <c r="AO2184" s="117"/>
      <c r="AP2184" s="117"/>
      <c r="AQ2184" s="117"/>
      <c r="AR2184" s="117"/>
      <c r="AS2184" s="117"/>
      <c r="AT2184" s="117"/>
      <c r="AU2184" s="117"/>
    </row>
    <row r="2185" spans="27:47">
      <c r="AA2185" s="117"/>
      <c r="AB2185" s="117"/>
      <c r="AC2185" s="117"/>
      <c r="AD2185" s="117"/>
      <c r="AE2185" s="117"/>
      <c r="AF2185" s="142"/>
      <c r="AG2185" s="141"/>
      <c r="AN2185" s="117"/>
      <c r="AO2185" s="117"/>
      <c r="AP2185" s="117"/>
      <c r="AQ2185" s="117"/>
      <c r="AR2185" s="117"/>
      <c r="AS2185" s="117"/>
      <c r="AT2185" s="117"/>
      <c r="AU2185" s="117"/>
    </row>
    <row r="2186" spans="27:47">
      <c r="AA2186" s="117"/>
      <c r="AB2186" s="117"/>
      <c r="AC2186" s="117"/>
      <c r="AD2186" s="117"/>
      <c r="AE2186" s="117"/>
      <c r="AF2186" s="142"/>
      <c r="AG2186" s="141"/>
      <c r="AN2186" s="117"/>
      <c r="AO2186" s="117"/>
      <c r="AP2186" s="117"/>
      <c r="AQ2186" s="117"/>
      <c r="AR2186" s="117"/>
      <c r="AS2186" s="117"/>
      <c r="AT2186" s="117"/>
      <c r="AU2186" s="117"/>
    </row>
    <row r="2187" spans="27:47">
      <c r="AA2187" s="117"/>
      <c r="AB2187" s="117"/>
      <c r="AC2187" s="117"/>
      <c r="AD2187" s="117"/>
      <c r="AE2187" s="117"/>
      <c r="AF2187" s="142"/>
      <c r="AG2187" s="141"/>
      <c r="AN2187" s="117"/>
      <c r="AO2187" s="117"/>
      <c r="AP2187" s="117"/>
      <c r="AQ2187" s="117"/>
      <c r="AR2187" s="117"/>
      <c r="AS2187" s="117"/>
      <c r="AT2187" s="117"/>
      <c r="AU2187" s="117"/>
    </row>
    <row r="2188" spans="27:47">
      <c r="AA2188" s="117"/>
      <c r="AB2188" s="117"/>
      <c r="AC2188" s="117"/>
      <c r="AD2188" s="117"/>
      <c r="AE2188" s="117"/>
      <c r="AF2188" s="142"/>
      <c r="AG2188" s="141"/>
      <c r="AN2188" s="117"/>
      <c r="AO2188" s="117"/>
      <c r="AP2188" s="117"/>
      <c r="AQ2188" s="117"/>
      <c r="AR2188" s="117"/>
      <c r="AS2188" s="117"/>
      <c r="AT2188" s="117"/>
      <c r="AU2188" s="117"/>
    </row>
    <row r="2189" spans="27:47">
      <c r="AA2189" s="117"/>
      <c r="AB2189" s="117"/>
      <c r="AC2189" s="117"/>
      <c r="AD2189" s="117"/>
      <c r="AE2189" s="117"/>
      <c r="AF2189" s="142"/>
      <c r="AG2189" s="141"/>
      <c r="AN2189" s="117"/>
      <c r="AO2189" s="117"/>
      <c r="AP2189" s="117"/>
      <c r="AQ2189" s="117"/>
      <c r="AR2189" s="117"/>
      <c r="AS2189" s="117"/>
      <c r="AT2189" s="117"/>
      <c r="AU2189" s="117"/>
    </row>
    <row r="2190" spans="27:47">
      <c r="AA2190" s="117"/>
      <c r="AB2190" s="117"/>
      <c r="AC2190" s="117"/>
      <c r="AD2190" s="117"/>
      <c r="AE2190" s="117"/>
      <c r="AF2190" s="142"/>
      <c r="AG2190" s="141"/>
      <c r="AN2190" s="117"/>
      <c r="AO2190" s="117"/>
      <c r="AP2190" s="117"/>
      <c r="AQ2190" s="117"/>
      <c r="AR2190" s="117"/>
      <c r="AS2190" s="117"/>
      <c r="AT2190" s="117"/>
      <c r="AU2190" s="117"/>
    </row>
    <row r="2191" spans="27:47">
      <c r="AA2191" s="117"/>
      <c r="AB2191" s="117"/>
      <c r="AC2191" s="117"/>
      <c r="AD2191" s="117"/>
      <c r="AE2191" s="117"/>
      <c r="AF2191" s="142"/>
      <c r="AG2191" s="141"/>
      <c r="AN2191" s="117"/>
      <c r="AO2191" s="117"/>
      <c r="AP2191" s="117"/>
      <c r="AQ2191" s="117"/>
      <c r="AR2191" s="117"/>
      <c r="AS2191" s="117"/>
      <c r="AT2191" s="117"/>
      <c r="AU2191" s="117"/>
    </row>
    <row r="2192" spans="27:47">
      <c r="AA2192" s="117"/>
      <c r="AB2192" s="117"/>
      <c r="AC2192" s="117"/>
      <c r="AD2192" s="117"/>
      <c r="AE2192" s="117"/>
      <c r="AF2192" s="142"/>
      <c r="AG2192" s="141"/>
      <c r="AN2192" s="117"/>
      <c r="AO2192" s="117"/>
      <c r="AP2192" s="117"/>
      <c r="AQ2192" s="117"/>
      <c r="AR2192" s="117"/>
      <c r="AS2192" s="117"/>
      <c r="AT2192" s="117"/>
      <c r="AU2192" s="117"/>
    </row>
    <row r="2193" spans="27:47">
      <c r="AA2193" s="117"/>
      <c r="AB2193" s="117"/>
      <c r="AC2193" s="117"/>
      <c r="AD2193" s="117"/>
      <c r="AE2193" s="117"/>
      <c r="AF2193" s="142"/>
      <c r="AG2193" s="141"/>
      <c r="AN2193" s="117"/>
      <c r="AO2193" s="117"/>
      <c r="AP2193" s="117"/>
      <c r="AQ2193" s="117"/>
      <c r="AR2193" s="117"/>
      <c r="AS2193" s="117"/>
      <c r="AT2193" s="117"/>
      <c r="AU2193" s="117"/>
    </row>
    <row r="2194" spans="27:47">
      <c r="AA2194" s="117"/>
      <c r="AB2194" s="117"/>
      <c r="AC2194" s="117"/>
      <c r="AD2194" s="117"/>
      <c r="AE2194" s="117"/>
      <c r="AF2194" s="142"/>
      <c r="AG2194" s="141"/>
      <c r="AN2194" s="117"/>
      <c r="AO2194" s="117"/>
      <c r="AP2194" s="117"/>
      <c r="AQ2194" s="117"/>
      <c r="AR2194" s="117"/>
      <c r="AS2194" s="117"/>
      <c r="AT2194" s="117"/>
      <c r="AU2194" s="117"/>
    </row>
    <row r="2195" spans="27:47">
      <c r="AA2195" s="117"/>
      <c r="AB2195" s="117"/>
      <c r="AC2195" s="117"/>
      <c r="AD2195" s="117"/>
      <c r="AE2195" s="117"/>
      <c r="AF2195" s="142"/>
      <c r="AG2195" s="141"/>
      <c r="AN2195" s="117"/>
      <c r="AO2195" s="117"/>
      <c r="AP2195" s="117"/>
      <c r="AQ2195" s="117"/>
      <c r="AR2195" s="117"/>
      <c r="AS2195" s="117"/>
      <c r="AT2195" s="117"/>
      <c r="AU2195" s="117"/>
    </row>
    <row r="2196" spans="27:47">
      <c r="AA2196" s="117"/>
      <c r="AB2196" s="117"/>
      <c r="AC2196" s="117"/>
      <c r="AD2196" s="117"/>
      <c r="AE2196" s="117"/>
      <c r="AF2196" s="142"/>
      <c r="AG2196" s="141"/>
      <c r="AN2196" s="117"/>
      <c r="AO2196" s="117"/>
      <c r="AP2196" s="117"/>
      <c r="AQ2196" s="117"/>
      <c r="AR2196" s="117"/>
      <c r="AS2196" s="117"/>
      <c r="AT2196" s="117"/>
      <c r="AU2196" s="117"/>
    </row>
    <row r="2197" spans="27:47">
      <c r="AA2197" s="117"/>
      <c r="AB2197" s="117"/>
      <c r="AC2197" s="117"/>
      <c r="AD2197" s="117"/>
      <c r="AE2197" s="117"/>
      <c r="AF2197" s="142"/>
      <c r="AG2197" s="141"/>
      <c r="AN2197" s="117"/>
      <c r="AO2197" s="117"/>
      <c r="AP2197" s="117"/>
      <c r="AQ2197" s="117"/>
      <c r="AR2197" s="117"/>
      <c r="AS2197" s="117"/>
      <c r="AT2197" s="117"/>
      <c r="AU2197" s="117"/>
    </row>
    <row r="2198" spans="27:47">
      <c r="AA2198" s="117"/>
      <c r="AB2198" s="117"/>
      <c r="AC2198" s="117"/>
      <c r="AD2198" s="117"/>
      <c r="AE2198" s="117"/>
      <c r="AF2198" s="142"/>
      <c r="AG2198" s="141"/>
      <c r="AN2198" s="117"/>
      <c r="AO2198" s="117"/>
      <c r="AP2198" s="117"/>
      <c r="AQ2198" s="117"/>
      <c r="AR2198" s="117"/>
      <c r="AS2198" s="117"/>
      <c r="AT2198" s="117"/>
      <c r="AU2198" s="117"/>
    </row>
    <row r="2199" spans="27:47">
      <c r="AA2199" s="117"/>
      <c r="AB2199" s="117"/>
      <c r="AC2199" s="117"/>
      <c r="AD2199" s="117"/>
      <c r="AE2199" s="117"/>
      <c r="AF2199" s="142"/>
      <c r="AG2199" s="141"/>
      <c r="AN2199" s="117"/>
      <c r="AO2199" s="117"/>
      <c r="AP2199" s="117"/>
      <c r="AQ2199" s="117"/>
      <c r="AR2199" s="117"/>
      <c r="AS2199" s="117"/>
      <c r="AT2199" s="117"/>
      <c r="AU2199" s="117"/>
    </row>
    <row r="2200" spans="27:47">
      <c r="AA2200" s="117"/>
      <c r="AB2200" s="117"/>
      <c r="AC2200" s="117"/>
      <c r="AD2200" s="117"/>
      <c r="AE2200" s="117"/>
      <c r="AF2200" s="142"/>
      <c r="AG2200" s="141"/>
      <c r="AN2200" s="117"/>
      <c r="AO2200" s="117"/>
      <c r="AP2200" s="117"/>
      <c r="AQ2200" s="117"/>
      <c r="AR2200" s="117"/>
      <c r="AS2200" s="117"/>
      <c r="AT2200" s="117"/>
      <c r="AU2200" s="117"/>
    </row>
    <row r="2201" spans="27:47">
      <c r="AA2201" s="117"/>
      <c r="AB2201" s="117"/>
      <c r="AC2201" s="117"/>
      <c r="AD2201" s="117"/>
      <c r="AE2201" s="117"/>
      <c r="AF2201" s="142"/>
      <c r="AG2201" s="141"/>
      <c r="AN2201" s="117"/>
      <c r="AO2201" s="117"/>
      <c r="AP2201" s="117"/>
      <c r="AQ2201" s="117"/>
      <c r="AR2201" s="117"/>
      <c r="AS2201" s="117"/>
      <c r="AT2201" s="117"/>
      <c r="AU2201" s="117"/>
    </row>
    <row r="2202" spans="27:47">
      <c r="AA2202" s="117"/>
      <c r="AB2202" s="117"/>
      <c r="AC2202" s="117"/>
      <c r="AD2202" s="117"/>
      <c r="AE2202" s="117"/>
      <c r="AF2202" s="142"/>
      <c r="AG2202" s="141"/>
      <c r="AN2202" s="117"/>
      <c r="AO2202" s="117"/>
      <c r="AP2202" s="117"/>
      <c r="AQ2202" s="117"/>
      <c r="AR2202" s="117"/>
      <c r="AS2202" s="117"/>
      <c r="AT2202" s="117"/>
      <c r="AU2202" s="117"/>
    </row>
    <row r="2203" spans="27:47">
      <c r="AA2203" s="117"/>
      <c r="AB2203" s="117"/>
      <c r="AC2203" s="117"/>
      <c r="AD2203" s="117"/>
      <c r="AE2203" s="117"/>
      <c r="AF2203" s="142"/>
      <c r="AG2203" s="141"/>
      <c r="AN2203" s="117"/>
      <c r="AO2203" s="117"/>
      <c r="AP2203" s="117"/>
      <c r="AQ2203" s="117"/>
      <c r="AR2203" s="117"/>
      <c r="AS2203" s="117"/>
      <c r="AT2203" s="117"/>
      <c r="AU2203" s="117"/>
    </row>
    <row r="2204" spans="27:47">
      <c r="AA2204" s="117"/>
      <c r="AB2204" s="117"/>
      <c r="AC2204" s="117"/>
      <c r="AD2204" s="117"/>
      <c r="AE2204" s="117"/>
      <c r="AF2204" s="142"/>
      <c r="AG2204" s="141"/>
      <c r="AN2204" s="117"/>
      <c r="AO2204" s="117"/>
      <c r="AP2204" s="117"/>
      <c r="AQ2204" s="117"/>
      <c r="AR2204" s="117"/>
      <c r="AS2204" s="117"/>
      <c r="AT2204" s="117"/>
      <c r="AU2204" s="117"/>
    </row>
    <row r="2205" spans="27:47">
      <c r="AA2205" s="117"/>
      <c r="AB2205" s="117"/>
      <c r="AC2205" s="117"/>
      <c r="AD2205" s="117"/>
      <c r="AE2205" s="117"/>
      <c r="AF2205" s="142"/>
      <c r="AG2205" s="141"/>
      <c r="AN2205" s="117"/>
      <c r="AO2205" s="117"/>
      <c r="AP2205" s="117"/>
      <c r="AQ2205" s="117"/>
      <c r="AR2205" s="117"/>
      <c r="AS2205" s="117"/>
      <c r="AT2205" s="117"/>
      <c r="AU2205" s="117"/>
    </row>
    <row r="2206" spans="27:47">
      <c r="AA2206" s="117"/>
      <c r="AB2206" s="117"/>
      <c r="AC2206" s="117"/>
      <c r="AD2206" s="117"/>
      <c r="AE2206" s="117"/>
      <c r="AF2206" s="142"/>
      <c r="AG2206" s="141"/>
      <c r="AN2206" s="117"/>
      <c r="AO2206" s="117"/>
      <c r="AP2206" s="117"/>
      <c r="AQ2206" s="117"/>
      <c r="AR2206" s="117"/>
      <c r="AS2206" s="117"/>
      <c r="AT2206" s="117"/>
      <c r="AU2206" s="117"/>
    </row>
    <row r="2207" spans="27:47">
      <c r="AA2207" s="117"/>
      <c r="AB2207" s="117"/>
      <c r="AC2207" s="117"/>
      <c r="AD2207" s="117"/>
      <c r="AE2207" s="117"/>
      <c r="AF2207" s="142"/>
      <c r="AG2207" s="141"/>
      <c r="AN2207" s="117"/>
      <c r="AO2207" s="117"/>
      <c r="AP2207" s="117"/>
      <c r="AQ2207" s="117"/>
      <c r="AR2207" s="117"/>
      <c r="AS2207" s="117"/>
      <c r="AT2207" s="117"/>
      <c r="AU2207" s="117"/>
    </row>
    <row r="2208" spans="27:47">
      <c r="AA2208" s="117"/>
      <c r="AB2208" s="117"/>
      <c r="AC2208" s="117"/>
      <c r="AD2208" s="117"/>
      <c r="AE2208" s="117"/>
      <c r="AF2208" s="142"/>
      <c r="AG2208" s="141"/>
      <c r="AN2208" s="117"/>
      <c r="AO2208" s="117"/>
      <c r="AP2208" s="117"/>
      <c r="AQ2208" s="117"/>
      <c r="AR2208" s="117"/>
      <c r="AS2208" s="117"/>
      <c r="AT2208" s="117"/>
      <c r="AU2208" s="117"/>
    </row>
    <row r="2209" spans="27:47">
      <c r="AA2209" s="117"/>
      <c r="AB2209" s="117"/>
      <c r="AC2209" s="117"/>
      <c r="AD2209" s="117"/>
      <c r="AE2209" s="117"/>
      <c r="AF2209" s="142"/>
      <c r="AG2209" s="141"/>
      <c r="AN2209" s="117"/>
      <c r="AO2209" s="117"/>
      <c r="AP2209" s="117"/>
      <c r="AQ2209" s="117"/>
      <c r="AR2209" s="117"/>
      <c r="AS2209" s="117"/>
      <c r="AT2209" s="117"/>
      <c r="AU2209" s="117"/>
    </row>
    <row r="2210" spans="27:47">
      <c r="AA2210" s="117"/>
      <c r="AB2210" s="117"/>
      <c r="AC2210" s="117"/>
      <c r="AD2210" s="117"/>
      <c r="AE2210" s="117"/>
      <c r="AF2210" s="142"/>
      <c r="AG2210" s="141"/>
      <c r="AN2210" s="117"/>
      <c r="AO2210" s="117"/>
      <c r="AP2210" s="117"/>
      <c r="AQ2210" s="117"/>
      <c r="AR2210" s="117"/>
      <c r="AS2210" s="117"/>
      <c r="AT2210" s="117"/>
      <c r="AU2210" s="117"/>
    </row>
    <row r="2211" spans="27:47">
      <c r="AA2211" s="117"/>
      <c r="AB2211" s="117"/>
      <c r="AC2211" s="117"/>
      <c r="AD2211" s="117"/>
      <c r="AE2211" s="117"/>
      <c r="AF2211" s="142"/>
      <c r="AG2211" s="141"/>
      <c r="AN2211" s="117"/>
      <c r="AO2211" s="117"/>
      <c r="AP2211" s="117"/>
      <c r="AQ2211" s="117"/>
      <c r="AR2211" s="117"/>
      <c r="AS2211" s="117"/>
      <c r="AT2211" s="117"/>
      <c r="AU2211" s="117"/>
    </row>
    <row r="2212" spans="27:47">
      <c r="AA2212" s="117"/>
      <c r="AB2212" s="117"/>
      <c r="AC2212" s="117"/>
      <c r="AD2212" s="117"/>
      <c r="AE2212" s="117"/>
      <c r="AF2212" s="142"/>
      <c r="AG2212" s="141"/>
      <c r="AN2212" s="117"/>
      <c r="AO2212" s="117"/>
      <c r="AP2212" s="117"/>
      <c r="AQ2212" s="117"/>
      <c r="AR2212" s="117"/>
      <c r="AS2212" s="117"/>
      <c r="AT2212" s="117"/>
      <c r="AU2212" s="117"/>
    </row>
    <row r="2213" spans="27:47">
      <c r="AA2213" s="117"/>
      <c r="AB2213" s="117"/>
      <c r="AC2213" s="117"/>
      <c r="AD2213" s="117"/>
      <c r="AE2213" s="117"/>
      <c r="AF2213" s="142"/>
      <c r="AG2213" s="141"/>
      <c r="AN2213" s="117"/>
      <c r="AO2213" s="117"/>
      <c r="AP2213" s="117"/>
      <c r="AQ2213" s="117"/>
      <c r="AR2213" s="117"/>
      <c r="AS2213" s="117"/>
      <c r="AT2213" s="117"/>
      <c r="AU2213" s="117"/>
    </row>
    <row r="2214" spans="27:47">
      <c r="AA2214" s="117"/>
      <c r="AB2214" s="117"/>
      <c r="AC2214" s="117"/>
      <c r="AD2214" s="117"/>
      <c r="AE2214" s="117"/>
      <c r="AF2214" s="142"/>
      <c r="AG2214" s="141"/>
      <c r="AN2214" s="117"/>
      <c r="AO2214" s="117"/>
      <c r="AP2214" s="117"/>
      <c r="AQ2214" s="117"/>
      <c r="AR2214" s="117"/>
      <c r="AS2214" s="117"/>
      <c r="AT2214" s="117"/>
      <c r="AU2214" s="117"/>
    </row>
    <row r="2215" spans="27:47">
      <c r="AA2215" s="117"/>
      <c r="AB2215" s="117"/>
      <c r="AC2215" s="117"/>
      <c r="AD2215" s="117"/>
      <c r="AE2215" s="117"/>
      <c r="AF2215" s="142"/>
      <c r="AG2215" s="141"/>
      <c r="AN2215" s="117"/>
      <c r="AO2215" s="117"/>
      <c r="AP2215" s="117"/>
      <c r="AQ2215" s="117"/>
      <c r="AR2215" s="117"/>
      <c r="AS2215" s="117"/>
      <c r="AT2215" s="117"/>
      <c r="AU2215" s="117"/>
    </row>
    <row r="2216" spans="27:47">
      <c r="AA2216" s="117"/>
      <c r="AB2216" s="117"/>
      <c r="AC2216" s="117"/>
      <c r="AD2216" s="117"/>
      <c r="AE2216" s="117"/>
      <c r="AF2216" s="142"/>
      <c r="AG2216" s="141"/>
      <c r="AN2216" s="117"/>
      <c r="AO2216" s="117"/>
      <c r="AP2216" s="117"/>
      <c r="AQ2216" s="117"/>
      <c r="AR2216" s="117"/>
      <c r="AS2216" s="117"/>
      <c r="AT2216" s="117"/>
      <c r="AU2216" s="117"/>
    </row>
    <row r="2217" spans="27:47">
      <c r="AA2217" s="117"/>
      <c r="AB2217" s="117"/>
      <c r="AC2217" s="117"/>
      <c r="AD2217" s="117"/>
      <c r="AE2217" s="117"/>
      <c r="AF2217" s="142"/>
      <c r="AG2217" s="141"/>
      <c r="AN2217" s="117"/>
      <c r="AO2217" s="117"/>
      <c r="AP2217" s="117"/>
      <c r="AQ2217" s="117"/>
      <c r="AR2217" s="117"/>
      <c r="AS2217" s="117"/>
      <c r="AT2217" s="117"/>
      <c r="AU2217" s="117"/>
    </row>
    <row r="2218" spans="27:47">
      <c r="AA2218" s="117"/>
      <c r="AB2218" s="117"/>
      <c r="AC2218" s="117"/>
      <c r="AD2218" s="117"/>
      <c r="AE2218" s="117"/>
      <c r="AF2218" s="142"/>
      <c r="AG2218" s="141"/>
      <c r="AN2218" s="117"/>
      <c r="AO2218" s="117"/>
      <c r="AP2218" s="117"/>
      <c r="AQ2218" s="117"/>
      <c r="AR2218" s="117"/>
      <c r="AS2218" s="117"/>
      <c r="AT2218" s="117"/>
      <c r="AU2218" s="117"/>
    </row>
    <row r="2219" spans="27:47">
      <c r="AA2219" s="117"/>
      <c r="AB2219" s="117"/>
      <c r="AC2219" s="117"/>
      <c r="AD2219" s="117"/>
      <c r="AE2219" s="117"/>
      <c r="AF2219" s="142"/>
      <c r="AG2219" s="141"/>
      <c r="AN2219" s="117"/>
      <c r="AO2219" s="117"/>
      <c r="AP2219" s="117"/>
      <c r="AQ2219" s="117"/>
      <c r="AR2219" s="117"/>
      <c r="AS2219" s="117"/>
      <c r="AT2219" s="117"/>
      <c r="AU2219" s="117"/>
    </row>
    <row r="2220" spans="27:47">
      <c r="AA2220" s="117"/>
      <c r="AB2220" s="117"/>
      <c r="AC2220" s="117"/>
      <c r="AD2220" s="117"/>
      <c r="AE2220" s="117"/>
      <c r="AF2220" s="142"/>
      <c r="AG2220" s="141"/>
      <c r="AN2220" s="117"/>
      <c r="AO2220" s="117"/>
      <c r="AP2220" s="117"/>
      <c r="AQ2220" s="117"/>
      <c r="AR2220" s="117"/>
      <c r="AS2220" s="117"/>
      <c r="AT2220" s="117"/>
      <c r="AU2220" s="117"/>
    </row>
    <row r="2221" spans="27:47">
      <c r="AA2221" s="117"/>
      <c r="AB2221" s="117"/>
      <c r="AC2221" s="117"/>
      <c r="AD2221" s="117"/>
      <c r="AE2221" s="117"/>
      <c r="AF2221" s="142"/>
      <c r="AG2221" s="141"/>
      <c r="AN2221" s="117"/>
      <c r="AO2221" s="117"/>
      <c r="AP2221" s="117"/>
      <c r="AQ2221" s="117"/>
      <c r="AR2221" s="117"/>
      <c r="AS2221" s="117"/>
      <c r="AT2221" s="117"/>
      <c r="AU2221" s="117"/>
    </row>
    <row r="2222" spans="27:47">
      <c r="AA2222" s="117"/>
      <c r="AB2222" s="117"/>
      <c r="AC2222" s="117"/>
      <c r="AD2222" s="117"/>
      <c r="AE2222" s="117"/>
      <c r="AF2222" s="142"/>
      <c r="AG2222" s="141"/>
      <c r="AN2222" s="117"/>
      <c r="AO2222" s="117"/>
      <c r="AP2222" s="117"/>
      <c r="AQ2222" s="117"/>
      <c r="AR2222" s="117"/>
      <c r="AS2222" s="117"/>
      <c r="AT2222" s="117"/>
      <c r="AU2222" s="117"/>
    </row>
    <row r="2223" spans="27:47">
      <c r="AA2223" s="117"/>
      <c r="AB2223" s="117"/>
      <c r="AC2223" s="117"/>
      <c r="AD2223" s="117"/>
      <c r="AE2223" s="117"/>
      <c r="AF2223" s="142"/>
      <c r="AG2223" s="141"/>
      <c r="AN2223" s="117"/>
      <c r="AO2223" s="117"/>
      <c r="AP2223" s="117"/>
      <c r="AQ2223" s="117"/>
      <c r="AR2223" s="117"/>
      <c r="AS2223" s="117"/>
      <c r="AT2223" s="117"/>
      <c r="AU2223" s="117"/>
    </row>
    <row r="2224" spans="27:47">
      <c r="AA2224" s="117"/>
      <c r="AB2224" s="117"/>
      <c r="AC2224" s="117"/>
      <c r="AD2224" s="117"/>
      <c r="AE2224" s="117"/>
      <c r="AF2224" s="142"/>
      <c r="AG2224" s="141"/>
      <c r="AN2224" s="117"/>
      <c r="AO2224" s="117"/>
      <c r="AP2224" s="117"/>
      <c r="AQ2224" s="117"/>
      <c r="AR2224" s="117"/>
      <c r="AS2224" s="117"/>
      <c r="AT2224" s="117"/>
      <c r="AU2224" s="117"/>
    </row>
    <row r="2225" spans="27:47">
      <c r="AA2225" s="117"/>
      <c r="AB2225" s="117"/>
      <c r="AC2225" s="117"/>
      <c r="AD2225" s="117"/>
      <c r="AE2225" s="117"/>
      <c r="AF2225" s="142"/>
      <c r="AG2225" s="141"/>
      <c r="AN2225" s="117"/>
      <c r="AO2225" s="117"/>
      <c r="AP2225" s="117"/>
      <c r="AQ2225" s="117"/>
      <c r="AR2225" s="117"/>
      <c r="AS2225" s="117"/>
      <c r="AT2225" s="117"/>
      <c r="AU2225" s="117"/>
    </row>
    <row r="2226" spans="27:47">
      <c r="AA2226" s="117"/>
      <c r="AB2226" s="117"/>
      <c r="AC2226" s="117"/>
      <c r="AD2226" s="117"/>
      <c r="AE2226" s="117"/>
      <c r="AF2226" s="142"/>
      <c r="AG2226" s="141"/>
      <c r="AN2226" s="117"/>
      <c r="AO2226" s="117"/>
      <c r="AP2226" s="117"/>
      <c r="AQ2226" s="117"/>
      <c r="AR2226" s="117"/>
      <c r="AS2226" s="117"/>
      <c r="AT2226" s="117"/>
      <c r="AU2226" s="117"/>
    </row>
    <row r="2227" spans="27:47">
      <c r="AA2227" s="117"/>
      <c r="AB2227" s="117"/>
      <c r="AC2227" s="117"/>
      <c r="AD2227" s="117"/>
      <c r="AE2227" s="117"/>
      <c r="AF2227" s="142"/>
      <c r="AG2227" s="141"/>
      <c r="AN2227" s="117"/>
      <c r="AO2227" s="117"/>
      <c r="AP2227" s="117"/>
      <c r="AQ2227" s="117"/>
      <c r="AR2227" s="117"/>
      <c r="AS2227" s="117"/>
      <c r="AT2227" s="117"/>
      <c r="AU2227" s="117"/>
    </row>
    <row r="2228" spans="27:47">
      <c r="AA2228" s="117"/>
      <c r="AB2228" s="117"/>
      <c r="AC2228" s="117"/>
      <c r="AD2228" s="117"/>
      <c r="AE2228" s="117"/>
      <c r="AF2228" s="142"/>
      <c r="AG2228" s="141"/>
      <c r="AN2228" s="117"/>
      <c r="AO2228" s="117"/>
      <c r="AP2228" s="117"/>
      <c r="AQ2228" s="117"/>
      <c r="AR2228" s="117"/>
      <c r="AS2228" s="117"/>
      <c r="AT2228" s="117"/>
      <c r="AU2228" s="117"/>
    </row>
    <row r="2229" spans="27:47">
      <c r="AA2229" s="117"/>
      <c r="AB2229" s="117"/>
      <c r="AC2229" s="117"/>
      <c r="AD2229" s="117"/>
      <c r="AE2229" s="117"/>
      <c r="AF2229" s="142"/>
      <c r="AG2229" s="141"/>
      <c r="AN2229" s="117"/>
      <c r="AO2229" s="117"/>
      <c r="AP2229" s="117"/>
      <c r="AQ2229" s="117"/>
      <c r="AR2229" s="117"/>
      <c r="AS2229" s="117"/>
      <c r="AT2229" s="117"/>
      <c r="AU2229" s="117"/>
    </row>
    <row r="2230" spans="27:47">
      <c r="AA2230" s="117"/>
      <c r="AB2230" s="117"/>
      <c r="AC2230" s="117"/>
      <c r="AD2230" s="117"/>
      <c r="AE2230" s="117"/>
      <c r="AF2230" s="142"/>
      <c r="AG2230" s="141"/>
      <c r="AN2230" s="117"/>
      <c r="AO2230" s="117"/>
      <c r="AP2230" s="117"/>
      <c r="AQ2230" s="117"/>
      <c r="AR2230" s="117"/>
      <c r="AS2230" s="117"/>
      <c r="AT2230" s="117"/>
      <c r="AU2230" s="117"/>
    </row>
    <row r="2231" spans="27:47">
      <c r="AA2231" s="117"/>
      <c r="AB2231" s="117"/>
      <c r="AC2231" s="117"/>
      <c r="AD2231" s="117"/>
      <c r="AE2231" s="117"/>
      <c r="AF2231" s="142"/>
      <c r="AG2231" s="141"/>
      <c r="AN2231" s="117"/>
      <c r="AO2231" s="117"/>
      <c r="AP2231" s="117"/>
      <c r="AQ2231" s="117"/>
      <c r="AR2231" s="117"/>
      <c r="AS2231" s="117"/>
      <c r="AT2231" s="117"/>
      <c r="AU2231" s="117"/>
    </row>
    <row r="2232" spans="27:47">
      <c r="AA2232" s="117"/>
      <c r="AB2232" s="117"/>
      <c r="AC2232" s="117"/>
      <c r="AD2232" s="117"/>
      <c r="AE2232" s="117"/>
      <c r="AF2232" s="142"/>
      <c r="AG2232" s="141"/>
      <c r="AN2232" s="117"/>
      <c r="AO2232" s="117"/>
      <c r="AP2232" s="117"/>
      <c r="AQ2232" s="117"/>
      <c r="AR2232" s="117"/>
      <c r="AS2232" s="117"/>
      <c r="AT2232" s="117"/>
      <c r="AU2232" s="117"/>
    </row>
    <row r="2233" spans="27:47">
      <c r="AA2233" s="117"/>
      <c r="AB2233" s="117"/>
      <c r="AC2233" s="117"/>
      <c r="AD2233" s="117"/>
      <c r="AE2233" s="117"/>
      <c r="AF2233" s="142"/>
      <c r="AG2233" s="141"/>
      <c r="AN2233" s="117"/>
      <c r="AO2233" s="117"/>
      <c r="AP2233" s="117"/>
      <c r="AQ2233" s="117"/>
      <c r="AR2233" s="117"/>
      <c r="AS2233" s="117"/>
      <c r="AT2233" s="117"/>
      <c r="AU2233" s="117"/>
    </row>
    <row r="2234" spans="27:47">
      <c r="AA2234" s="117"/>
      <c r="AB2234" s="117"/>
      <c r="AC2234" s="117"/>
      <c r="AD2234" s="117"/>
      <c r="AE2234" s="117"/>
      <c r="AF2234" s="142"/>
      <c r="AG2234" s="141"/>
      <c r="AN2234" s="117"/>
      <c r="AO2234" s="117"/>
      <c r="AP2234" s="117"/>
      <c r="AQ2234" s="117"/>
      <c r="AR2234" s="117"/>
      <c r="AS2234" s="117"/>
      <c r="AT2234" s="117"/>
      <c r="AU2234" s="117"/>
    </row>
    <row r="2235" spans="27:47">
      <c r="AA2235" s="117"/>
      <c r="AB2235" s="117"/>
      <c r="AC2235" s="117"/>
      <c r="AD2235" s="117"/>
      <c r="AE2235" s="117"/>
      <c r="AF2235" s="142"/>
      <c r="AG2235" s="141"/>
      <c r="AN2235" s="117"/>
      <c r="AO2235" s="117"/>
      <c r="AP2235" s="117"/>
      <c r="AQ2235" s="117"/>
      <c r="AR2235" s="117"/>
      <c r="AS2235" s="117"/>
      <c r="AT2235" s="117"/>
      <c r="AU2235" s="117"/>
    </row>
    <row r="2236" spans="27:47">
      <c r="AA2236" s="117"/>
      <c r="AB2236" s="117"/>
      <c r="AC2236" s="117"/>
      <c r="AD2236" s="117"/>
      <c r="AE2236" s="117"/>
      <c r="AF2236" s="142"/>
      <c r="AG2236" s="141"/>
      <c r="AN2236" s="117"/>
      <c r="AO2236" s="117"/>
      <c r="AP2236" s="117"/>
      <c r="AQ2236" s="117"/>
      <c r="AR2236" s="117"/>
      <c r="AS2236" s="117"/>
      <c r="AT2236" s="117"/>
      <c r="AU2236" s="117"/>
    </row>
    <row r="2237" spans="27:47">
      <c r="AA2237" s="117"/>
      <c r="AB2237" s="117"/>
      <c r="AC2237" s="117"/>
      <c r="AD2237" s="117"/>
      <c r="AE2237" s="117"/>
      <c r="AF2237" s="142"/>
      <c r="AG2237" s="141"/>
      <c r="AN2237" s="117"/>
      <c r="AO2237" s="117"/>
      <c r="AP2237" s="117"/>
      <c r="AQ2237" s="117"/>
      <c r="AR2237" s="117"/>
      <c r="AS2237" s="117"/>
      <c r="AT2237" s="117"/>
      <c r="AU2237" s="117"/>
    </row>
    <row r="2238" spans="27:47">
      <c r="AA2238" s="117"/>
      <c r="AB2238" s="117"/>
      <c r="AC2238" s="117"/>
      <c r="AD2238" s="117"/>
      <c r="AE2238" s="117"/>
      <c r="AF2238" s="142"/>
      <c r="AG2238" s="141"/>
      <c r="AN2238" s="117"/>
      <c r="AO2238" s="117"/>
      <c r="AP2238" s="117"/>
      <c r="AQ2238" s="117"/>
      <c r="AR2238" s="117"/>
      <c r="AS2238" s="117"/>
      <c r="AT2238" s="117"/>
      <c r="AU2238" s="117"/>
    </row>
    <row r="2239" spans="27:47">
      <c r="AA2239" s="117"/>
      <c r="AB2239" s="117"/>
      <c r="AC2239" s="117"/>
      <c r="AD2239" s="117"/>
      <c r="AE2239" s="117"/>
      <c r="AF2239" s="142"/>
      <c r="AG2239" s="141"/>
      <c r="AN2239" s="117"/>
      <c r="AO2239" s="117"/>
      <c r="AP2239" s="117"/>
      <c r="AQ2239" s="117"/>
      <c r="AR2239" s="117"/>
      <c r="AS2239" s="117"/>
      <c r="AT2239" s="117"/>
      <c r="AU2239" s="117"/>
    </row>
    <row r="2240" spans="27:47">
      <c r="AA2240" s="117"/>
      <c r="AB2240" s="117"/>
      <c r="AC2240" s="117"/>
      <c r="AD2240" s="117"/>
      <c r="AE2240" s="117"/>
      <c r="AF2240" s="142"/>
      <c r="AG2240" s="141"/>
      <c r="AN2240" s="117"/>
      <c r="AO2240" s="117"/>
      <c r="AP2240" s="117"/>
      <c r="AQ2240" s="117"/>
      <c r="AR2240" s="117"/>
      <c r="AS2240" s="117"/>
      <c r="AT2240" s="117"/>
      <c r="AU2240" s="117"/>
    </row>
    <row r="2241" spans="27:47">
      <c r="AA2241" s="117"/>
      <c r="AB2241" s="117"/>
      <c r="AC2241" s="117"/>
      <c r="AD2241" s="117"/>
      <c r="AE2241" s="117"/>
      <c r="AF2241" s="142"/>
      <c r="AG2241" s="141"/>
      <c r="AN2241" s="117"/>
      <c r="AO2241" s="117"/>
      <c r="AP2241" s="117"/>
      <c r="AQ2241" s="117"/>
      <c r="AR2241" s="117"/>
      <c r="AS2241" s="117"/>
      <c r="AT2241" s="117"/>
      <c r="AU2241" s="117"/>
    </row>
    <row r="2242" spans="27:47">
      <c r="AA2242" s="117"/>
      <c r="AB2242" s="117"/>
      <c r="AC2242" s="117"/>
      <c r="AD2242" s="117"/>
      <c r="AE2242" s="117"/>
      <c r="AF2242" s="142"/>
      <c r="AG2242" s="141"/>
      <c r="AN2242" s="117"/>
      <c r="AO2242" s="117"/>
      <c r="AP2242" s="117"/>
      <c r="AQ2242" s="117"/>
      <c r="AR2242" s="117"/>
      <c r="AS2242" s="117"/>
      <c r="AT2242" s="117"/>
      <c r="AU2242" s="117"/>
    </row>
    <row r="2243" spans="27:47">
      <c r="AA2243" s="117"/>
      <c r="AB2243" s="117"/>
      <c r="AC2243" s="117"/>
      <c r="AD2243" s="117"/>
      <c r="AE2243" s="117"/>
      <c r="AF2243" s="142"/>
      <c r="AG2243" s="141"/>
      <c r="AN2243" s="117"/>
      <c r="AO2243" s="117"/>
      <c r="AP2243" s="117"/>
      <c r="AQ2243" s="117"/>
      <c r="AR2243" s="117"/>
      <c r="AS2243" s="117"/>
      <c r="AT2243" s="117"/>
      <c r="AU2243" s="117"/>
    </row>
    <row r="2244" spans="27:47">
      <c r="AA2244" s="117"/>
      <c r="AB2244" s="117"/>
      <c r="AC2244" s="117"/>
      <c r="AD2244" s="117"/>
      <c r="AE2244" s="117"/>
      <c r="AF2244" s="142"/>
      <c r="AG2244" s="141"/>
      <c r="AN2244" s="117"/>
      <c r="AO2244" s="117"/>
      <c r="AP2244" s="117"/>
      <c r="AQ2244" s="117"/>
      <c r="AR2244" s="117"/>
      <c r="AS2244" s="117"/>
      <c r="AT2244" s="117"/>
      <c r="AU2244" s="117"/>
    </row>
    <row r="2245" spans="27:47">
      <c r="AA2245" s="117"/>
      <c r="AB2245" s="117"/>
      <c r="AC2245" s="117"/>
      <c r="AD2245" s="117"/>
      <c r="AE2245" s="117"/>
      <c r="AF2245" s="142"/>
      <c r="AG2245" s="141"/>
      <c r="AN2245" s="117"/>
      <c r="AO2245" s="117"/>
      <c r="AP2245" s="117"/>
      <c r="AQ2245" s="117"/>
      <c r="AR2245" s="117"/>
      <c r="AS2245" s="117"/>
      <c r="AT2245" s="117"/>
      <c r="AU2245" s="117"/>
    </row>
    <row r="2246" spans="27:47">
      <c r="AA2246" s="117"/>
      <c r="AB2246" s="117"/>
      <c r="AC2246" s="117"/>
      <c r="AD2246" s="117"/>
      <c r="AE2246" s="117"/>
      <c r="AF2246" s="142"/>
      <c r="AG2246" s="141"/>
      <c r="AN2246" s="117"/>
      <c r="AO2246" s="117"/>
      <c r="AP2246" s="117"/>
      <c r="AQ2246" s="117"/>
      <c r="AR2246" s="117"/>
      <c r="AS2246" s="117"/>
      <c r="AT2246" s="117"/>
      <c r="AU2246" s="117"/>
    </row>
    <row r="2247" spans="27:47">
      <c r="AA2247" s="117"/>
      <c r="AB2247" s="117"/>
      <c r="AC2247" s="117"/>
      <c r="AD2247" s="117"/>
      <c r="AE2247" s="117"/>
      <c r="AF2247" s="142"/>
      <c r="AG2247" s="141"/>
      <c r="AN2247" s="117"/>
      <c r="AO2247" s="117"/>
      <c r="AP2247" s="117"/>
      <c r="AQ2247" s="117"/>
      <c r="AR2247" s="117"/>
      <c r="AS2247" s="117"/>
      <c r="AT2247" s="117"/>
      <c r="AU2247" s="117"/>
    </row>
    <row r="2248" spans="27:47">
      <c r="AA2248" s="117"/>
      <c r="AB2248" s="117"/>
      <c r="AC2248" s="117"/>
      <c r="AD2248" s="117"/>
      <c r="AE2248" s="117"/>
      <c r="AF2248" s="142"/>
      <c r="AG2248" s="141"/>
      <c r="AN2248" s="117"/>
      <c r="AO2248" s="117"/>
      <c r="AP2248" s="117"/>
      <c r="AQ2248" s="117"/>
      <c r="AR2248" s="117"/>
      <c r="AS2248" s="117"/>
      <c r="AT2248" s="117"/>
      <c r="AU2248" s="117"/>
    </row>
    <row r="2249" spans="27:47">
      <c r="AA2249" s="117"/>
      <c r="AB2249" s="117"/>
      <c r="AC2249" s="117"/>
      <c r="AD2249" s="117"/>
      <c r="AE2249" s="117"/>
      <c r="AF2249" s="142"/>
      <c r="AG2249" s="141"/>
      <c r="AN2249" s="117"/>
      <c r="AO2249" s="117"/>
      <c r="AP2249" s="117"/>
      <c r="AQ2249" s="117"/>
      <c r="AR2249" s="117"/>
      <c r="AS2249" s="117"/>
      <c r="AT2249" s="117"/>
      <c r="AU2249" s="117"/>
    </row>
    <row r="2250" spans="27:47">
      <c r="AA2250" s="117"/>
      <c r="AB2250" s="117"/>
      <c r="AC2250" s="117"/>
      <c r="AD2250" s="117"/>
      <c r="AE2250" s="117"/>
      <c r="AF2250" s="142"/>
      <c r="AG2250" s="141"/>
      <c r="AN2250" s="117"/>
      <c r="AO2250" s="117"/>
      <c r="AP2250" s="117"/>
      <c r="AQ2250" s="117"/>
      <c r="AR2250" s="117"/>
      <c r="AS2250" s="117"/>
      <c r="AT2250" s="117"/>
      <c r="AU2250" s="117"/>
    </row>
    <row r="2251" spans="27:47">
      <c r="AA2251" s="117"/>
      <c r="AB2251" s="117"/>
      <c r="AC2251" s="117"/>
      <c r="AD2251" s="117"/>
      <c r="AE2251" s="117"/>
      <c r="AF2251" s="142"/>
      <c r="AG2251" s="141"/>
      <c r="AN2251" s="117"/>
      <c r="AO2251" s="117"/>
      <c r="AP2251" s="117"/>
      <c r="AQ2251" s="117"/>
      <c r="AR2251" s="117"/>
      <c r="AS2251" s="117"/>
      <c r="AT2251" s="117"/>
      <c r="AU2251" s="117"/>
    </row>
    <row r="2252" spans="27:47">
      <c r="AA2252" s="117"/>
      <c r="AB2252" s="117"/>
      <c r="AC2252" s="117"/>
      <c r="AD2252" s="117"/>
      <c r="AE2252" s="117"/>
      <c r="AF2252" s="142"/>
      <c r="AG2252" s="141"/>
      <c r="AN2252" s="117"/>
      <c r="AO2252" s="117"/>
      <c r="AP2252" s="117"/>
      <c r="AQ2252" s="117"/>
      <c r="AR2252" s="117"/>
      <c r="AS2252" s="117"/>
      <c r="AT2252" s="117"/>
      <c r="AU2252" s="117"/>
    </row>
    <row r="2253" spans="27:47">
      <c r="AA2253" s="117"/>
      <c r="AB2253" s="117"/>
      <c r="AC2253" s="117"/>
      <c r="AD2253" s="117"/>
      <c r="AE2253" s="117"/>
      <c r="AF2253" s="142"/>
      <c r="AG2253" s="141"/>
      <c r="AN2253" s="117"/>
      <c r="AO2253" s="117"/>
      <c r="AP2253" s="117"/>
      <c r="AQ2253" s="117"/>
      <c r="AR2253" s="117"/>
      <c r="AS2253" s="117"/>
      <c r="AT2253" s="117"/>
      <c r="AU2253" s="117"/>
    </row>
    <row r="2254" spans="27:47">
      <c r="AA2254" s="117"/>
      <c r="AB2254" s="117"/>
      <c r="AC2254" s="117"/>
      <c r="AD2254" s="117"/>
      <c r="AE2254" s="117"/>
      <c r="AF2254" s="142"/>
      <c r="AG2254" s="141"/>
      <c r="AN2254" s="117"/>
      <c r="AO2254" s="117"/>
      <c r="AP2254" s="117"/>
      <c r="AQ2254" s="117"/>
      <c r="AR2254" s="117"/>
      <c r="AS2254" s="117"/>
      <c r="AT2254" s="117"/>
      <c r="AU2254" s="117"/>
    </row>
    <row r="2255" spans="27:47">
      <c r="AA2255" s="117"/>
      <c r="AB2255" s="117"/>
      <c r="AC2255" s="117"/>
      <c r="AD2255" s="117"/>
      <c r="AE2255" s="117"/>
      <c r="AF2255" s="142"/>
      <c r="AG2255" s="141"/>
      <c r="AN2255" s="117"/>
      <c r="AO2255" s="117"/>
      <c r="AP2255" s="117"/>
      <c r="AQ2255" s="117"/>
      <c r="AR2255" s="117"/>
      <c r="AS2255" s="117"/>
      <c r="AT2255" s="117"/>
      <c r="AU2255" s="117"/>
    </row>
    <row r="2256" spans="27:47">
      <c r="AA2256" s="117"/>
      <c r="AB2256" s="117"/>
      <c r="AC2256" s="117"/>
      <c r="AD2256" s="117"/>
      <c r="AE2256" s="117"/>
      <c r="AF2256" s="142"/>
      <c r="AG2256" s="141"/>
      <c r="AN2256" s="117"/>
      <c r="AO2256" s="117"/>
      <c r="AP2256" s="117"/>
      <c r="AQ2256" s="117"/>
      <c r="AR2256" s="117"/>
      <c r="AS2256" s="117"/>
      <c r="AT2256" s="117"/>
      <c r="AU2256" s="117"/>
    </row>
    <row r="2257" spans="27:47">
      <c r="AA2257" s="117"/>
      <c r="AB2257" s="117"/>
      <c r="AC2257" s="117"/>
      <c r="AD2257" s="117"/>
      <c r="AE2257" s="117"/>
      <c r="AF2257" s="142"/>
      <c r="AG2257" s="141"/>
      <c r="AN2257" s="117"/>
      <c r="AO2257" s="117"/>
      <c r="AP2257" s="117"/>
      <c r="AQ2257" s="117"/>
      <c r="AR2257" s="117"/>
      <c r="AS2257" s="117"/>
      <c r="AT2257" s="117"/>
      <c r="AU2257" s="117"/>
    </row>
    <row r="2258" spans="27:47">
      <c r="AA2258" s="117"/>
      <c r="AB2258" s="117"/>
      <c r="AC2258" s="117"/>
      <c r="AD2258" s="117"/>
      <c r="AE2258" s="117"/>
      <c r="AF2258" s="142"/>
      <c r="AG2258" s="141"/>
      <c r="AN2258" s="117"/>
      <c r="AO2258" s="117"/>
      <c r="AP2258" s="117"/>
      <c r="AQ2258" s="117"/>
      <c r="AR2258" s="117"/>
      <c r="AS2258" s="117"/>
      <c r="AT2258" s="117"/>
      <c r="AU2258" s="117"/>
    </row>
    <row r="2259" spans="27:47">
      <c r="AA2259" s="117"/>
      <c r="AB2259" s="117"/>
      <c r="AC2259" s="117"/>
      <c r="AD2259" s="117"/>
      <c r="AE2259" s="117"/>
      <c r="AF2259" s="142"/>
      <c r="AG2259" s="141"/>
      <c r="AN2259" s="117"/>
      <c r="AO2259" s="117"/>
      <c r="AP2259" s="117"/>
      <c r="AQ2259" s="117"/>
      <c r="AR2259" s="117"/>
      <c r="AS2259" s="117"/>
      <c r="AT2259" s="117"/>
      <c r="AU2259" s="117"/>
    </row>
    <row r="2260" spans="27:47">
      <c r="AA2260" s="117"/>
      <c r="AB2260" s="117"/>
      <c r="AC2260" s="117"/>
      <c r="AD2260" s="117"/>
      <c r="AE2260" s="117"/>
      <c r="AF2260" s="142"/>
      <c r="AG2260" s="141"/>
      <c r="AN2260" s="117"/>
      <c r="AO2260" s="117"/>
      <c r="AP2260" s="117"/>
      <c r="AQ2260" s="117"/>
      <c r="AR2260" s="117"/>
      <c r="AS2260" s="117"/>
      <c r="AT2260" s="117"/>
      <c r="AU2260" s="117"/>
    </row>
    <row r="2261" spans="27:47">
      <c r="AA2261" s="117"/>
      <c r="AB2261" s="117"/>
      <c r="AC2261" s="117"/>
      <c r="AD2261" s="117"/>
      <c r="AE2261" s="117"/>
      <c r="AF2261" s="142"/>
      <c r="AG2261" s="141"/>
      <c r="AN2261" s="117"/>
      <c r="AO2261" s="117"/>
      <c r="AP2261" s="117"/>
      <c r="AQ2261" s="117"/>
      <c r="AR2261" s="117"/>
      <c r="AS2261" s="117"/>
      <c r="AT2261" s="117"/>
      <c r="AU2261" s="117"/>
    </row>
    <row r="2262" spans="27:47">
      <c r="AA2262" s="117"/>
      <c r="AB2262" s="117"/>
      <c r="AC2262" s="117"/>
      <c r="AD2262" s="117"/>
      <c r="AE2262" s="117"/>
      <c r="AF2262" s="142"/>
      <c r="AG2262" s="141"/>
      <c r="AN2262" s="117"/>
      <c r="AO2262" s="117"/>
      <c r="AP2262" s="117"/>
      <c r="AQ2262" s="117"/>
      <c r="AR2262" s="117"/>
      <c r="AS2262" s="117"/>
      <c r="AT2262" s="117"/>
      <c r="AU2262" s="117"/>
    </row>
    <row r="2263" spans="27:47">
      <c r="AA2263" s="117"/>
      <c r="AB2263" s="117"/>
      <c r="AC2263" s="117"/>
      <c r="AD2263" s="117"/>
      <c r="AE2263" s="117"/>
      <c r="AF2263" s="142"/>
      <c r="AG2263" s="141"/>
      <c r="AN2263" s="117"/>
      <c r="AO2263" s="117"/>
      <c r="AP2263" s="117"/>
      <c r="AQ2263" s="117"/>
      <c r="AR2263" s="117"/>
      <c r="AS2263" s="117"/>
      <c r="AT2263" s="117"/>
      <c r="AU2263" s="117"/>
    </row>
    <row r="2264" spans="27:47">
      <c r="AA2264" s="117"/>
      <c r="AB2264" s="117"/>
      <c r="AC2264" s="117"/>
      <c r="AD2264" s="117"/>
      <c r="AE2264" s="117"/>
      <c r="AF2264" s="142"/>
      <c r="AG2264" s="141"/>
      <c r="AN2264" s="117"/>
      <c r="AO2264" s="117"/>
      <c r="AP2264" s="117"/>
      <c r="AQ2264" s="117"/>
      <c r="AR2264" s="117"/>
      <c r="AS2264" s="117"/>
      <c r="AT2264" s="117"/>
      <c r="AU2264" s="117"/>
    </row>
    <row r="2265" spans="27:47">
      <c r="AA2265" s="117"/>
      <c r="AB2265" s="117"/>
      <c r="AC2265" s="117"/>
      <c r="AD2265" s="117"/>
      <c r="AE2265" s="117"/>
      <c r="AF2265" s="142"/>
      <c r="AG2265" s="141"/>
      <c r="AN2265" s="117"/>
      <c r="AO2265" s="117"/>
      <c r="AP2265" s="117"/>
      <c r="AQ2265" s="117"/>
      <c r="AR2265" s="117"/>
      <c r="AS2265" s="117"/>
      <c r="AT2265" s="117"/>
      <c r="AU2265" s="117"/>
    </row>
    <row r="2266" spans="27:47">
      <c r="AA2266" s="117"/>
      <c r="AB2266" s="117"/>
      <c r="AC2266" s="117"/>
      <c r="AD2266" s="117"/>
      <c r="AE2266" s="117"/>
      <c r="AF2266" s="142"/>
      <c r="AG2266" s="141"/>
      <c r="AN2266" s="117"/>
      <c r="AO2266" s="117"/>
      <c r="AP2266" s="117"/>
      <c r="AQ2266" s="117"/>
      <c r="AR2266" s="117"/>
      <c r="AS2266" s="117"/>
      <c r="AT2266" s="117"/>
      <c r="AU2266" s="117"/>
    </row>
    <row r="2267" spans="27:47">
      <c r="AA2267" s="117"/>
      <c r="AB2267" s="117"/>
      <c r="AC2267" s="117"/>
      <c r="AD2267" s="117"/>
      <c r="AE2267" s="117"/>
      <c r="AF2267" s="142"/>
      <c r="AG2267" s="141"/>
      <c r="AN2267" s="117"/>
      <c r="AO2267" s="117"/>
      <c r="AP2267" s="117"/>
      <c r="AQ2267" s="117"/>
      <c r="AR2267" s="117"/>
      <c r="AS2267" s="117"/>
      <c r="AT2267" s="117"/>
      <c r="AU2267" s="117"/>
    </row>
    <row r="2268" spans="27:47">
      <c r="AA2268" s="117"/>
      <c r="AB2268" s="117"/>
      <c r="AC2268" s="117"/>
      <c r="AD2268" s="117"/>
      <c r="AE2268" s="117"/>
      <c r="AF2268" s="142"/>
      <c r="AG2268" s="141"/>
      <c r="AN2268" s="117"/>
      <c r="AO2268" s="117"/>
      <c r="AP2268" s="117"/>
      <c r="AQ2268" s="117"/>
      <c r="AR2268" s="117"/>
      <c r="AS2268" s="117"/>
      <c r="AT2268" s="117"/>
      <c r="AU2268" s="117"/>
    </row>
    <row r="2269" spans="27:47">
      <c r="AA2269" s="117"/>
      <c r="AB2269" s="117"/>
      <c r="AC2269" s="117"/>
      <c r="AD2269" s="117"/>
      <c r="AE2269" s="117"/>
      <c r="AF2269" s="142"/>
      <c r="AG2269" s="141"/>
      <c r="AN2269" s="117"/>
      <c r="AO2269" s="117"/>
      <c r="AP2269" s="117"/>
      <c r="AQ2269" s="117"/>
      <c r="AR2269" s="117"/>
      <c r="AS2269" s="117"/>
      <c r="AT2269" s="117"/>
      <c r="AU2269" s="117"/>
    </row>
    <row r="2270" spans="27:47">
      <c r="AA2270" s="117"/>
      <c r="AB2270" s="117"/>
      <c r="AC2270" s="117"/>
      <c r="AD2270" s="117"/>
      <c r="AE2270" s="117"/>
      <c r="AF2270" s="142"/>
      <c r="AG2270" s="141"/>
      <c r="AN2270" s="117"/>
      <c r="AO2270" s="117"/>
      <c r="AP2270" s="117"/>
      <c r="AQ2270" s="117"/>
      <c r="AR2270" s="117"/>
      <c r="AS2270" s="117"/>
      <c r="AT2270" s="117"/>
      <c r="AU2270" s="117"/>
    </row>
    <row r="2271" spans="27:47">
      <c r="AA2271" s="117"/>
      <c r="AB2271" s="117"/>
      <c r="AC2271" s="117"/>
      <c r="AD2271" s="117"/>
      <c r="AE2271" s="117"/>
      <c r="AF2271" s="142"/>
      <c r="AG2271" s="141"/>
      <c r="AN2271" s="117"/>
      <c r="AO2271" s="117"/>
      <c r="AP2271" s="117"/>
      <c r="AQ2271" s="117"/>
      <c r="AR2271" s="117"/>
      <c r="AS2271" s="117"/>
      <c r="AT2271" s="117"/>
      <c r="AU2271" s="117"/>
    </row>
    <row r="2272" spans="27:47">
      <c r="AA2272" s="117"/>
      <c r="AB2272" s="117"/>
      <c r="AC2272" s="117"/>
      <c r="AD2272" s="117"/>
      <c r="AE2272" s="117"/>
      <c r="AF2272" s="142"/>
      <c r="AG2272" s="141"/>
      <c r="AN2272" s="117"/>
      <c r="AO2272" s="117"/>
      <c r="AP2272" s="117"/>
      <c r="AQ2272" s="117"/>
      <c r="AR2272" s="117"/>
      <c r="AS2272" s="117"/>
      <c r="AT2272" s="117"/>
      <c r="AU2272" s="117"/>
    </row>
    <row r="2273" spans="27:47">
      <c r="AA2273" s="117"/>
      <c r="AB2273" s="117"/>
      <c r="AC2273" s="117"/>
      <c r="AD2273" s="117"/>
      <c r="AE2273" s="117"/>
      <c r="AF2273" s="142"/>
      <c r="AG2273" s="141"/>
      <c r="AN2273" s="117"/>
      <c r="AO2273" s="117"/>
      <c r="AP2273" s="117"/>
      <c r="AQ2273" s="117"/>
      <c r="AR2273" s="117"/>
      <c r="AS2273" s="117"/>
      <c r="AT2273" s="117"/>
      <c r="AU2273" s="117"/>
    </row>
    <row r="2274" spans="27:47">
      <c r="AA2274" s="117"/>
      <c r="AB2274" s="117"/>
      <c r="AC2274" s="117"/>
      <c r="AD2274" s="117"/>
      <c r="AE2274" s="117"/>
      <c r="AF2274" s="142"/>
      <c r="AG2274" s="141"/>
      <c r="AN2274" s="117"/>
      <c r="AO2274" s="117"/>
      <c r="AP2274" s="117"/>
      <c r="AQ2274" s="117"/>
      <c r="AR2274" s="117"/>
      <c r="AS2274" s="117"/>
      <c r="AT2274" s="117"/>
      <c r="AU2274" s="117"/>
    </row>
    <row r="2275" spans="27:47">
      <c r="AA2275" s="117"/>
      <c r="AB2275" s="117"/>
      <c r="AC2275" s="117"/>
      <c r="AD2275" s="117"/>
      <c r="AE2275" s="117"/>
      <c r="AF2275" s="142"/>
      <c r="AG2275" s="141"/>
      <c r="AN2275" s="117"/>
      <c r="AO2275" s="117"/>
      <c r="AP2275" s="117"/>
      <c r="AQ2275" s="117"/>
      <c r="AR2275" s="117"/>
      <c r="AS2275" s="117"/>
      <c r="AT2275" s="117"/>
      <c r="AU2275" s="117"/>
    </row>
    <row r="2276" spans="27:47">
      <c r="AA2276" s="117"/>
      <c r="AB2276" s="117"/>
      <c r="AC2276" s="117"/>
      <c r="AD2276" s="117"/>
      <c r="AE2276" s="117"/>
      <c r="AF2276" s="142"/>
      <c r="AG2276" s="141"/>
      <c r="AN2276" s="117"/>
      <c r="AO2276" s="117"/>
      <c r="AP2276" s="117"/>
      <c r="AQ2276" s="117"/>
      <c r="AR2276" s="117"/>
      <c r="AS2276" s="117"/>
      <c r="AT2276" s="117"/>
      <c r="AU2276" s="117"/>
    </row>
    <row r="2277" spans="27:47">
      <c r="AA2277" s="117"/>
      <c r="AB2277" s="117"/>
      <c r="AC2277" s="117"/>
      <c r="AD2277" s="117"/>
      <c r="AE2277" s="117"/>
      <c r="AF2277" s="142"/>
      <c r="AG2277" s="141"/>
      <c r="AN2277" s="117"/>
      <c r="AO2277" s="117"/>
      <c r="AP2277" s="117"/>
      <c r="AQ2277" s="117"/>
      <c r="AR2277" s="117"/>
      <c r="AS2277" s="117"/>
      <c r="AT2277" s="117"/>
      <c r="AU2277" s="117"/>
    </row>
    <row r="2278" spans="27:47">
      <c r="AA2278" s="117"/>
      <c r="AB2278" s="117"/>
      <c r="AC2278" s="117"/>
      <c r="AD2278" s="117"/>
      <c r="AE2278" s="117"/>
      <c r="AF2278" s="142"/>
      <c r="AG2278" s="141"/>
      <c r="AN2278" s="117"/>
      <c r="AO2278" s="117"/>
      <c r="AP2278" s="117"/>
      <c r="AQ2278" s="117"/>
      <c r="AR2278" s="117"/>
      <c r="AS2278" s="117"/>
      <c r="AT2278" s="117"/>
      <c r="AU2278" s="117"/>
    </row>
    <row r="2279" spans="27:47">
      <c r="AA2279" s="117"/>
      <c r="AB2279" s="117"/>
      <c r="AC2279" s="117"/>
      <c r="AD2279" s="117"/>
      <c r="AE2279" s="117"/>
      <c r="AF2279" s="142"/>
      <c r="AG2279" s="141"/>
      <c r="AN2279" s="117"/>
      <c r="AO2279" s="117"/>
      <c r="AP2279" s="117"/>
      <c r="AQ2279" s="117"/>
      <c r="AR2279" s="117"/>
      <c r="AS2279" s="117"/>
      <c r="AT2279" s="117"/>
      <c r="AU2279" s="117"/>
    </row>
    <row r="2280" spans="27:47">
      <c r="AA2280" s="117"/>
      <c r="AB2280" s="117"/>
      <c r="AC2280" s="117"/>
      <c r="AD2280" s="117"/>
      <c r="AE2280" s="117"/>
      <c r="AF2280" s="142"/>
      <c r="AG2280" s="141"/>
      <c r="AN2280" s="117"/>
      <c r="AO2280" s="117"/>
      <c r="AP2280" s="117"/>
      <c r="AQ2280" s="117"/>
      <c r="AR2280" s="117"/>
      <c r="AS2280" s="117"/>
      <c r="AT2280" s="117"/>
      <c r="AU2280" s="117"/>
    </row>
    <row r="2281" spans="27:47">
      <c r="AA2281" s="117"/>
      <c r="AB2281" s="117"/>
      <c r="AC2281" s="117"/>
      <c r="AD2281" s="117"/>
      <c r="AE2281" s="117"/>
      <c r="AF2281" s="142"/>
      <c r="AG2281" s="141"/>
      <c r="AN2281" s="117"/>
      <c r="AO2281" s="117"/>
      <c r="AP2281" s="117"/>
      <c r="AQ2281" s="117"/>
      <c r="AR2281" s="117"/>
      <c r="AS2281" s="117"/>
      <c r="AT2281" s="117"/>
      <c r="AU2281" s="117"/>
    </row>
    <row r="2282" spans="27:47">
      <c r="AA2282" s="117"/>
      <c r="AB2282" s="117"/>
      <c r="AC2282" s="117"/>
      <c r="AD2282" s="117"/>
      <c r="AE2282" s="117"/>
      <c r="AF2282" s="142"/>
      <c r="AG2282" s="141"/>
      <c r="AN2282" s="117"/>
      <c r="AO2282" s="117"/>
      <c r="AP2282" s="117"/>
      <c r="AQ2282" s="117"/>
      <c r="AR2282" s="117"/>
      <c r="AS2282" s="117"/>
      <c r="AT2282" s="117"/>
      <c r="AU2282" s="117"/>
    </row>
    <row r="2283" spans="27:47">
      <c r="AA2283" s="117"/>
      <c r="AB2283" s="117"/>
      <c r="AC2283" s="117"/>
      <c r="AD2283" s="117"/>
      <c r="AE2283" s="117"/>
      <c r="AF2283" s="142"/>
      <c r="AG2283" s="141"/>
      <c r="AN2283" s="117"/>
      <c r="AO2283" s="117"/>
      <c r="AP2283" s="117"/>
      <c r="AQ2283" s="117"/>
      <c r="AR2283" s="117"/>
      <c r="AS2283" s="117"/>
      <c r="AT2283" s="117"/>
      <c r="AU2283" s="117"/>
    </row>
    <row r="2284" spans="27:47">
      <c r="AA2284" s="117"/>
      <c r="AB2284" s="117"/>
      <c r="AC2284" s="117"/>
      <c r="AD2284" s="117"/>
      <c r="AE2284" s="117"/>
      <c r="AF2284" s="142"/>
      <c r="AG2284" s="141"/>
      <c r="AN2284" s="117"/>
      <c r="AO2284" s="117"/>
      <c r="AP2284" s="117"/>
      <c r="AQ2284" s="117"/>
      <c r="AR2284" s="117"/>
      <c r="AS2284" s="117"/>
      <c r="AT2284" s="117"/>
      <c r="AU2284" s="117"/>
    </row>
    <row r="2285" spans="27:47">
      <c r="AA2285" s="117"/>
      <c r="AB2285" s="117"/>
      <c r="AC2285" s="117"/>
      <c r="AD2285" s="117"/>
      <c r="AE2285" s="117"/>
      <c r="AF2285" s="142"/>
      <c r="AG2285" s="141"/>
      <c r="AN2285" s="117"/>
      <c r="AO2285" s="117"/>
      <c r="AP2285" s="117"/>
      <c r="AQ2285" s="117"/>
      <c r="AR2285" s="117"/>
      <c r="AS2285" s="117"/>
      <c r="AT2285" s="117"/>
      <c r="AU2285" s="117"/>
    </row>
    <row r="2286" spans="27:47">
      <c r="AA2286" s="117"/>
      <c r="AB2286" s="117"/>
      <c r="AC2286" s="117"/>
      <c r="AD2286" s="117"/>
      <c r="AE2286" s="117"/>
      <c r="AF2286" s="142"/>
      <c r="AG2286" s="141"/>
      <c r="AN2286" s="117"/>
      <c r="AO2286" s="117"/>
      <c r="AP2286" s="117"/>
      <c r="AQ2286" s="117"/>
      <c r="AR2286" s="117"/>
      <c r="AS2286" s="117"/>
      <c r="AT2286" s="117"/>
      <c r="AU2286" s="117"/>
    </row>
    <row r="2287" spans="27:47">
      <c r="AA2287" s="117"/>
      <c r="AB2287" s="117"/>
      <c r="AC2287" s="117"/>
      <c r="AD2287" s="117"/>
      <c r="AE2287" s="117"/>
      <c r="AF2287" s="142"/>
      <c r="AG2287" s="141"/>
      <c r="AN2287" s="117"/>
      <c r="AO2287" s="117"/>
      <c r="AP2287" s="117"/>
      <c r="AQ2287" s="117"/>
      <c r="AR2287" s="117"/>
      <c r="AS2287" s="117"/>
      <c r="AT2287" s="117"/>
      <c r="AU2287" s="117"/>
    </row>
    <row r="2288" spans="27:47">
      <c r="AA2288" s="117"/>
      <c r="AB2288" s="117"/>
      <c r="AC2288" s="117"/>
      <c r="AD2288" s="117"/>
      <c r="AE2288" s="117"/>
      <c r="AF2288" s="142"/>
      <c r="AG2288" s="141"/>
      <c r="AN2288" s="117"/>
      <c r="AO2288" s="117"/>
      <c r="AP2288" s="117"/>
      <c r="AQ2288" s="117"/>
      <c r="AR2288" s="117"/>
      <c r="AS2288" s="117"/>
      <c r="AT2288" s="117"/>
      <c r="AU2288" s="117"/>
    </row>
    <row r="2289" spans="27:47">
      <c r="AA2289" s="117"/>
      <c r="AB2289" s="117"/>
      <c r="AC2289" s="117"/>
      <c r="AD2289" s="117"/>
      <c r="AE2289" s="117"/>
      <c r="AF2289" s="142"/>
      <c r="AG2289" s="141"/>
      <c r="AN2289" s="117"/>
      <c r="AO2289" s="117"/>
      <c r="AP2289" s="117"/>
      <c r="AQ2289" s="117"/>
      <c r="AR2289" s="117"/>
      <c r="AS2289" s="117"/>
      <c r="AT2289" s="117"/>
      <c r="AU2289" s="117"/>
    </row>
    <row r="2290" spans="27:47">
      <c r="AA2290" s="117"/>
      <c r="AB2290" s="117"/>
      <c r="AC2290" s="117"/>
      <c r="AD2290" s="117"/>
      <c r="AE2290" s="117"/>
      <c r="AF2290" s="142"/>
      <c r="AG2290" s="141"/>
      <c r="AN2290" s="117"/>
      <c r="AO2290" s="117"/>
      <c r="AP2290" s="117"/>
      <c r="AQ2290" s="117"/>
      <c r="AR2290" s="117"/>
      <c r="AS2290" s="117"/>
      <c r="AT2290" s="117"/>
      <c r="AU2290" s="117"/>
    </row>
    <row r="2291" spans="27:47">
      <c r="AA2291" s="117"/>
      <c r="AB2291" s="117"/>
      <c r="AC2291" s="117"/>
      <c r="AD2291" s="117"/>
      <c r="AE2291" s="117"/>
      <c r="AF2291" s="142"/>
      <c r="AG2291" s="141"/>
      <c r="AN2291" s="117"/>
      <c r="AO2291" s="117"/>
      <c r="AP2291" s="117"/>
      <c r="AQ2291" s="117"/>
      <c r="AR2291" s="117"/>
      <c r="AS2291" s="117"/>
      <c r="AT2291" s="117"/>
      <c r="AU2291" s="117"/>
    </row>
    <row r="2292" spans="27:47">
      <c r="AA2292" s="117"/>
      <c r="AB2292" s="117"/>
      <c r="AC2292" s="117"/>
      <c r="AD2292" s="117"/>
      <c r="AE2292" s="117"/>
      <c r="AF2292" s="142"/>
      <c r="AG2292" s="141"/>
      <c r="AN2292" s="117"/>
      <c r="AO2292" s="117"/>
      <c r="AP2292" s="117"/>
      <c r="AQ2292" s="117"/>
      <c r="AR2292" s="117"/>
      <c r="AS2292" s="117"/>
      <c r="AT2292" s="117"/>
      <c r="AU2292" s="117"/>
    </row>
    <row r="2293" spans="27:47">
      <c r="AA2293" s="117"/>
      <c r="AB2293" s="117"/>
      <c r="AC2293" s="117"/>
      <c r="AD2293" s="117"/>
      <c r="AE2293" s="117"/>
      <c r="AF2293" s="142"/>
      <c r="AG2293" s="141"/>
      <c r="AN2293" s="117"/>
      <c r="AO2293" s="117"/>
      <c r="AP2293" s="117"/>
      <c r="AQ2293" s="117"/>
      <c r="AR2293" s="117"/>
      <c r="AS2293" s="117"/>
      <c r="AT2293" s="117"/>
      <c r="AU2293" s="117"/>
    </row>
    <row r="2294" spans="27:47">
      <c r="AA2294" s="117"/>
      <c r="AB2294" s="117"/>
      <c r="AC2294" s="117"/>
      <c r="AD2294" s="117"/>
      <c r="AE2294" s="117"/>
      <c r="AF2294" s="142"/>
      <c r="AG2294" s="141"/>
      <c r="AN2294" s="117"/>
      <c r="AO2294" s="117"/>
      <c r="AP2294" s="117"/>
      <c r="AQ2294" s="117"/>
      <c r="AR2294" s="117"/>
      <c r="AS2294" s="117"/>
      <c r="AT2294" s="117"/>
      <c r="AU2294" s="117"/>
    </row>
    <row r="2295" spans="27:47">
      <c r="AA2295" s="117"/>
      <c r="AB2295" s="117"/>
      <c r="AC2295" s="117"/>
      <c r="AD2295" s="117"/>
      <c r="AE2295" s="117"/>
      <c r="AF2295" s="142"/>
      <c r="AG2295" s="141"/>
      <c r="AN2295" s="117"/>
      <c r="AO2295" s="117"/>
      <c r="AP2295" s="117"/>
      <c r="AQ2295" s="117"/>
      <c r="AR2295" s="117"/>
      <c r="AS2295" s="117"/>
      <c r="AT2295" s="117"/>
      <c r="AU2295" s="117"/>
    </row>
    <row r="2296" spans="27:47">
      <c r="AA2296" s="117"/>
      <c r="AB2296" s="117"/>
      <c r="AC2296" s="117"/>
      <c r="AD2296" s="117"/>
      <c r="AE2296" s="117"/>
      <c r="AF2296" s="142"/>
      <c r="AG2296" s="141"/>
      <c r="AN2296" s="117"/>
      <c r="AO2296" s="117"/>
      <c r="AP2296" s="117"/>
      <c r="AQ2296" s="117"/>
      <c r="AR2296" s="117"/>
      <c r="AS2296" s="117"/>
      <c r="AT2296" s="117"/>
      <c r="AU2296" s="117"/>
    </row>
    <row r="2297" spans="27:47">
      <c r="AA2297" s="117"/>
      <c r="AB2297" s="117"/>
      <c r="AC2297" s="117"/>
      <c r="AD2297" s="117"/>
      <c r="AE2297" s="117"/>
      <c r="AF2297" s="142"/>
      <c r="AG2297" s="141"/>
      <c r="AN2297" s="117"/>
      <c r="AO2297" s="117"/>
      <c r="AP2297" s="117"/>
      <c r="AQ2297" s="117"/>
      <c r="AR2297" s="117"/>
      <c r="AS2297" s="117"/>
      <c r="AT2297" s="117"/>
      <c r="AU2297" s="117"/>
    </row>
    <row r="2298" spans="27:47">
      <c r="AA2298" s="117"/>
      <c r="AB2298" s="117"/>
      <c r="AC2298" s="117"/>
      <c r="AD2298" s="117"/>
      <c r="AE2298" s="117"/>
      <c r="AF2298" s="142"/>
      <c r="AG2298" s="141"/>
      <c r="AN2298" s="117"/>
      <c r="AO2298" s="117"/>
      <c r="AP2298" s="117"/>
      <c r="AQ2298" s="117"/>
      <c r="AR2298" s="117"/>
      <c r="AS2298" s="117"/>
      <c r="AT2298" s="117"/>
      <c r="AU2298" s="117"/>
    </row>
    <row r="2299" spans="27:47">
      <c r="AA2299" s="117"/>
      <c r="AB2299" s="117"/>
      <c r="AC2299" s="117"/>
      <c r="AD2299" s="117"/>
      <c r="AE2299" s="117"/>
      <c r="AF2299" s="142"/>
      <c r="AG2299" s="141"/>
      <c r="AN2299" s="117"/>
      <c r="AO2299" s="117"/>
      <c r="AP2299" s="117"/>
      <c r="AQ2299" s="117"/>
      <c r="AR2299" s="117"/>
      <c r="AS2299" s="117"/>
      <c r="AT2299" s="117"/>
      <c r="AU2299" s="117"/>
    </row>
    <row r="2300" spans="27:47">
      <c r="AA2300" s="117"/>
      <c r="AB2300" s="117"/>
      <c r="AC2300" s="117"/>
      <c r="AD2300" s="117"/>
      <c r="AE2300" s="117"/>
      <c r="AF2300" s="142"/>
      <c r="AG2300" s="141"/>
      <c r="AN2300" s="117"/>
      <c r="AO2300" s="117"/>
      <c r="AP2300" s="117"/>
      <c r="AQ2300" s="117"/>
      <c r="AR2300" s="117"/>
      <c r="AS2300" s="117"/>
      <c r="AT2300" s="117"/>
      <c r="AU2300" s="117"/>
    </row>
    <row r="2301" spans="27:47">
      <c r="AA2301" s="117"/>
      <c r="AB2301" s="117"/>
      <c r="AC2301" s="117"/>
      <c r="AD2301" s="117"/>
      <c r="AE2301" s="117"/>
      <c r="AF2301" s="142"/>
      <c r="AG2301" s="141"/>
      <c r="AN2301" s="117"/>
      <c r="AO2301" s="117"/>
      <c r="AP2301" s="117"/>
      <c r="AQ2301" s="117"/>
      <c r="AR2301" s="117"/>
      <c r="AS2301" s="117"/>
      <c r="AT2301" s="117"/>
      <c r="AU2301" s="117"/>
    </row>
    <row r="2302" spans="27:47">
      <c r="AA2302" s="117"/>
      <c r="AB2302" s="117"/>
      <c r="AC2302" s="117"/>
      <c r="AD2302" s="117"/>
      <c r="AE2302" s="117"/>
      <c r="AF2302" s="142"/>
      <c r="AG2302" s="141"/>
      <c r="AN2302" s="117"/>
      <c r="AO2302" s="117"/>
      <c r="AP2302" s="117"/>
      <c r="AQ2302" s="117"/>
      <c r="AR2302" s="117"/>
      <c r="AS2302" s="117"/>
      <c r="AT2302" s="117"/>
      <c r="AU2302" s="117"/>
    </row>
    <row r="2303" spans="27:47">
      <c r="AA2303" s="117"/>
      <c r="AB2303" s="117"/>
      <c r="AC2303" s="117"/>
      <c r="AD2303" s="117"/>
      <c r="AE2303" s="117"/>
      <c r="AF2303" s="142"/>
      <c r="AG2303" s="141"/>
      <c r="AN2303" s="117"/>
      <c r="AO2303" s="117"/>
      <c r="AP2303" s="117"/>
      <c r="AQ2303" s="117"/>
      <c r="AR2303" s="117"/>
      <c r="AS2303" s="117"/>
      <c r="AT2303" s="117"/>
      <c r="AU2303" s="117"/>
    </row>
    <row r="2304" spans="27:47">
      <c r="AA2304" s="117"/>
      <c r="AB2304" s="117"/>
      <c r="AC2304" s="117"/>
      <c r="AD2304" s="117"/>
      <c r="AE2304" s="117"/>
      <c r="AF2304" s="142"/>
      <c r="AG2304" s="141"/>
      <c r="AN2304" s="117"/>
      <c r="AO2304" s="117"/>
      <c r="AP2304" s="117"/>
      <c r="AQ2304" s="117"/>
      <c r="AR2304" s="117"/>
      <c r="AS2304" s="117"/>
      <c r="AT2304" s="117"/>
      <c r="AU2304" s="117"/>
    </row>
    <row r="2305" spans="27:47">
      <c r="AA2305" s="117"/>
      <c r="AB2305" s="117"/>
      <c r="AC2305" s="117"/>
      <c r="AD2305" s="117"/>
      <c r="AE2305" s="117"/>
      <c r="AF2305" s="142"/>
      <c r="AG2305" s="141"/>
      <c r="AN2305" s="117"/>
      <c r="AO2305" s="117"/>
      <c r="AP2305" s="117"/>
      <c r="AQ2305" s="117"/>
      <c r="AR2305" s="117"/>
      <c r="AS2305" s="117"/>
      <c r="AT2305" s="117"/>
      <c r="AU2305" s="117"/>
    </row>
    <row r="2306" spans="27:47">
      <c r="AA2306" s="117"/>
      <c r="AB2306" s="117"/>
      <c r="AC2306" s="117"/>
      <c r="AD2306" s="117"/>
      <c r="AE2306" s="117"/>
      <c r="AF2306" s="142"/>
      <c r="AG2306" s="141"/>
      <c r="AN2306" s="117"/>
      <c r="AO2306" s="117"/>
      <c r="AP2306" s="117"/>
      <c r="AQ2306" s="117"/>
      <c r="AR2306" s="117"/>
      <c r="AS2306" s="117"/>
      <c r="AT2306" s="117"/>
      <c r="AU2306" s="117"/>
    </row>
    <row r="2307" spans="27:47">
      <c r="AA2307" s="117"/>
      <c r="AB2307" s="117"/>
      <c r="AC2307" s="117"/>
      <c r="AD2307" s="117"/>
      <c r="AE2307" s="117"/>
      <c r="AF2307" s="142"/>
      <c r="AG2307" s="141"/>
      <c r="AN2307" s="117"/>
      <c r="AO2307" s="117"/>
      <c r="AP2307" s="117"/>
      <c r="AQ2307" s="117"/>
      <c r="AR2307" s="117"/>
      <c r="AS2307" s="117"/>
      <c r="AT2307" s="117"/>
      <c r="AU2307" s="117"/>
    </row>
    <row r="2308" spans="27:47">
      <c r="AA2308" s="117"/>
      <c r="AB2308" s="117"/>
      <c r="AC2308" s="117"/>
      <c r="AD2308" s="117"/>
      <c r="AE2308" s="117"/>
      <c r="AF2308" s="142"/>
      <c r="AG2308" s="141"/>
      <c r="AN2308" s="117"/>
      <c r="AO2308" s="117"/>
      <c r="AP2308" s="117"/>
      <c r="AQ2308" s="117"/>
      <c r="AR2308" s="117"/>
      <c r="AS2308" s="117"/>
      <c r="AT2308" s="117"/>
      <c r="AU2308" s="117"/>
    </row>
    <row r="2309" spans="27:47">
      <c r="AA2309" s="117"/>
      <c r="AB2309" s="117"/>
      <c r="AC2309" s="117"/>
      <c r="AD2309" s="117"/>
      <c r="AE2309" s="117"/>
      <c r="AF2309" s="142"/>
      <c r="AG2309" s="141"/>
      <c r="AN2309" s="117"/>
      <c r="AO2309" s="117"/>
      <c r="AP2309" s="117"/>
      <c r="AQ2309" s="117"/>
      <c r="AR2309" s="117"/>
      <c r="AS2309" s="117"/>
      <c r="AT2309" s="117"/>
      <c r="AU2309" s="117"/>
    </row>
    <row r="2310" spans="27:47">
      <c r="AA2310" s="117"/>
      <c r="AB2310" s="117"/>
      <c r="AC2310" s="117"/>
      <c r="AD2310" s="117"/>
      <c r="AE2310" s="117"/>
      <c r="AF2310" s="142"/>
      <c r="AG2310" s="141"/>
      <c r="AN2310" s="117"/>
      <c r="AO2310" s="117"/>
      <c r="AP2310" s="117"/>
      <c r="AQ2310" s="117"/>
      <c r="AR2310" s="117"/>
      <c r="AS2310" s="117"/>
      <c r="AT2310" s="117"/>
      <c r="AU2310" s="117"/>
    </row>
    <row r="2311" spans="27:47">
      <c r="AA2311" s="117"/>
      <c r="AB2311" s="117"/>
      <c r="AC2311" s="117"/>
      <c r="AD2311" s="117"/>
      <c r="AE2311" s="117"/>
      <c r="AF2311" s="142"/>
      <c r="AG2311" s="141"/>
      <c r="AN2311" s="117"/>
      <c r="AO2311" s="117"/>
      <c r="AP2311" s="117"/>
      <c r="AQ2311" s="117"/>
      <c r="AR2311" s="117"/>
      <c r="AS2311" s="117"/>
      <c r="AT2311" s="117"/>
      <c r="AU2311" s="117"/>
    </row>
    <row r="2312" spans="27:47">
      <c r="AA2312" s="117"/>
      <c r="AB2312" s="117"/>
      <c r="AC2312" s="117"/>
      <c r="AD2312" s="117"/>
      <c r="AE2312" s="117"/>
      <c r="AF2312" s="142"/>
      <c r="AG2312" s="141"/>
      <c r="AN2312" s="117"/>
      <c r="AO2312" s="117"/>
      <c r="AP2312" s="117"/>
      <c r="AQ2312" s="117"/>
      <c r="AR2312" s="117"/>
      <c r="AS2312" s="117"/>
      <c r="AT2312" s="117"/>
      <c r="AU2312" s="117"/>
    </row>
    <row r="2313" spans="27:47">
      <c r="AA2313" s="117"/>
      <c r="AB2313" s="117"/>
      <c r="AC2313" s="117"/>
      <c r="AD2313" s="117"/>
      <c r="AE2313" s="117"/>
      <c r="AF2313" s="142"/>
      <c r="AG2313" s="141"/>
      <c r="AN2313" s="117"/>
      <c r="AO2313" s="117"/>
      <c r="AP2313" s="117"/>
      <c r="AQ2313" s="117"/>
      <c r="AR2313" s="117"/>
      <c r="AS2313" s="117"/>
      <c r="AT2313" s="117"/>
      <c r="AU2313" s="117"/>
    </row>
    <row r="2314" spans="27:47">
      <c r="AA2314" s="117"/>
      <c r="AB2314" s="117"/>
      <c r="AC2314" s="117"/>
      <c r="AD2314" s="117"/>
      <c r="AE2314" s="117"/>
      <c r="AF2314" s="142"/>
      <c r="AG2314" s="141"/>
      <c r="AN2314" s="117"/>
      <c r="AO2314" s="117"/>
      <c r="AP2314" s="117"/>
      <c r="AQ2314" s="117"/>
      <c r="AR2314" s="117"/>
      <c r="AS2314" s="117"/>
      <c r="AT2314" s="117"/>
      <c r="AU2314" s="117"/>
    </row>
    <row r="2315" spans="27:47">
      <c r="AA2315" s="117"/>
      <c r="AB2315" s="117"/>
      <c r="AC2315" s="117"/>
      <c r="AD2315" s="117"/>
      <c r="AE2315" s="117"/>
      <c r="AF2315" s="142"/>
      <c r="AG2315" s="141"/>
      <c r="AN2315" s="117"/>
      <c r="AO2315" s="117"/>
      <c r="AP2315" s="117"/>
      <c r="AQ2315" s="117"/>
      <c r="AR2315" s="117"/>
      <c r="AS2315" s="117"/>
      <c r="AT2315" s="117"/>
      <c r="AU2315" s="117"/>
    </row>
    <row r="2316" spans="27:47">
      <c r="AA2316" s="117"/>
      <c r="AB2316" s="117"/>
      <c r="AC2316" s="117"/>
      <c r="AD2316" s="117"/>
      <c r="AE2316" s="117"/>
      <c r="AF2316" s="142"/>
      <c r="AG2316" s="141"/>
      <c r="AN2316" s="117"/>
      <c r="AO2316" s="117"/>
      <c r="AP2316" s="117"/>
      <c r="AQ2316" s="117"/>
      <c r="AR2316" s="117"/>
      <c r="AS2316" s="117"/>
      <c r="AT2316" s="117"/>
      <c r="AU2316" s="117"/>
    </row>
    <row r="2317" spans="27:47">
      <c r="AA2317" s="117"/>
      <c r="AB2317" s="117"/>
      <c r="AC2317" s="117"/>
      <c r="AD2317" s="117"/>
      <c r="AE2317" s="117"/>
      <c r="AF2317" s="142"/>
      <c r="AG2317" s="141"/>
      <c r="AN2317" s="117"/>
      <c r="AO2317" s="117"/>
      <c r="AP2317" s="117"/>
      <c r="AQ2317" s="117"/>
      <c r="AR2317" s="117"/>
      <c r="AS2317" s="117"/>
      <c r="AT2317" s="117"/>
      <c r="AU2317" s="117"/>
    </row>
    <row r="2318" spans="27:47">
      <c r="AA2318" s="117"/>
      <c r="AB2318" s="117"/>
      <c r="AC2318" s="117"/>
      <c r="AD2318" s="117"/>
      <c r="AE2318" s="117"/>
      <c r="AF2318" s="142"/>
      <c r="AG2318" s="141"/>
      <c r="AN2318" s="117"/>
      <c r="AO2318" s="117"/>
      <c r="AP2318" s="117"/>
      <c r="AQ2318" s="117"/>
      <c r="AR2318" s="117"/>
      <c r="AS2318" s="117"/>
      <c r="AT2318" s="117"/>
      <c r="AU2318" s="117"/>
    </row>
    <row r="2319" spans="27:47">
      <c r="AA2319" s="117"/>
      <c r="AB2319" s="117"/>
      <c r="AC2319" s="117"/>
      <c r="AD2319" s="117"/>
      <c r="AE2319" s="117"/>
      <c r="AF2319" s="142"/>
      <c r="AG2319" s="141"/>
      <c r="AN2319" s="117"/>
      <c r="AO2319" s="117"/>
      <c r="AP2319" s="117"/>
      <c r="AQ2319" s="117"/>
      <c r="AR2319" s="117"/>
      <c r="AS2319" s="117"/>
      <c r="AT2319" s="117"/>
      <c r="AU2319" s="117"/>
    </row>
    <row r="2320" spans="27:47">
      <c r="AA2320" s="117"/>
      <c r="AB2320" s="117"/>
      <c r="AC2320" s="117"/>
      <c r="AD2320" s="117"/>
      <c r="AE2320" s="117"/>
      <c r="AF2320" s="142"/>
      <c r="AG2320" s="141"/>
      <c r="AN2320" s="117"/>
      <c r="AO2320" s="117"/>
      <c r="AP2320" s="117"/>
      <c r="AQ2320" s="117"/>
      <c r="AR2320" s="117"/>
      <c r="AS2320" s="117"/>
      <c r="AT2320" s="117"/>
      <c r="AU2320" s="117"/>
    </row>
    <row r="2321" spans="27:47">
      <c r="AA2321" s="117"/>
      <c r="AB2321" s="117"/>
      <c r="AC2321" s="117"/>
      <c r="AD2321" s="117"/>
      <c r="AE2321" s="117"/>
      <c r="AF2321" s="142"/>
      <c r="AG2321" s="141"/>
      <c r="AN2321" s="117"/>
      <c r="AO2321" s="117"/>
      <c r="AP2321" s="117"/>
      <c r="AQ2321" s="117"/>
      <c r="AR2321" s="117"/>
      <c r="AS2321" s="117"/>
      <c r="AT2321" s="117"/>
      <c r="AU2321" s="117"/>
    </row>
    <row r="2322" spans="27:47">
      <c r="AA2322" s="117"/>
      <c r="AB2322" s="117"/>
      <c r="AC2322" s="117"/>
      <c r="AD2322" s="117"/>
      <c r="AE2322" s="117"/>
      <c r="AF2322" s="142"/>
      <c r="AG2322" s="141"/>
      <c r="AN2322" s="117"/>
      <c r="AO2322" s="117"/>
      <c r="AP2322" s="117"/>
      <c r="AQ2322" s="117"/>
      <c r="AR2322" s="117"/>
      <c r="AS2322" s="117"/>
      <c r="AT2322" s="117"/>
      <c r="AU2322" s="117"/>
    </row>
    <row r="2323" spans="27:47">
      <c r="AA2323" s="117"/>
      <c r="AB2323" s="117"/>
      <c r="AC2323" s="117"/>
      <c r="AD2323" s="117"/>
      <c r="AE2323" s="117"/>
      <c r="AF2323" s="142"/>
      <c r="AG2323" s="141"/>
      <c r="AN2323" s="117"/>
      <c r="AO2323" s="117"/>
      <c r="AP2323" s="117"/>
      <c r="AQ2323" s="117"/>
      <c r="AR2323" s="117"/>
      <c r="AS2323" s="117"/>
      <c r="AT2323" s="117"/>
      <c r="AU2323" s="117"/>
    </row>
    <row r="2324" spans="27:47">
      <c r="AA2324" s="117"/>
      <c r="AB2324" s="117"/>
      <c r="AC2324" s="117"/>
      <c r="AD2324" s="117"/>
      <c r="AE2324" s="117"/>
      <c r="AF2324" s="142"/>
      <c r="AG2324" s="141"/>
      <c r="AN2324" s="117"/>
      <c r="AO2324" s="117"/>
      <c r="AP2324" s="117"/>
      <c r="AQ2324" s="117"/>
      <c r="AR2324" s="117"/>
      <c r="AS2324" s="117"/>
      <c r="AT2324" s="117"/>
      <c r="AU2324" s="117"/>
    </row>
    <row r="2325" spans="27:47">
      <c r="AA2325" s="117"/>
      <c r="AB2325" s="117"/>
      <c r="AC2325" s="117"/>
      <c r="AD2325" s="117"/>
      <c r="AE2325" s="117"/>
      <c r="AF2325" s="142"/>
      <c r="AG2325" s="141"/>
      <c r="AN2325" s="117"/>
      <c r="AO2325" s="117"/>
      <c r="AP2325" s="117"/>
      <c r="AQ2325" s="117"/>
      <c r="AR2325" s="117"/>
      <c r="AS2325" s="117"/>
      <c r="AT2325" s="117"/>
      <c r="AU2325" s="117"/>
    </row>
    <row r="2326" spans="27:47">
      <c r="AA2326" s="117"/>
      <c r="AB2326" s="117"/>
      <c r="AC2326" s="117"/>
      <c r="AD2326" s="117"/>
      <c r="AE2326" s="117"/>
      <c r="AF2326" s="142"/>
      <c r="AG2326" s="141"/>
      <c r="AN2326" s="117"/>
      <c r="AO2326" s="117"/>
      <c r="AP2326" s="117"/>
      <c r="AQ2326" s="117"/>
      <c r="AR2326" s="117"/>
      <c r="AS2326" s="117"/>
      <c r="AT2326" s="117"/>
      <c r="AU2326" s="117"/>
    </row>
    <row r="2327" spans="27:47">
      <c r="AA2327" s="117"/>
      <c r="AB2327" s="117"/>
      <c r="AC2327" s="117"/>
      <c r="AD2327" s="117"/>
      <c r="AE2327" s="117"/>
      <c r="AF2327" s="142"/>
      <c r="AG2327" s="141"/>
      <c r="AN2327" s="117"/>
      <c r="AO2327" s="117"/>
      <c r="AP2327" s="117"/>
      <c r="AQ2327" s="117"/>
      <c r="AR2327" s="117"/>
      <c r="AS2327" s="117"/>
      <c r="AT2327" s="117"/>
      <c r="AU2327" s="117"/>
    </row>
    <row r="2328" spans="27:47">
      <c r="AA2328" s="117"/>
      <c r="AB2328" s="117"/>
      <c r="AC2328" s="117"/>
      <c r="AD2328" s="117"/>
      <c r="AE2328" s="117"/>
      <c r="AF2328" s="142"/>
      <c r="AG2328" s="141"/>
      <c r="AN2328" s="117"/>
      <c r="AO2328" s="117"/>
      <c r="AP2328" s="117"/>
      <c r="AQ2328" s="117"/>
      <c r="AR2328" s="117"/>
      <c r="AS2328" s="117"/>
      <c r="AT2328" s="117"/>
      <c r="AU2328" s="117"/>
    </row>
    <row r="2329" spans="27:47">
      <c r="AA2329" s="117"/>
      <c r="AB2329" s="117"/>
      <c r="AC2329" s="117"/>
      <c r="AD2329" s="117"/>
      <c r="AE2329" s="117"/>
      <c r="AF2329" s="142"/>
      <c r="AG2329" s="141"/>
      <c r="AN2329" s="117"/>
      <c r="AO2329" s="117"/>
      <c r="AP2329" s="117"/>
      <c r="AQ2329" s="117"/>
      <c r="AR2329" s="117"/>
      <c r="AS2329" s="117"/>
      <c r="AT2329" s="117"/>
      <c r="AU2329" s="117"/>
    </row>
    <row r="2330" spans="27:47">
      <c r="AA2330" s="117"/>
      <c r="AB2330" s="117"/>
      <c r="AC2330" s="117"/>
      <c r="AD2330" s="117"/>
      <c r="AE2330" s="117"/>
      <c r="AF2330" s="142"/>
      <c r="AG2330" s="141"/>
      <c r="AN2330" s="117"/>
      <c r="AO2330" s="117"/>
      <c r="AP2330" s="117"/>
      <c r="AQ2330" s="117"/>
      <c r="AR2330" s="117"/>
      <c r="AS2330" s="117"/>
      <c r="AT2330" s="117"/>
      <c r="AU2330" s="117"/>
    </row>
    <row r="2331" spans="27:47">
      <c r="AA2331" s="117"/>
      <c r="AB2331" s="117"/>
      <c r="AC2331" s="117"/>
      <c r="AD2331" s="117"/>
      <c r="AE2331" s="117"/>
      <c r="AF2331" s="142"/>
      <c r="AG2331" s="141"/>
      <c r="AN2331" s="117"/>
      <c r="AO2331" s="117"/>
      <c r="AP2331" s="117"/>
      <c r="AQ2331" s="117"/>
      <c r="AR2331" s="117"/>
      <c r="AS2331" s="117"/>
      <c r="AT2331" s="117"/>
      <c r="AU2331" s="117"/>
    </row>
    <row r="2332" spans="27:47">
      <c r="AA2332" s="117"/>
      <c r="AB2332" s="117"/>
      <c r="AC2332" s="117"/>
      <c r="AD2332" s="117"/>
      <c r="AE2332" s="117"/>
      <c r="AF2332" s="142"/>
      <c r="AG2332" s="141"/>
      <c r="AN2332" s="117"/>
      <c r="AO2332" s="117"/>
      <c r="AP2332" s="117"/>
      <c r="AQ2332" s="117"/>
      <c r="AR2332" s="117"/>
      <c r="AS2332" s="117"/>
      <c r="AT2332" s="117"/>
      <c r="AU2332" s="117"/>
    </row>
    <row r="2333" spans="27:47">
      <c r="AA2333" s="117"/>
      <c r="AB2333" s="117"/>
      <c r="AC2333" s="117"/>
      <c r="AD2333" s="117"/>
      <c r="AE2333" s="117"/>
      <c r="AF2333" s="142"/>
      <c r="AG2333" s="141"/>
      <c r="AN2333" s="117"/>
      <c r="AO2333" s="117"/>
      <c r="AP2333" s="117"/>
      <c r="AQ2333" s="117"/>
      <c r="AR2333" s="117"/>
      <c r="AS2333" s="117"/>
      <c r="AT2333" s="117"/>
      <c r="AU2333" s="117"/>
    </row>
    <row r="2334" spans="27:47">
      <c r="AA2334" s="117"/>
      <c r="AB2334" s="117"/>
      <c r="AC2334" s="117"/>
      <c r="AD2334" s="117"/>
      <c r="AE2334" s="117"/>
      <c r="AF2334" s="142"/>
      <c r="AG2334" s="141"/>
      <c r="AN2334" s="117"/>
      <c r="AO2334" s="117"/>
      <c r="AP2334" s="117"/>
      <c r="AQ2334" s="117"/>
      <c r="AR2334" s="117"/>
      <c r="AS2334" s="117"/>
      <c r="AT2334" s="117"/>
      <c r="AU2334" s="117"/>
    </row>
    <row r="2335" spans="27:47">
      <c r="AA2335" s="117"/>
      <c r="AB2335" s="117"/>
      <c r="AC2335" s="117"/>
      <c r="AD2335" s="117"/>
      <c r="AE2335" s="117"/>
      <c r="AF2335" s="142"/>
      <c r="AG2335" s="141"/>
      <c r="AN2335" s="117"/>
      <c r="AO2335" s="117"/>
      <c r="AP2335" s="117"/>
      <c r="AQ2335" s="117"/>
      <c r="AR2335" s="117"/>
      <c r="AS2335" s="117"/>
      <c r="AT2335" s="117"/>
      <c r="AU2335" s="117"/>
    </row>
    <row r="2336" spans="27:47">
      <c r="AA2336" s="117"/>
      <c r="AB2336" s="117"/>
      <c r="AC2336" s="117"/>
      <c r="AD2336" s="117"/>
      <c r="AE2336" s="117"/>
      <c r="AF2336" s="142"/>
      <c r="AG2336" s="141"/>
      <c r="AN2336" s="117"/>
      <c r="AO2336" s="117"/>
      <c r="AP2336" s="117"/>
      <c r="AQ2336" s="117"/>
      <c r="AR2336" s="117"/>
      <c r="AS2336" s="117"/>
      <c r="AT2336" s="117"/>
      <c r="AU2336" s="117"/>
    </row>
    <row r="2337" spans="27:47">
      <c r="AA2337" s="117"/>
      <c r="AB2337" s="117"/>
      <c r="AC2337" s="117"/>
      <c r="AD2337" s="117"/>
      <c r="AE2337" s="117"/>
      <c r="AF2337" s="142"/>
      <c r="AG2337" s="141"/>
      <c r="AN2337" s="117"/>
      <c r="AO2337" s="117"/>
      <c r="AP2337" s="117"/>
      <c r="AQ2337" s="117"/>
      <c r="AR2337" s="117"/>
      <c r="AS2337" s="117"/>
      <c r="AT2337" s="117"/>
      <c r="AU2337" s="117"/>
    </row>
    <row r="2338" spans="27:47">
      <c r="AA2338" s="117"/>
      <c r="AB2338" s="117"/>
      <c r="AC2338" s="117"/>
      <c r="AD2338" s="117"/>
      <c r="AE2338" s="117"/>
      <c r="AF2338" s="142"/>
      <c r="AG2338" s="141"/>
      <c r="AN2338" s="117"/>
      <c r="AO2338" s="117"/>
      <c r="AP2338" s="117"/>
      <c r="AQ2338" s="117"/>
      <c r="AR2338" s="117"/>
      <c r="AS2338" s="117"/>
      <c r="AT2338" s="117"/>
      <c r="AU2338" s="117"/>
    </row>
    <row r="2339" spans="27:47">
      <c r="AA2339" s="117"/>
      <c r="AB2339" s="117"/>
      <c r="AC2339" s="117"/>
      <c r="AD2339" s="117"/>
      <c r="AE2339" s="117"/>
      <c r="AF2339" s="142"/>
      <c r="AG2339" s="141"/>
      <c r="AN2339" s="117"/>
      <c r="AO2339" s="117"/>
      <c r="AP2339" s="117"/>
      <c r="AQ2339" s="117"/>
      <c r="AR2339" s="117"/>
      <c r="AS2339" s="117"/>
      <c r="AT2339" s="117"/>
      <c r="AU2339" s="117"/>
    </row>
    <row r="2340" spans="27:47">
      <c r="AA2340" s="117"/>
      <c r="AB2340" s="117"/>
      <c r="AC2340" s="117"/>
      <c r="AD2340" s="117"/>
      <c r="AE2340" s="117"/>
      <c r="AF2340" s="142"/>
      <c r="AG2340" s="141"/>
      <c r="AN2340" s="117"/>
      <c r="AO2340" s="117"/>
      <c r="AP2340" s="117"/>
      <c r="AQ2340" s="117"/>
      <c r="AR2340" s="117"/>
      <c r="AS2340" s="117"/>
      <c r="AT2340" s="117"/>
      <c r="AU2340" s="117"/>
    </row>
    <row r="2341" spans="27:47">
      <c r="AA2341" s="117"/>
      <c r="AB2341" s="117"/>
      <c r="AC2341" s="117"/>
      <c r="AD2341" s="117"/>
      <c r="AE2341" s="117"/>
      <c r="AF2341" s="142"/>
      <c r="AG2341" s="141"/>
      <c r="AN2341" s="117"/>
      <c r="AO2341" s="117"/>
      <c r="AP2341" s="117"/>
      <c r="AQ2341" s="117"/>
      <c r="AR2341" s="117"/>
      <c r="AS2341" s="117"/>
      <c r="AT2341" s="117"/>
      <c r="AU2341" s="117"/>
    </row>
    <row r="2342" spans="27:47">
      <c r="AA2342" s="117"/>
      <c r="AB2342" s="117"/>
      <c r="AC2342" s="117"/>
      <c r="AD2342" s="117"/>
      <c r="AE2342" s="117"/>
      <c r="AF2342" s="142"/>
      <c r="AG2342" s="141"/>
      <c r="AN2342" s="117"/>
      <c r="AO2342" s="117"/>
      <c r="AP2342" s="117"/>
      <c r="AQ2342" s="117"/>
      <c r="AR2342" s="117"/>
      <c r="AS2342" s="117"/>
      <c r="AT2342" s="117"/>
      <c r="AU2342" s="117"/>
    </row>
    <row r="2343" spans="27:47">
      <c r="AA2343" s="117"/>
      <c r="AB2343" s="117"/>
      <c r="AC2343" s="117"/>
      <c r="AD2343" s="117"/>
      <c r="AE2343" s="117"/>
      <c r="AF2343" s="142"/>
      <c r="AG2343" s="141"/>
      <c r="AN2343" s="117"/>
      <c r="AO2343" s="117"/>
      <c r="AP2343" s="117"/>
      <c r="AQ2343" s="117"/>
      <c r="AR2343" s="117"/>
      <c r="AS2343" s="117"/>
      <c r="AT2343" s="117"/>
      <c r="AU2343" s="117"/>
    </row>
    <row r="2344" spans="27:47">
      <c r="AA2344" s="117"/>
      <c r="AB2344" s="117"/>
      <c r="AC2344" s="117"/>
      <c r="AD2344" s="117"/>
      <c r="AE2344" s="117"/>
      <c r="AF2344" s="142"/>
      <c r="AG2344" s="141"/>
      <c r="AN2344" s="117"/>
      <c r="AO2344" s="117"/>
      <c r="AP2344" s="117"/>
      <c r="AQ2344" s="117"/>
      <c r="AR2344" s="117"/>
      <c r="AS2344" s="117"/>
      <c r="AT2344" s="117"/>
      <c r="AU2344" s="117"/>
    </row>
    <row r="2345" spans="27:47">
      <c r="AA2345" s="117"/>
      <c r="AB2345" s="117"/>
      <c r="AC2345" s="117"/>
      <c r="AD2345" s="117"/>
      <c r="AE2345" s="117"/>
      <c r="AF2345" s="142"/>
      <c r="AG2345" s="141"/>
      <c r="AN2345" s="117"/>
      <c r="AO2345" s="117"/>
      <c r="AP2345" s="117"/>
      <c r="AQ2345" s="117"/>
      <c r="AR2345" s="117"/>
      <c r="AS2345" s="117"/>
      <c r="AT2345" s="117"/>
      <c r="AU2345" s="117"/>
    </row>
    <row r="2346" spans="27:47">
      <c r="AA2346" s="117"/>
      <c r="AB2346" s="117"/>
      <c r="AC2346" s="117"/>
      <c r="AD2346" s="117"/>
      <c r="AE2346" s="117"/>
      <c r="AF2346" s="142"/>
      <c r="AG2346" s="141"/>
      <c r="AN2346" s="117"/>
      <c r="AO2346" s="117"/>
      <c r="AP2346" s="117"/>
      <c r="AQ2346" s="117"/>
      <c r="AR2346" s="117"/>
      <c r="AS2346" s="117"/>
      <c r="AT2346" s="117"/>
      <c r="AU2346" s="117"/>
    </row>
    <row r="2347" spans="27:47">
      <c r="AA2347" s="117"/>
      <c r="AB2347" s="117"/>
      <c r="AC2347" s="117"/>
      <c r="AD2347" s="117"/>
      <c r="AE2347" s="117"/>
      <c r="AF2347" s="142"/>
      <c r="AG2347" s="141"/>
      <c r="AN2347" s="117"/>
      <c r="AO2347" s="117"/>
      <c r="AP2347" s="117"/>
      <c r="AQ2347" s="117"/>
      <c r="AR2347" s="117"/>
      <c r="AS2347" s="117"/>
      <c r="AT2347" s="117"/>
      <c r="AU2347" s="117"/>
    </row>
    <row r="2348" spans="27:47">
      <c r="AA2348" s="117"/>
      <c r="AB2348" s="117"/>
      <c r="AC2348" s="117"/>
      <c r="AD2348" s="117"/>
      <c r="AE2348" s="117"/>
      <c r="AF2348" s="142"/>
      <c r="AG2348" s="141"/>
      <c r="AN2348" s="117"/>
      <c r="AO2348" s="117"/>
      <c r="AP2348" s="117"/>
      <c r="AQ2348" s="117"/>
      <c r="AR2348" s="117"/>
      <c r="AS2348" s="117"/>
      <c r="AT2348" s="117"/>
      <c r="AU2348" s="117"/>
    </row>
    <row r="2349" spans="27:47">
      <c r="AA2349" s="117"/>
      <c r="AB2349" s="117"/>
      <c r="AC2349" s="117"/>
      <c r="AD2349" s="117"/>
      <c r="AE2349" s="117"/>
      <c r="AF2349" s="142"/>
      <c r="AG2349" s="141"/>
      <c r="AN2349" s="117"/>
      <c r="AO2349" s="117"/>
      <c r="AP2349" s="117"/>
      <c r="AQ2349" s="117"/>
      <c r="AR2349" s="117"/>
      <c r="AS2349" s="117"/>
      <c r="AT2349" s="117"/>
      <c r="AU2349" s="117"/>
    </row>
    <row r="2350" spans="27:47">
      <c r="AA2350" s="117"/>
      <c r="AB2350" s="117"/>
      <c r="AC2350" s="117"/>
      <c r="AD2350" s="117"/>
      <c r="AE2350" s="117"/>
      <c r="AF2350" s="142"/>
      <c r="AG2350" s="141"/>
      <c r="AN2350" s="117"/>
      <c r="AO2350" s="117"/>
      <c r="AP2350" s="117"/>
      <c r="AQ2350" s="117"/>
      <c r="AR2350" s="117"/>
      <c r="AS2350" s="117"/>
      <c r="AT2350" s="117"/>
      <c r="AU2350" s="117"/>
    </row>
    <row r="2351" spans="27:47">
      <c r="AA2351" s="117"/>
      <c r="AB2351" s="117"/>
      <c r="AC2351" s="117"/>
      <c r="AD2351" s="117"/>
      <c r="AE2351" s="117"/>
      <c r="AF2351" s="142"/>
      <c r="AG2351" s="141"/>
      <c r="AN2351" s="117"/>
      <c r="AO2351" s="117"/>
      <c r="AP2351" s="117"/>
      <c r="AQ2351" s="117"/>
      <c r="AR2351" s="117"/>
      <c r="AS2351" s="117"/>
      <c r="AT2351" s="117"/>
      <c r="AU2351" s="117"/>
    </row>
    <row r="2352" spans="27:47">
      <c r="AA2352" s="117"/>
      <c r="AB2352" s="117"/>
      <c r="AC2352" s="117"/>
      <c r="AD2352" s="117"/>
      <c r="AE2352" s="117"/>
      <c r="AF2352" s="142"/>
      <c r="AG2352" s="141"/>
      <c r="AN2352" s="117"/>
      <c r="AO2352" s="117"/>
      <c r="AP2352" s="117"/>
      <c r="AQ2352" s="117"/>
      <c r="AR2352" s="117"/>
      <c r="AS2352" s="117"/>
      <c r="AT2352" s="117"/>
      <c r="AU2352" s="117"/>
    </row>
    <row r="2353" spans="27:47">
      <c r="AA2353" s="117"/>
      <c r="AB2353" s="117"/>
      <c r="AC2353" s="117"/>
      <c r="AD2353" s="117"/>
      <c r="AE2353" s="117"/>
      <c r="AF2353" s="142"/>
      <c r="AG2353" s="141"/>
      <c r="AN2353" s="117"/>
      <c r="AO2353" s="117"/>
      <c r="AP2353" s="117"/>
      <c r="AQ2353" s="117"/>
      <c r="AR2353" s="117"/>
      <c r="AS2353" s="117"/>
      <c r="AT2353" s="117"/>
      <c r="AU2353" s="117"/>
    </row>
    <row r="2354" spans="27:47">
      <c r="AA2354" s="117"/>
      <c r="AB2354" s="117"/>
      <c r="AC2354" s="117"/>
      <c r="AD2354" s="117"/>
      <c r="AE2354" s="117"/>
      <c r="AF2354" s="142"/>
      <c r="AG2354" s="141"/>
      <c r="AN2354" s="117"/>
      <c r="AO2354" s="117"/>
      <c r="AP2354" s="117"/>
      <c r="AQ2354" s="117"/>
      <c r="AR2354" s="117"/>
      <c r="AS2354" s="117"/>
      <c r="AT2354" s="117"/>
      <c r="AU2354" s="117"/>
    </row>
    <row r="2355" spans="27:47">
      <c r="AA2355" s="117"/>
      <c r="AB2355" s="117"/>
      <c r="AC2355" s="117"/>
      <c r="AD2355" s="117"/>
      <c r="AE2355" s="117"/>
      <c r="AF2355" s="142"/>
      <c r="AG2355" s="141"/>
      <c r="AN2355" s="117"/>
      <c r="AO2355" s="117"/>
      <c r="AP2355" s="117"/>
      <c r="AQ2355" s="117"/>
      <c r="AR2355" s="117"/>
      <c r="AS2355" s="117"/>
      <c r="AT2355" s="117"/>
      <c r="AU2355" s="117"/>
    </row>
    <row r="2356" spans="27:47">
      <c r="AA2356" s="117"/>
      <c r="AB2356" s="117"/>
      <c r="AC2356" s="117"/>
      <c r="AD2356" s="117"/>
      <c r="AE2356" s="117"/>
      <c r="AF2356" s="142"/>
      <c r="AG2356" s="141"/>
      <c r="AN2356" s="117"/>
      <c r="AO2356" s="117"/>
      <c r="AP2356" s="117"/>
      <c r="AQ2356" s="117"/>
      <c r="AR2356" s="117"/>
      <c r="AS2356" s="117"/>
      <c r="AT2356" s="117"/>
      <c r="AU2356" s="117"/>
    </row>
    <row r="2357" spans="27:47">
      <c r="AA2357" s="117"/>
      <c r="AB2357" s="117"/>
      <c r="AC2357" s="117"/>
      <c r="AD2357" s="117"/>
      <c r="AE2357" s="117"/>
      <c r="AF2357" s="142"/>
      <c r="AG2357" s="141"/>
      <c r="AN2357" s="117"/>
      <c r="AO2357" s="117"/>
      <c r="AP2357" s="117"/>
      <c r="AQ2357" s="117"/>
      <c r="AR2357" s="117"/>
      <c r="AS2357" s="117"/>
      <c r="AT2357" s="117"/>
      <c r="AU2357" s="117"/>
    </row>
    <row r="2358" spans="27:47">
      <c r="AA2358" s="117"/>
      <c r="AB2358" s="117"/>
      <c r="AC2358" s="117"/>
      <c r="AD2358" s="117"/>
      <c r="AE2358" s="117"/>
      <c r="AF2358" s="142"/>
      <c r="AG2358" s="141"/>
      <c r="AN2358" s="117"/>
      <c r="AO2358" s="117"/>
      <c r="AP2358" s="117"/>
      <c r="AQ2358" s="117"/>
      <c r="AR2358" s="117"/>
      <c r="AS2358" s="117"/>
      <c r="AT2358" s="117"/>
      <c r="AU2358" s="117"/>
    </row>
    <row r="2359" spans="27:47">
      <c r="AA2359" s="117"/>
      <c r="AB2359" s="117"/>
      <c r="AC2359" s="117"/>
      <c r="AD2359" s="117"/>
      <c r="AE2359" s="117"/>
      <c r="AF2359" s="142"/>
      <c r="AG2359" s="141"/>
      <c r="AN2359" s="117"/>
      <c r="AO2359" s="117"/>
      <c r="AP2359" s="117"/>
      <c r="AQ2359" s="117"/>
      <c r="AR2359" s="117"/>
      <c r="AS2359" s="117"/>
      <c r="AT2359" s="117"/>
      <c r="AU2359" s="117"/>
    </row>
    <row r="2360" spans="27:47">
      <c r="AA2360" s="117"/>
      <c r="AB2360" s="117"/>
      <c r="AC2360" s="117"/>
      <c r="AD2360" s="117"/>
      <c r="AE2360" s="117"/>
      <c r="AF2360" s="142"/>
      <c r="AG2360" s="141"/>
      <c r="AN2360" s="117"/>
      <c r="AO2360" s="117"/>
      <c r="AP2360" s="117"/>
      <c r="AQ2360" s="117"/>
      <c r="AR2360" s="117"/>
      <c r="AS2360" s="117"/>
      <c r="AT2360" s="117"/>
      <c r="AU2360" s="117"/>
    </row>
    <row r="2361" spans="27:47">
      <c r="AA2361" s="117"/>
      <c r="AB2361" s="117"/>
      <c r="AC2361" s="117"/>
      <c r="AD2361" s="117"/>
      <c r="AE2361" s="117"/>
      <c r="AF2361" s="142"/>
      <c r="AG2361" s="141"/>
      <c r="AN2361" s="117"/>
      <c r="AO2361" s="117"/>
      <c r="AP2361" s="117"/>
      <c r="AQ2361" s="117"/>
      <c r="AR2361" s="117"/>
      <c r="AS2361" s="117"/>
      <c r="AT2361" s="117"/>
      <c r="AU2361" s="117"/>
    </row>
    <row r="2362" spans="27:47">
      <c r="AA2362" s="117"/>
      <c r="AB2362" s="117"/>
      <c r="AC2362" s="117"/>
      <c r="AD2362" s="117"/>
      <c r="AE2362" s="117"/>
      <c r="AF2362" s="142"/>
      <c r="AG2362" s="141"/>
      <c r="AN2362" s="117"/>
      <c r="AO2362" s="117"/>
      <c r="AP2362" s="117"/>
      <c r="AQ2362" s="117"/>
      <c r="AR2362" s="117"/>
      <c r="AS2362" s="117"/>
      <c r="AT2362" s="117"/>
      <c r="AU2362" s="117"/>
    </row>
    <row r="2363" spans="27:47">
      <c r="AA2363" s="117"/>
      <c r="AB2363" s="117"/>
      <c r="AC2363" s="117"/>
      <c r="AD2363" s="117"/>
      <c r="AE2363" s="117"/>
      <c r="AF2363" s="142"/>
      <c r="AG2363" s="141"/>
      <c r="AN2363" s="117"/>
      <c r="AO2363" s="117"/>
      <c r="AP2363" s="117"/>
      <c r="AQ2363" s="117"/>
      <c r="AR2363" s="117"/>
      <c r="AS2363" s="117"/>
      <c r="AT2363" s="117"/>
      <c r="AU2363" s="117"/>
    </row>
    <row r="2364" spans="27:47">
      <c r="AA2364" s="117"/>
      <c r="AB2364" s="117"/>
      <c r="AC2364" s="117"/>
      <c r="AD2364" s="117"/>
      <c r="AE2364" s="117"/>
      <c r="AF2364" s="142"/>
      <c r="AG2364" s="141"/>
      <c r="AN2364" s="117"/>
      <c r="AO2364" s="117"/>
      <c r="AP2364" s="117"/>
      <c r="AQ2364" s="117"/>
      <c r="AR2364" s="117"/>
      <c r="AS2364" s="117"/>
      <c r="AT2364" s="117"/>
      <c r="AU2364" s="117"/>
    </row>
    <row r="2365" spans="27:47">
      <c r="AA2365" s="117"/>
      <c r="AB2365" s="117"/>
      <c r="AC2365" s="117"/>
      <c r="AD2365" s="117"/>
      <c r="AE2365" s="117"/>
      <c r="AF2365" s="142"/>
      <c r="AG2365" s="141"/>
      <c r="AN2365" s="117"/>
      <c r="AO2365" s="117"/>
      <c r="AP2365" s="117"/>
      <c r="AQ2365" s="117"/>
      <c r="AR2365" s="117"/>
      <c r="AS2365" s="117"/>
      <c r="AT2365" s="117"/>
      <c r="AU2365" s="117"/>
    </row>
    <row r="2366" spans="27:47">
      <c r="AA2366" s="117"/>
      <c r="AB2366" s="117"/>
      <c r="AC2366" s="117"/>
      <c r="AD2366" s="117"/>
      <c r="AE2366" s="117"/>
      <c r="AF2366" s="142"/>
      <c r="AG2366" s="141"/>
      <c r="AN2366" s="117"/>
      <c r="AO2366" s="117"/>
      <c r="AP2366" s="117"/>
      <c r="AQ2366" s="117"/>
      <c r="AR2366" s="117"/>
      <c r="AS2366" s="117"/>
      <c r="AT2366" s="117"/>
      <c r="AU2366" s="117"/>
    </row>
    <row r="2367" spans="27:47">
      <c r="AA2367" s="117"/>
      <c r="AB2367" s="117"/>
      <c r="AC2367" s="117"/>
      <c r="AD2367" s="117"/>
      <c r="AE2367" s="117"/>
      <c r="AF2367" s="142"/>
      <c r="AG2367" s="141"/>
      <c r="AN2367" s="117"/>
      <c r="AO2367" s="117"/>
      <c r="AP2367" s="117"/>
      <c r="AQ2367" s="117"/>
      <c r="AR2367" s="117"/>
      <c r="AS2367" s="117"/>
      <c r="AT2367" s="117"/>
      <c r="AU2367" s="117"/>
    </row>
    <row r="2368" spans="27:47">
      <c r="AA2368" s="117"/>
      <c r="AB2368" s="117"/>
      <c r="AC2368" s="117"/>
      <c r="AD2368" s="117"/>
      <c r="AE2368" s="117"/>
      <c r="AF2368" s="142"/>
      <c r="AG2368" s="141"/>
      <c r="AN2368" s="117"/>
      <c r="AO2368" s="117"/>
      <c r="AP2368" s="117"/>
      <c r="AQ2368" s="117"/>
      <c r="AR2368" s="117"/>
      <c r="AS2368" s="117"/>
      <c r="AT2368" s="117"/>
      <c r="AU2368" s="117"/>
    </row>
    <row r="2369" spans="27:47">
      <c r="AA2369" s="117"/>
      <c r="AB2369" s="117"/>
      <c r="AC2369" s="117"/>
      <c r="AD2369" s="117"/>
      <c r="AE2369" s="117"/>
      <c r="AF2369" s="142"/>
      <c r="AG2369" s="141"/>
      <c r="AN2369" s="117"/>
      <c r="AO2369" s="117"/>
      <c r="AP2369" s="117"/>
      <c r="AQ2369" s="117"/>
      <c r="AR2369" s="117"/>
      <c r="AS2369" s="117"/>
      <c r="AT2369" s="117"/>
      <c r="AU2369" s="117"/>
    </row>
    <row r="2370" spans="27:47">
      <c r="AA2370" s="117"/>
      <c r="AB2370" s="117"/>
      <c r="AC2370" s="117"/>
      <c r="AD2370" s="117"/>
      <c r="AE2370" s="117"/>
      <c r="AF2370" s="142"/>
      <c r="AG2370" s="141"/>
      <c r="AN2370" s="117"/>
      <c r="AO2370" s="117"/>
      <c r="AP2370" s="117"/>
      <c r="AQ2370" s="117"/>
      <c r="AR2370" s="117"/>
      <c r="AS2370" s="117"/>
      <c r="AT2370" s="117"/>
      <c r="AU2370" s="117"/>
    </row>
    <row r="2371" spans="27:47">
      <c r="AA2371" s="117"/>
      <c r="AB2371" s="117"/>
      <c r="AC2371" s="117"/>
      <c r="AD2371" s="117"/>
      <c r="AE2371" s="117"/>
      <c r="AF2371" s="142"/>
      <c r="AG2371" s="141"/>
      <c r="AN2371" s="117"/>
      <c r="AO2371" s="117"/>
      <c r="AP2371" s="117"/>
      <c r="AQ2371" s="117"/>
      <c r="AR2371" s="117"/>
      <c r="AS2371" s="117"/>
      <c r="AT2371" s="117"/>
      <c r="AU2371" s="117"/>
    </row>
    <row r="2372" spans="27:47">
      <c r="AA2372" s="117"/>
      <c r="AB2372" s="117"/>
      <c r="AC2372" s="117"/>
      <c r="AD2372" s="117"/>
      <c r="AE2372" s="117"/>
      <c r="AF2372" s="142"/>
      <c r="AG2372" s="141"/>
      <c r="AN2372" s="117"/>
      <c r="AO2372" s="117"/>
      <c r="AP2372" s="117"/>
      <c r="AQ2372" s="117"/>
      <c r="AR2372" s="117"/>
      <c r="AS2372" s="117"/>
      <c r="AT2372" s="117"/>
      <c r="AU2372" s="117"/>
    </row>
    <row r="2373" spans="27:47">
      <c r="AA2373" s="117"/>
      <c r="AB2373" s="117"/>
      <c r="AC2373" s="117"/>
      <c r="AD2373" s="117"/>
      <c r="AE2373" s="117"/>
      <c r="AF2373" s="142"/>
      <c r="AG2373" s="141"/>
      <c r="AN2373" s="117"/>
      <c r="AO2373" s="117"/>
      <c r="AP2373" s="117"/>
      <c r="AQ2373" s="117"/>
      <c r="AR2373" s="117"/>
      <c r="AS2373" s="117"/>
      <c r="AT2373" s="117"/>
      <c r="AU2373" s="117"/>
    </row>
    <row r="2374" spans="27:47">
      <c r="AA2374" s="117"/>
      <c r="AB2374" s="117"/>
      <c r="AC2374" s="117"/>
      <c r="AD2374" s="117"/>
      <c r="AE2374" s="117"/>
      <c r="AF2374" s="142"/>
      <c r="AG2374" s="141"/>
      <c r="AN2374" s="117"/>
      <c r="AO2374" s="117"/>
      <c r="AP2374" s="117"/>
      <c r="AQ2374" s="117"/>
      <c r="AR2374" s="117"/>
      <c r="AS2374" s="117"/>
      <c r="AT2374" s="117"/>
      <c r="AU2374" s="117"/>
    </row>
    <row r="2375" spans="27:47">
      <c r="AA2375" s="117"/>
      <c r="AB2375" s="117"/>
      <c r="AC2375" s="117"/>
      <c r="AD2375" s="117"/>
      <c r="AE2375" s="117"/>
      <c r="AF2375" s="142"/>
      <c r="AG2375" s="141"/>
      <c r="AN2375" s="117"/>
      <c r="AO2375" s="117"/>
      <c r="AP2375" s="117"/>
      <c r="AQ2375" s="117"/>
      <c r="AR2375" s="117"/>
      <c r="AS2375" s="117"/>
      <c r="AT2375" s="117"/>
      <c r="AU2375" s="117"/>
    </row>
    <row r="2376" spans="27:47">
      <c r="AA2376" s="117"/>
      <c r="AB2376" s="117"/>
      <c r="AC2376" s="117"/>
      <c r="AD2376" s="117"/>
      <c r="AE2376" s="117"/>
      <c r="AF2376" s="142"/>
      <c r="AG2376" s="141"/>
      <c r="AN2376" s="117"/>
      <c r="AO2376" s="117"/>
      <c r="AP2376" s="117"/>
      <c r="AQ2376" s="117"/>
      <c r="AR2376" s="117"/>
      <c r="AS2376" s="117"/>
      <c r="AT2376" s="117"/>
      <c r="AU2376" s="117"/>
    </row>
    <row r="2377" spans="27:47">
      <c r="AA2377" s="117"/>
      <c r="AB2377" s="117"/>
      <c r="AC2377" s="117"/>
      <c r="AD2377" s="117"/>
      <c r="AE2377" s="117"/>
      <c r="AF2377" s="142"/>
      <c r="AG2377" s="141"/>
      <c r="AN2377" s="117"/>
      <c r="AO2377" s="117"/>
      <c r="AP2377" s="117"/>
      <c r="AQ2377" s="117"/>
      <c r="AR2377" s="117"/>
      <c r="AS2377" s="117"/>
      <c r="AT2377" s="117"/>
      <c r="AU2377" s="117"/>
    </row>
    <row r="2378" spans="27:47">
      <c r="AA2378" s="117"/>
      <c r="AB2378" s="117"/>
      <c r="AC2378" s="117"/>
      <c r="AD2378" s="117"/>
      <c r="AE2378" s="117"/>
      <c r="AF2378" s="142"/>
      <c r="AG2378" s="141"/>
      <c r="AN2378" s="117"/>
      <c r="AO2378" s="117"/>
      <c r="AP2378" s="117"/>
      <c r="AQ2378" s="117"/>
      <c r="AR2378" s="117"/>
      <c r="AS2378" s="117"/>
      <c r="AT2378" s="117"/>
      <c r="AU2378" s="117"/>
    </row>
    <row r="2379" spans="27:47">
      <c r="AA2379" s="117"/>
      <c r="AB2379" s="117"/>
      <c r="AC2379" s="117"/>
      <c r="AD2379" s="117"/>
      <c r="AE2379" s="117"/>
      <c r="AF2379" s="142"/>
      <c r="AG2379" s="141"/>
      <c r="AN2379" s="117"/>
      <c r="AO2379" s="117"/>
      <c r="AP2379" s="117"/>
      <c r="AQ2379" s="117"/>
      <c r="AR2379" s="117"/>
      <c r="AS2379" s="117"/>
      <c r="AT2379" s="117"/>
      <c r="AU2379" s="117"/>
    </row>
    <row r="2380" spans="27:47">
      <c r="AA2380" s="117"/>
      <c r="AB2380" s="117"/>
      <c r="AC2380" s="117"/>
      <c r="AD2380" s="117"/>
      <c r="AE2380" s="117"/>
      <c r="AF2380" s="142"/>
      <c r="AG2380" s="141"/>
      <c r="AN2380" s="117"/>
      <c r="AO2380" s="117"/>
      <c r="AP2380" s="117"/>
      <c r="AQ2380" s="117"/>
      <c r="AR2380" s="117"/>
      <c r="AS2380" s="117"/>
      <c r="AT2380" s="117"/>
      <c r="AU2380" s="117"/>
    </row>
    <row r="2381" spans="27:47">
      <c r="AA2381" s="117"/>
      <c r="AB2381" s="117"/>
      <c r="AC2381" s="117"/>
      <c r="AD2381" s="117"/>
      <c r="AE2381" s="117"/>
      <c r="AF2381" s="142"/>
      <c r="AG2381" s="141"/>
      <c r="AN2381" s="117"/>
      <c r="AO2381" s="117"/>
      <c r="AP2381" s="117"/>
      <c r="AQ2381" s="117"/>
      <c r="AR2381" s="117"/>
      <c r="AS2381" s="117"/>
      <c r="AT2381" s="117"/>
      <c r="AU2381" s="117"/>
    </row>
    <row r="2382" spans="27:47">
      <c r="AA2382" s="117"/>
      <c r="AB2382" s="117"/>
      <c r="AC2382" s="117"/>
      <c r="AD2382" s="117"/>
      <c r="AE2382" s="117"/>
      <c r="AF2382" s="142"/>
      <c r="AG2382" s="141"/>
      <c r="AN2382" s="117"/>
      <c r="AO2382" s="117"/>
      <c r="AP2382" s="117"/>
      <c r="AQ2382" s="117"/>
      <c r="AR2382" s="117"/>
      <c r="AS2382" s="117"/>
      <c r="AT2382" s="117"/>
      <c r="AU2382" s="117"/>
    </row>
    <row r="2383" spans="27:47">
      <c r="AA2383" s="117"/>
      <c r="AB2383" s="117"/>
      <c r="AC2383" s="117"/>
      <c r="AD2383" s="117"/>
      <c r="AE2383" s="117"/>
      <c r="AF2383" s="142"/>
      <c r="AG2383" s="141"/>
      <c r="AN2383" s="117"/>
      <c r="AO2383" s="117"/>
      <c r="AP2383" s="117"/>
      <c r="AQ2383" s="117"/>
      <c r="AR2383" s="117"/>
      <c r="AS2383" s="117"/>
      <c r="AT2383" s="117"/>
      <c r="AU2383" s="117"/>
    </row>
    <row r="2384" spans="27:47">
      <c r="AA2384" s="117"/>
      <c r="AB2384" s="117"/>
      <c r="AC2384" s="117"/>
      <c r="AD2384" s="117"/>
      <c r="AE2384" s="117"/>
      <c r="AF2384" s="142"/>
      <c r="AG2384" s="141"/>
      <c r="AN2384" s="117"/>
      <c r="AO2384" s="117"/>
      <c r="AP2384" s="117"/>
      <c r="AQ2384" s="117"/>
      <c r="AR2384" s="117"/>
      <c r="AS2384" s="117"/>
      <c r="AT2384" s="117"/>
      <c r="AU2384" s="117"/>
    </row>
    <row r="2385" spans="27:47">
      <c r="AA2385" s="117"/>
      <c r="AB2385" s="117"/>
      <c r="AC2385" s="117"/>
      <c r="AD2385" s="117"/>
      <c r="AE2385" s="117"/>
      <c r="AF2385" s="142"/>
      <c r="AG2385" s="141"/>
      <c r="AN2385" s="117"/>
      <c r="AO2385" s="117"/>
      <c r="AP2385" s="117"/>
      <c r="AQ2385" s="117"/>
      <c r="AR2385" s="117"/>
      <c r="AS2385" s="117"/>
      <c r="AT2385" s="117"/>
      <c r="AU2385" s="117"/>
    </row>
    <row r="2386" spans="27:47">
      <c r="AA2386" s="117"/>
      <c r="AB2386" s="117"/>
      <c r="AC2386" s="117"/>
      <c r="AD2386" s="117"/>
      <c r="AE2386" s="117"/>
      <c r="AF2386" s="142"/>
      <c r="AG2386" s="141"/>
      <c r="AN2386" s="117"/>
      <c r="AO2386" s="117"/>
      <c r="AP2386" s="117"/>
      <c r="AQ2386" s="117"/>
      <c r="AR2386" s="117"/>
      <c r="AS2386" s="117"/>
      <c r="AT2386" s="117"/>
      <c r="AU2386" s="117"/>
    </row>
    <row r="2387" spans="27:47">
      <c r="AA2387" s="117"/>
      <c r="AB2387" s="117"/>
      <c r="AC2387" s="117"/>
      <c r="AD2387" s="117"/>
      <c r="AE2387" s="117"/>
      <c r="AF2387" s="142"/>
      <c r="AG2387" s="141"/>
      <c r="AN2387" s="117"/>
      <c r="AO2387" s="117"/>
      <c r="AP2387" s="117"/>
      <c r="AQ2387" s="117"/>
      <c r="AR2387" s="117"/>
      <c r="AS2387" s="117"/>
      <c r="AT2387" s="117"/>
      <c r="AU2387" s="117"/>
    </row>
    <row r="2388" spans="27:47">
      <c r="AA2388" s="117"/>
      <c r="AB2388" s="117"/>
      <c r="AC2388" s="117"/>
      <c r="AD2388" s="117"/>
      <c r="AE2388" s="117"/>
      <c r="AF2388" s="142"/>
      <c r="AG2388" s="141"/>
      <c r="AN2388" s="117"/>
      <c r="AO2388" s="117"/>
      <c r="AP2388" s="117"/>
      <c r="AQ2388" s="117"/>
      <c r="AR2388" s="117"/>
      <c r="AS2388" s="117"/>
      <c r="AT2388" s="117"/>
      <c r="AU2388" s="117"/>
    </row>
    <row r="2389" spans="27:47">
      <c r="AA2389" s="117"/>
      <c r="AB2389" s="117"/>
      <c r="AC2389" s="117"/>
      <c r="AD2389" s="117"/>
      <c r="AE2389" s="117"/>
      <c r="AF2389" s="142"/>
      <c r="AG2389" s="141"/>
      <c r="AN2389" s="117"/>
      <c r="AO2389" s="117"/>
      <c r="AP2389" s="117"/>
      <c r="AQ2389" s="117"/>
      <c r="AR2389" s="117"/>
      <c r="AS2389" s="117"/>
      <c r="AT2389" s="117"/>
      <c r="AU2389" s="117"/>
    </row>
    <row r="2390" spans="27:47">
      <c r="AA2390" s="117"/>
      <c r="AB2390" s="117"/>
      <c r="AC2390" s="117"/>
      <c r="AD2390" s="117"/>
      <c r="AE2390" s="117"/>
      <c r="AF2390" s="142"/>
      <c r="AG2390" s="141"/>
      <c r="AN2390" s="117"/>
      <c r="AO2390" s="117"/>
      <c r="AP2390" s="117"/>
      <c r="AQ2390" s="117"/>
      <c r="AR2390" s="117"/>
      <c r="AS2390" s="117"/>
      <c r="AT2390" s="117"/>
      <c r="AU2390" s="117"/>
    </row>
    <row r="2391" spans="27:47">
      <c r="AA2391" s="117"/>
      <c r="AB2391" s="117"/>
      <c r="AC2391" s="117"/>
      <c r="AD2391" s="117"/>
      <c r="AE2391" s="117"/>
      <c r="AF2391" s="142"/>
      <c r="AG2391" s="141"/>
      <c r="AN2391" s="117"/>
      <c r="AO2391" s="117"/>
      <c r="AP2391" s="117"/>
      <c r="AQ2391" s="117"/>
      <c r="AR2391" s="117"/>
      <c r="AS2391" s="117"/>
      <c r="AT2391" s="117"/>
      <c r="AU2391" s="117"/>
    </row>
    <row r="2392" spans="27:47">
      <c r="AA2392" s="117"/>
      <c r="AB2392" s="117"/>
      <c r="AC2392" s="117"/>
      <c r="AD2392" s="117"/>
      <c r="AE2392" s="117"/>
      <c r="AF2392" s="142"/>
      <c r="AG2392" s="141"/>
      <c r="AN2392" s="117"/>
      <c r="AO2392" s="117"/>
      <c r="AP2392" s="117"/>
      <c r="AQ2392" s="117"/>
      <c r="AR2392" s="117"/>
      <c r="AS2392" s="117"/>
      <c r="AT2392" s="117"/>
      <c r="AU2392" s="117"/>
    </row>
    <row r="2393" spans="27:47">
      <c r="AA2393" s="117"/>
      <c r="AB2393" s="117"/>
      <c r="AC2393" s="117"/>
      <c r="AD2393" s="117"/>
      <c r="AE2393" s="117"/>
      <c r="AF2393" s="142"/>
      <c r="AG2393" s="141"/>
      <c r="AN2393" s="117"/>
      <c r="AO2393" s="117"/>
      <c r="AP2393" s="117"/>
      <c r="AQ2393" s="117"/>
      <c r="AR2393" s="117"/>
      <c r="AS2393" s="117"/>
      <c r="AT2393" s="117"/>
      <c r="AU2393" s="117"/>
    </row>
    <row r="2394" spans="27:47">
      <c r="AA2394" s="117"/>
      <c r="AB2394" s="117"/>
      <c r="AC2394" s="117"/>
      <c r="AD2394" s="117"/>
      <c r="AE2394" s="117"/>
      <c r="AF2394" s="142"/>
      <c r="AG2394" s="141"/>
      <c r="AN2394" s="117"/>
      <c r="AO2394" s="117"/>
      <c r="AP2394" s="117"/>
      <c r="AQ2394" s="117"/>
      <c r="AR2394" s="117"/>
      <c r="AS2394" s="117"/>
      <c r="AT2394" s="117"/>
      <c r="AU2394" s="117"/>
    </row>
    <row r="2395" spans="27:47">
      <c r="AA2395" s="117"/>
      <c r="AB2395" s="117"/>
      <c r="AC2395" s="117"/>
      <c r="AD2395" s="117"/>
      <c r="AE2395" s="117"/>
      <c r="AF2395" s="142"/>
      <c r="AG2395" s="141"/>
      <c r="AN2395" s="117"/>
      <c r="AO2395" s="117"/>
      <c r="AP2395" s="117"/>
      <c r="AQ2395" s="117"/>
      <c r="AR2395" s="117"/>
      <c r="AS2395" s="117"/>
      <c r="AT2395" s="117"/>
      <c r="AU2395" s="117"/>
    </row>
    <row r="2396" spans="27:47">
      <c r="AA2396" s="117"/>
      <c r="AB2396" s="117"/>
      <c r="AC2396" s="117"/>
      <c r="AD2396" s="117"/>
      <c r="AE2396" s="117"/>
      <c r="AF2396" s="142"/>
      <c r="AG2396" s="141"/>
      <c r="AN2396" s="117"/>
      <c r="AO2396" s="117"/>
      <c r="AP2396" s="117"/>
      <c r="AQ2396" s="117"/>
      <c r="AR2396" s="117"/>
      <c r="AS2396" s="117"/>
      <c r="AT2396" s="117"/>
      <c r="AU2396" s="117"/>
    </row>
    <row r="2397" spans="27:47">
      <c r="AA2397" s="117"/>
      <c r="AB2397" s="117"/>
      <c r="AC2397" s="117"/>
      <c r="AD2397" s="117"/>
      <c r="AE2397" s="117"/>
      <c r="AF2397" s="142"/>
      <c r="AG2397" s="141"/>
      <c r="AN2397" s="117"/>
      <c r="AO2397" s="117"/>
      <c r="AP2397" s="117"/>
      <c r="AQ2397" s="117"/>
      <c r="AR2397" s="117"/>
      <c r="AS2397" s="117"/>
      <c r="AT2397" s="117"/>
      <c r="AU2397" s="117"/>
    </row>
    <row r="2398" spans="27:47">
      <c r="AA2398" s="117"/>
      <c r="AB2398" s="117"/>
      <c r="AC2398" s="117"/>
      <c r="AD2398" s="117"/>
      <c r="AE2398" s="117"/>
      <c r="AF2398" s="142"/>
      <c r="AG2398" s="141"/>
      <c r="AN2398" s="117"/>
      <c r="AO2398" s="117"/>
      <c r="AP2398" s="117"/>
      <c r="AQ2398" s="117"/>
      <c r="AR2398" s="117"/>
      <c r="AS2398" s="117"/>
      <c r="AT2398" s="117"/>
      <c r="AU2398" s="117"/>
    </row>
    <row r="2399" spans="27:47">
      <c r="AA2399" s="117"/>
      <c r="AB2399" s="117"/>
      <c r="AC2399" s="117"/>
      <c r="AD2399" s="117"/>
      <c r="AE2399" s="117"/>
      <c r="AF2399" s="142"/>
      <c r="AG2399" s="141"/>
      <c r="AN2399" s="117"/>
      <c r="AO2399" s="117"/>
      <c r="AP2399" s="117"/>
      <c r="AQ2399" s="117"/>
      <c r="AR2399" s="117"/>
      <c r="AS2399" s="117"/>
      <c r="AT2399" s="117"/>
      <c r="AU2399" s="117"/>
    </row>
    <row r="2400" spans="27:47">
      <c r="AA2400" s="117"/>
      <c r="AB2400" s="117"/>
      <c r="AC2400" s="117"/>
      <c r="AD2400" s="117"/>
      <c r="AE2400" s="117"/>
      <c r="AF2400" s="142"/>
      <c r="AG2400" s="141"/>
      <c r="AN2400" s="117"/>
      <c r="AO2400" s="117"/>
      <c r="AP2400" s="117"/>
      <c r="AQ2400" s="117"/>
      <c r="AR2400" s="117"/>
      <c r="AS2400" s="117"/>
      <c r="AT2400" s="117"/>
      <c r="AU2400" s="117"/>
    </row>
    <row r="2401" spans="27:47">
      <c r="AA2401" s="117"/>
      <c r="AB2401" s="117"/>
      <c r="AC2401" s="117"/>
      <c r="AD2401" s="117"/>
      <c r="AE2401" s="117"/>
      <c r="AF2401" s="142"/>
      <c r="AG2401" s="141"/>
      <c r="AN2401" s="117"/>
      <c r="AO2401" s="117"/>
      <c r="AP2401" s="117"/>
      <c r="AQ2401" s="117"/>
      <c r="AR2401" s="117"/>
      <c r="AS2401" s="117"/>
      <c r="AT2401" s="117"/>
      <c r="AU2401" s="117"/>
    </row>
    <row r="2402" spans="27:47">
      <c r="AA2402" s="117"/>
      <c r="AB2402" s="117"/>
      <c r="AC2402" s="117"/>
      <c r="AD2402" s="117"/>
      <c r="AE2402" s="117"/>
      <c r="AF2402" s="142"/>
      <c r="AG2402" s="141"/>
      <c r="AN2402" s="117"/>
      <c r="AO2402" s="117"/>
      <c r="AP2402" s="117"/>
      <c r="AQ2402" s="117"/>
      <c r="AR2402" s="117"/>
      <c r="AS2402" s="117"/>
      <c r="AT2402" s="117"/>
      <c r="AU2402" s="117"/>
    </row>
    <row r="2403" spans="27:47">
      <c r="AA2403" s="117"/>
      <c r="AB2403" s="117"/>
      <c r="AC2403" s="117"/>
      <c r="AD2403" s="117"/>
      <c r="AE2403" s="117"/>
      <c r="AF2403" s="142"/>
      <c r="AG2403" s="141"/>
      <c r="AN2403" s="117"/>
      <c r="AO2403" s="117"/>
      <c r="AP2403" s="117"/>
      <c r="AQ2403" s="117"/>
      <c r="AR2403" s="117"/>
      <c r="AS2403" s="117"/>
      <c r="AT2403" s="117"/>
      <c r="AU2403" s="117"/>
    </row>
    <row r="2404" spans="27:47">
      <c r="AA2404" s="117"/>
      <c r="AB2404" s="117"/>
      <c r="AC2404" s="117"/>
      <c r="AD2404" s="117"/>
      <c r="AE2404" s="117"/>
      <c r="AF2404" s="142"/>
      <c r="AG2404" s="141"/>
      <c r="AN2404" s="117"/>
      <c r="AO2404" s="117"/>
      <c r="AP2404" s="117"/>
      <c r="AQ2404" s="117"/>
      <c r="AR2404" s="117"/>
      <c r="AS2404" s="117"/>
      <c r="AT2404" s="117"/>
      <c r="AU2404" s="117"/>
    </row>
    <row r="2405" spans="27:47">
      <c r="AA2405" s="117"/>
      <c r="AB2405" s="117"/>
      <c r="AC2405" s="117"/>
      <c r="AD2405" s="117"/>
      <c r="AE2405" s="117"/>
      <c r="AF2405" s="142"/>
      <c r="AG2405" s="141"/>
      <c r="AN2405" s="117"/>
      <c r="AO2405" s="117"/>
      <c r="AP2405" s="117"/>
      <c r="AQ2405" s="117"/>
      <c r="AR2405" s="117"/>
      <c r="AS2405" s="117"/>
      <c r="AT2405" s="117"/>
      <c r="AU2405" s="117"/>
    </row>
    <row r="2406" spans="27:47">
      <c r="AA2406" s="117"/>
      <c r="AB2406" s="117"/>
      <c r="AC2406" s="117"/>
      <c r="AD2406" s="117"/>
      <c r="AE2406" s="117"/>
      <c r="AF2406" s="142"/>
      <c r="AG2406" s="141"/>
      <c r="AN2406" s="117"/>
      <c r="AO2406" s="117"/>
      <c r="AP2406" s="117"/>
      <c r="AQ2406" s="117"/>
      <c r="AR2406" s="117"/>
      <c r="AS2406" s="117"/>
      <c r="AT2406" s="117"/>
      <c r="AU2406" s="117"/>
    </row>
    <row r="2407" spans="27:47">
      <c r="AA2407" s="117"/>
      <c r="AB2407" s="117"/>
      <c r="AC2407" s="117"/>
      <c r="AD2407" s="117"/>
      <c r="AE2407" s="117"/>
      <c r="AF2407" s="142"/>
      <c r="AG2407" s="141"/>
      <c r="AN2407" s="117"/>
      <c r="AO2407" s="117"/>
      <c r="AP2407" s="117"/>
      <c r="AQ2407" s="117"/>
      <c r="AR2407" s="117"/>
      <c r="AS2407" s="117"/>
      <c r="AT2407" s="117"/>
      <c r="AU2407" s="117"/>
    </row>
    <row r="2408" spans="27:47">
      <c r="AA2408" s="117"/>
      <c r="AB2408" s="117"/>
      <c r="AC2408" s="117"/>
      <c r="AD2408" s="117"/>
      <c r="AE2408" s="117"/>
      <c r="AF2408" s="142"/>
      <c r="AG2408" s="141"/>
      <c r="AN2408" s="117"/>
      <c r="AO2408" s="117"/>
      <c r="AP2408" s="117"/>
      <c r="AQ2408" s="117"/>
      <c r="AR2408" s="117"/>
      <c r="AS2408" s="117"/>
      <c r="AT2408" s="117"/>
      <c r="AU2408" s="117"/>
    </row>
    <row r="2409" spans="27:47">
      <c r="AA2409" s="117"/>
      <c r="AB2409" s="117"/>
      <c r="AC2409" s="117"/>
      <c r="AD2409" s="117"/>
      <c r="AE2409" s="117"/>
      <c r="AF2409" s="142"/>
      <c r="AG2409" s="141"/>
      <c r="AN2409" s="117"/>
      <c r="AO2409" s="117"/>
      <c r="AP2409" s="117"/>
      <c r="AQ2409" s="117"/>
      <c r="AR2409" s="117"/>
      <c r="AS2409" s="117"/>
      <c r="AT2409" s="117"/>
      <c r="AU2409" s="117"/>
    </row>
    <row r="2410" spans="27:47">
      <c r="AA2410" s="117"/>
      <c r="AB2410" s="117"/>
      <c r="AC2410" s="117"/>
      <c r="AD2410" s="117"/>
      <c r="AE2410" s="117"/>
      <c r="AF2410" s="142"/>
      <c r="AG2410" s="141"/>
      <c r="AN2410" s="117"/>
      <c r="AO2410" s="117"/>
      <c r="AP2410" s="117"/>
      <c r="AQ2410" s="117"/>
      <c r="AR2410" s="117"/>
      <c r="AS2410" s="117"/>
      <c r="AT2410" s="117"/>
      <c r="AU2410" s="117"/>
    </row>
    <row r="2411" spans="27:47">
      <c r="AA2411" s="117"/>
      <c r="AB2411" s="117"/>
      <c r="AC2411" s="117"/>
      <c r="AD2411" s="117"/>
      <c r="AE2411" s="117"/>
      <c r="AF2411" s="142"/>
      <c r="AG2411" s="141"/>
      <c r="AN2411" s="117"/>
      <c r="AO2411" s="117"/>
      <c r="AP2411" s="117"/>
      <c r="AQ2411" s="117"/>
      <c r="AR2411" s="117"/>
      <c r="AS2411" s="117"/>
      <c r="AT2411" s="117"/>
      <c r="AU2411" s="117"/>
    </row>
    <row r="2412" spans="27:47">
      <c r="AA2412" s="117"/>
      <c r="AB2412" s="117"/>
      <c r="AC2412" s="117"/>
      <c r="AD2412" s="117"/>
      <c r="AE2412" s="117"/>
      <c r="AF2412" s="142"/>
      <c r="AG2412" s="141"/>
      <c r="AN2412" s="117"/>
      <c r="AO2412" s="117"/>
      <c r="AP2412" s="117"/>
      <c r="AQ2412" s="117"/>
      <c r="AR2412" s="117"/>
      <c r="AS2412" s="117"/>
      <c r="AT2412" s="117"/>
      <c r="AU2412" s="117"/>
    </row>
    <row r="2413" spans="27:47">
      <c r="AA2413" s="117"/>
      <c r="AB2413" s="117"/>
      <c r="AC2413" s="117"/>
      <c r="AD2413" s="117"/>
      <c r="AE2413" s="117"/>
      <c r="AF2413" s="142"/>
      <c r="AG2413" s="141"/>
      <c r="AN2413" s="117"/>
      <c r="AO2413" s="117"/>
      <c r="AP2413" s="117"/>
      <c r="AQ2413" s="117"/>
      <c r="AR2413" s="117"/>
      <c r="AS2413" s="117"/>
      <c r="AT2413" s="117"/>
      <c r="AU2413" s="117"/>
    </row>
    <row r="2414" spans="27:47">
      <c r="AA2414" s="117"/>
      <c r="AB2414" s="117"/>
      <c r="AC2414" s="117"/>
      <c r="AD2414" s="117"/>
      <c r="AE2414" s="117"/>
      <c r="AF2414" s="142"/>
      <c r="AG2414" s="141"/>
      <c r="AN2414" s="117"/>
      <c r="AO2414" s="117"/>
      <c r="AP2414" s="117"/>
      <c r="AQ2414" s="117"/>
      <c r="AR2414" s="117"/>
      <c r="AS2414" s="117"/>
      <c r="AT2414" s="117"/>
      <c r="AU2414" s="117"/>
    </row>
    <row r="2415" spans="27:47">
      <c r="AA2415" s="117"/>
      <c r="AB2415" s="117"/>
      <c r="AC2415" s="117"/>
      <c r="AD2415" s="117"/>
      <c r="AE2415" s="117"/>
      <c r="AF2415" s="142"/>
      <c r="AG2415" s="141"/>
      <c r="AN2415" s="117"/>
      <c r="AO2415" s="117"/>
      <c r="AP2415" s="117"/>
      <c r="AQ2415" s="117"/>
      <c r="AR2415" s="117"/>
      <c r="AS2415" s="117"/>
      <c r="AT2415" s="117"/>
      <c r="AU2415" s="117"/>
    </row>
    <row r="2416" spans="27:47">
      <c r="AA2416" s="117"/>
      <c r="AB2416" s="117"/>
      <c r="AC2416" s="117"/>
      <c r="AD2416" s="117"/>
      <c r="AE2416" s="117"/>
      <c r="AF2416" s="142"/>
      <c r="AG2416" s="141"/>
      <c r="AN2416" s="117"/>
      <c r="AO2416" s="117"/>
      <c r="AP2416" s="117"/>
      <c r="AQ2416" s="117"/>
      <c r="AR2416" s="117"/>
      <c r="AS2416" s="117"/>
      <c r="AT2416" s="117"/>
      <c r="AU2416" s="117"/>
    </row>
    <row r="2417" spans="27:47">
      <c r="AA2417" s="117"/>
      <c r="AB2417" s="117"/>
      <c r="AC2417" s="117"/>
      <c r="AD2417" s="117"/>
      <c r="AE2417" s="117"/>
      <c r="AF2417" s="142"/>
      <c r="AG2417" s="141"/>
      <c r="AN2417" s="117"/>
      <c r="AO2417" s="117"/>
      <c r="AP2417" s="117"/>
      <c r="AQ2417" s="117"/>
      <c r="AR2417" s="117"/>
      <c r="AS2417" s="117"/>
      <c r="AT2417" s="117"/>
      <c r="AU2417" s="117"/>
    </row>
    <row r="2418" spans="27:47">
      <c r="AA2418" s="117"/>
      <c r="AB2418" s="117"/>
      <c r="AC2418" s="117"/>
      <c r="AD2418" s="117"/>
      <c r="AE2418" s="117"/>
      <c r="AF2418" s="142"/>
      <c r="AG2418" s="141"/>
      <c r="AN2418" s="117"/>
      <c r="AO2418" s="117"/>
      <c r="AP2418" s="117"/>
      <c r="AQ2418" s="117"/>
      <c r="AR2418" s="117"/>
      <c r="AS2418" s="117"/>
      <c r="AT2418" s="117"/>
      <c r="AU2418" s="117"/>
    </row>
    <row r="2419" spans="27:47">
      <c r="AA2419" s="117"/>
      <c r="AB2419" s="117"/>
      <c r="AC2419" s="117"/>
      <c r="AD2419" s="117"/>
      <c r="AE2419" s="117"/>
      <c r="AF2419" s="142"/>
      <c r="AG2419" s="141"/>
      <c r="AN2419" s="117"/>
      <c r="AO2419" s="117"/>
      <c r="AP2419" s="117"/>
      <c r="AQ2419" s="117"/>
      <c r="AR2419" s="117"/>
      <c r="AS2419" s="117"/>
      <c r="AT2419" s="117"/>
      <c r="AU2419" s="117"/>
    </row>
    <row r="2420" spans="27:47">
      <c r="AA2420" s="117"/>
      <c r="AB2420" s="117"/>
      <c r="AC2420" s="117"/>
      <c r="AD2420" s="117"/>
      <c r="AE2420" s="117"/>
      <c r="AF2420" s="142"/>
      <c r="AG2420" s="141"/>
      <c r="AN2420" s="117"/>
      <c r="AO2420" s="117"/>
      <c r="AP2420" s="117"/>
      <c r="AQ2420" s="117"/>
      <c r="AR2420" s="117"/>
      <c r="AS2420" s="117"/>
      <c r="AT2420" s="117"/>
      <c r="AU2420" s="117"/>
    </row>
    <row r="2421" spans="27:47">
      <c r="AA2421" s="117"/>
      <c r="AB2421" s="117"/>
      <c r="AC2421" s="117"/>
      <c r="AD2421" s="117"/>
      <c r="AE2421" s="117"/>
      <c r="AF2421" s="142"/>
      <c r="AG2421" s="141"/>
      <c r="AN2421" s="117"/>
      <c r="AO2421" s="117"/>
      <c r="AP2421" s="117"/>
      <c r="AQ2421" s="117"/>
      <c r="AR2421" s="117"/>
      <c r="AS2421" s="117"/>
      <c r="AT2421" s="117"/>
      <c r="AU2421" s="117"/>
    </row>
    <row r="2422" spans="27:47">
      <c r="AA2422" s="117"/>
      <c r="AB2422" s="117"/>
      <c r="AC2422" s="117"/>
      <c r="AD2422" s="117"/>
      <c r="AE2422" s="117"/>
      <c r="AF2422" s="142"/>
      <c r="AG2422" s="141"/>
      <c r="AN2422" s="117"/>
      <c r="AO2422" s="117"/>
      <c r="AP2422" s="117"/>
      <c r="AQ2422" s="117"/>
      <c r="AR2422" s="117"/>
      <c r="AS2422" s="117"/>
      <c r="AT2422" s="117"/>
      <c r="AU2422" s="117"/>
    </row>
    <row r="2423" spans="27:47">
      <c r="AA2423" s="117"/>
      <c r="AB2423" s="117"/>
      <c r="AC2423" s="117"/>
      <c r="AD2423" s="117"/>
      <c r="AE2423" s="117"/>
      <c r="AF2423" s="142"/>
      <c r="AG2423" s="141"/>
      <c r="AN2423" s="117"/>
      <c r="AO2423" s="117"/>
      <c r="AP2423" s="117"/>
      <c r="AQ2423" s="117"/>
      <c r="AR2423" s="117"/>
      <c r="AS2423" s="117"/>
      <c r="AT2423" s="117"/>
      <c r="AU2423" s="117"/>
    </row>
    <row r="2424" spans="27:47">
      <c r="AA2424" s="117"/>
      <c r="AB2424" s="117"/>
      <c r="AC2424" s="117"/>
      <c r="AD2424" s="117"/>
      <c r="AE2424" s="117"/>
      <c r="AF2424" s="142"/>
      <c r="AG2424" s="141"/>
      <c r="AN2424" s="117"/>
      <c r="AO2424" s="117"/>
      <c r="AP2424" s="117"/>
      <c r="AQ2424" s="117"/>
      <c r="AR2424" s="117"/>
      <c r="AS2424" s="117"/>
      <c r="AT2424" s="117"/>
      <c r="AU2424" s="117"/>
    </row>
    <row r="2425" spans="27:47">
      <c r="AA2425" s="117"/>
      <c r="AB2425" s="117"/>
      <c r="AC2425" s="117"/>
      <c r="AD2425" s="117"/>
      <c r="AE2425" s="117"/>
      <c r="AF2425" s="142"/>
      <c r="AG2425" s="141"/>
      <c r="AN2425" s="117"/>
      <c r="AO2425" s="117"/>
      <c r="AP2425" s="117"/>
      <c r="AQ2425" s="117"/>
      <c r="AR2425" s="117"/>
      <c r="AS2425" s="117"/>
      <c r="AT2425" s="117"/>
      <c r="AU2425" s="117"/>
    </row>
    <row r="2426" spans="27:47">
      <c r="AA2426" s="117"/>
      <c r="AB2426" s="117"/>
      <c r="AC2426" s="117"/>
      <c r="AD2426" s="117"/>
      <c r="AE2426" s="117"/>
      <c r="AF2426" s="142"/>
      <c r="AG2426" s="141"/>
      <c r="AN2426" s="117"/>
      <c r="AO2426" s="117"/>
      <c r="AP2426" s="117"/>
      <c r="AQ2426" s="117"/>
      <c r="AR2426" s="117"/>
      <c r="AS2426" s="117"/>
      <c r="AT2426" s="117"/>
      <c r="AU2426" s="117"/>
    </row>
    <row r="2427" spans="27:47">
      <c r="AA2427" s="117"/>
      <c r="AB2427" s="117"/>
      <c r="AC2427" s="117"/>
      <c r="AD2427" s="117"/>
      <c r="AE2427" s="117"/>
      <c r="AF2427" s="142"/>
      <c r="AG2427" s="141"/>
      <c r="AN2427" s="117"/>
      <c r="AO2427" s="117"/>
      <c r="AP2427" s="117"/>
      <c r="AQ2427" s="117"/>
      <c r="AR2427" s="117"/>
      <c r="AS2427" s="117"/>
      <c r="AT2427" s="117"/>
      <c r="AU2427" s="117"/>
    </row>
    <row r="2428" spans="27:47">
      <c r="AA2428" s="117"/>
      <c r="AB2428" s="117"/>
      <c r="AC2428" s="117"/>
      <c r="AD2428" s="117"/>
      <c r="AE2428" s="117"/>
      <c r="AF2428" s="142"/>
      <c r="AG2428" s="141"/>
      <c r="AN2428" s="117"/>
      <c r="AO2428" s="117"/>
      <c r="AP2428" s="117"/>
      <c r="AQ2428" s="117"/>
      <c r="AR2428" s="117"/>
      <c r="AS2428" s="117"/>
      <c r="AT2428" s="117"/>
      <c r="AU2428" s="117"/>
    </row>
    <row r="2429" spans="27:47">
      <c r="AA2429" s="117"/>
      <c r="AB2429" s="117"/>
      <c r="AC2429" s="117"/>
      <c r="AD2429" s="117"/>
      <c r="AE2429" s="117"/>
      <c r="AF2429" s="142"/>
      <c r="AG2429" s="141"/>
      <c r="AN2429" s="117"/>
      <c r="AO2429" s="117"/>
      <c r="AP2429" s="117"/>
      <c r="AQ2429" s="117"/>
      <c r="AR2429" s="117"/>
      <c r="AS2429" s="117"/>
      <c r="AT2429" s="117"/>
      <c r="AU2429" s="117"/>
    </row>
    <row r="2430" spans="27:47">
      <c r="AA2430" s="117"/>
      <c r="AB2430" s="117"/>
      <c r="AC2430" s="117"/>
      <c r="AD2430" s="117"/>
      <c r="AE2430" s="117"/>
      <c r="AF2430" s="142"/>
      <c r="AG2430" s="141"/>
      <c r="AN2430" s="117"/>
      <c r="AO2430" s="117"/>
      <c r="AP2430" s="117"/>
      <c r="AQ2430" s="117"/>
      <c r="AR2430" s="117"/>
      <c r="AS2430" s="117"/>
      <c r="AT2430" s="117"/>
      <c r="AU2430" s="117"/>
    </row>
    <row r="2431" spans="27:47">
      <c r="AA2431" s="117"/>
      <c r="AB2431" s="117"/>
      <c r="AC2431" s="117"/>
      <c r="AD2431" s="117"/>
      <c r="AE2431" s="117"/>
      <c r="AF2431" s="142"/>
      <c r="AG2431" s="141"/>
      <c r="AN2431" s="117"/>
      <c r="AO2431" s="117"/>
      <c r="AP2431" s="117"/>
      <c r="AQ2431" s="117"/>
      <c r="AR2431" s="117"/>
      <c r="AS2431" s="117"/>
      <c r="AT2431" s="117"/>
      <c r="AU2431" s="117"/>
    </row>
    <row r="2432" spans="27:47">
      <c r="AA2432" s="117"/>
      <c r="AB2432" s="117"/>
      <c r="AC2432" s="117"/>
      <c r="AD2432" s="117"/>
      <c r="AE2432" s="117"/>
      <c r="AF2432" s="142"/>
      <c r="AG2432" s="141"/>
      <c r="AN2432" s="117"/>
      <c r="AO2432" s="117"/>
      <c r="AP2432" s="117"/>
      <c r="AQ2432" s="117"/>
      <c r="AR2432" s="117"/>
      <c r="AS2432" s="117"/>
      <c r="AT2432" s="117"/>
      <c r="AU2432" s="117"/>
    </row>
    <row r="2433" spans="27:47">
      <c r="AA2433" s="117"/>
      <c r="AB2433" s="117"/>
      <c r="AC2433" s="117"/>
      <c r="AD2433" s="117"/>
      <c r="AE2433" s="117"/>
      <c r="AF2433" s="142"/>
      <c r="AG2433" s="141"/>
      <c r="AN2433" s="117"/>
      <c r="AO2433" s="117"/>
      <c r="AP2433" s="117"/>
      <c r="AQ2433" s="117"/>
      <c r="AR2433" s="117"/>
      <c r="AS2433" s="117"/>
      <c r="AT2433" s="117"/>
      <c r="AU2433" s="117"/>
    </row>
    <row r="2434" spans="27:47">
      <c r="AA2434" s="117"/>
      <c r="AB2434" s="117"/>
      <c r="AC2434" s="117"/>
      <c r="AD2434" s="117"/>
      <c r="AE2434" s="117"/>
      <c r="AF2434" s="142"/>
      <c r="AG2434" s="141"/>
      <c r="AN2434" s="117"/>
      <c r="AO2434" s="117"/>
      <c r="AP2434" s="117"/>
      <c r="AQ2434" s="117"/>
      <c r="AR2434" s="117"/>
      <c r="AS2434" s="117"/>
      <c r="AT2434" s="117"/>
      <c r="AU2434" s="117"/>
    </row>
    <row r="2435" spans="27:47">
      <c r="AA2435" s="117"/>
      <c r="AB2435" s="117"/>
      <c r="AC2435" s="117"/>
      <c r="AD2435" s="117"/>
      <c r="AE2435" s="117"/>
      <c r="AF2435" s="142"/>
      <c r="AG2435" s="141"/>
      <c r="AN2435" s="117"/>
      <c r="AO2435" s="117"/>
      <c r="AP2435" s="117"/>
      <c r="AQ2435" s="117"/>
      <c r="AR2435" s="117"/>
      <c r="AS2435" s="117"/>
      <c r="AT2435" s="117"/>
      <c r="AU2435" s="117"/>
    </row>
    <row r="2436" spans="27:47">
      <c r="AA2436" s="117"/>
      <c r="AB2436" s="117"/>
      <c r="AC2436" s="117"/>
      <c r="AD2436" s="117"/>
      <c r="AE2436" s="117"/>
      <c r="AF2436" s="142"/>
      <c r="AG2436" s="141"/>
      <c r="AN2436" s="117"/>
      <c r="AO2436" s="117"/>
      <c r="AP2436" s="117"/>
      <c r="AQ2436" s="117"/>
      <c r="AR2436" s="117"/>
      <c r="AS2436" s="117"/>
      <c r="AT2436" s="117"/>
      <c r="AU2436" s="117"/>
    </row>
    <row r="2437" spans="27:47">
      <c r="AA2437" s="117"/>
      <c r="AB2437" s="117"/>
      <c r="AC2437" s="117"/>
      <c r="AD2437" s="117"/>
      <c r="AE2437" s="117"/>
      <c r="AF2437" s="142"/>
      <c r="AG2437" s="141"/>
      <c r="AN2437" s="117"/>
      <c r="AO2437" s="117"/>
      <c r="AP2437" s="117"/>
      <c r="AQ2437" s="117"/>
      <c r="AR2437" s="117"/>
      <c r="AS2437" s="117"/>
      <c r="AT2437" s="117"/>
      <c r="AU2437" s="117"/>
    </row>
    <row r="2438" spans="27:47">
      <c r="AA2438" s="117"/>
      <c r="AB2438" s="117"/>
      <c r="AC2438" s="117"/>
      <c r="AD2438" s="117"/>
      <c r="AE2438" s="117"/>
      <c r="AF2438" s="142"/>
      <c r="AG2438" s="141"/>
      <c r="AN2438" s="117"/>
      <c r="AO2438" s="117"/>
      <c r="AP2438" s="117"/>
      <c r="AQ2438" s="117"/>
      <c r="AR2438" s="117"/>
      <c r="AS2438" s="117"/>
      <c r="AT2438" s="117"/>
      <c r="AU2438" s="117"/>
    </row>
    <row r="2439" spans="27:47">
      <c r="AA2439" s="117"/>
      <c r="AB2439" s="117"/>
      <c r="AC2439" s="117"/>
      <c r="AD2439" s="117"/>
      <c r="AE2439" s="117"/>
      <c r="AF2439" s="142"/>
      <c r="AG2439" s="141"/>
      <c r="AN2439" s="117"/>
      <c r="AO2439" s="117"/>
      <c r="AP2439" s="117"/>
      <c r="AQ2439" s="117"/>
      <c r="AR2439" s="117"/>
      <c r="AS2439" s="117"/>
      <c r="AT2439" s="117"/>
      <c r="AU2439" s="117"/>
    </row>
    <row r="2440" spans="27:47">
      <c r="AA2440" s="117"/>
      <c r="AB2440" s="117"/>
      <c r="AC2440" s="117"/>
      <c r="AD2440" s="117"/>
      <c r="AE2440" s="117"/>
      <c r="AF2440" s="142"/>
      <c r="AG2440" s="141"/>
      <c r="AN2440" s="117"/>
      <c r="AO2440" s="117"/>
      <c r="AP2440" s="117"/>
      <c r="AQ2440" s="117"/>
      <c r="AR2440" s="117"/>
      <c r="AS2440" s="117"/>
      <c r="AT2440" s="117"/>
      <c r="AU2440" s="117"/>
    </row>
    <row r="2441" spans="27:47">
      <c r="AA2441" s="117"/>
      <c r="AB2441" s="117"/>
      <c r="AC2441" s="117"/>
      <c r="AD2441" s="117"/>
      <c r="AE2441" s="117"/>
      <c r="AF2441" s="142"/>
      <c r="AG2441" s="141"/>
      <c r="AN2441" s="117"/>
      <c r="AO2441" s="117"/>
      <c r="AP2441" s="117"/>
      <c r="AQ2441" s="117"/>
      <c r="AR2441" s="117"/>
      <c r="AS2441" s="117"/>
      <c r="AT2441" s="117"/>
      <c r="AU2441" s="117"/>
    </row>
    <row r="2442" spans="27:47">
      <c r="AA2442" s="117"/>
      <c r="AB2442" s="117"/>
      <c r="AC2442" s="117"/>
      <c r="AD2442" s="117"/>
      <c r="AE2442" s="117"/>
      <c r="AF2442" s="142"/>
      <c r="AG2442" s="141"/>
      <c r="AN2442" s="117"/>
      <c r="AO2442" s="117"/>
      <c r="AP2442" s="117"/>
      <c r="AQ2442" s="117"/>
      <c r="AR2442" s="117"/>
      <c r="AS2442" s="117"/>
      <c r="AT2442" s="117"/>
      <c r="AU2442" s="117"/>
    </row>
    <row r="2443" spans="27:47">
      <c r="AA2443" s="117"/>
      <c r="AB2443" s="117"/>
      <c r="AC2443" s="117"/>
      <c r="AD2443" s="117"/>
      <c r="AE2443" s="117"/>
      <c r="AF2443" s="142"/>
      <c r="AG2443" s="141"/>
      <c r="AN2443" s="117"/>
      <c r="AO2443" s="117"/>
      <c r="AP2443" s="117"/>
      <c r="AQ2443" s="117"/>
      <c r="AR2443" s="117"/>
      <c r="AS2443" s="117"/>
      <c r="AT2443" s="117"/>
      <c r="AU2443" s="117"/>
    </row>
    <row r="2444" spans="27:47">
      <c r="AA2444" s="117"/>
      <c r="AB2444" s="117"/>
      <c r="AC2444" s="117"/>
      <c r="AD2444" s="117"/>
      <c r="AE2444" s="117"/>
      <c r="AF2444" s="142"/>
      <c r="AG2444" s="141"/>
      <c r="AN2444" s="117"/>
      <c r="AO2444" s="117"/>
      <c r="AP2444" s="117"/>
      <c r="AQ2444" s="117"/>
      <c r="AR2444" s="117"/>
      <c r="AS2444" s="117"/>
      <c r="AT2444" s="117"/>
      <c r="AU2444" s="117"/>
    </row>
    <row r="2445" spans="27:47">
      <c r="AA2445" s="117"/>
      <c r="AB2445" s="117"/>
      <c r="AC2445" s="117"/>
      <c r="AD2445" s="117"/>
      <c r="AE2445" s="117"/>
      <c r="AF2445" s="142"/>
      <c r="AG2445" s="141"/>
      <c r="AN2445" s="117"/>
      <c r="AO2445" s="117"/>
      <c r="AP2445" s="117"/>
      <c r="AQ2445" s="117"/>
      <c r="AR2445" s="117"/>
      <c r="AS2445" s="117"/>
      <c r="AT2445" s="117"/>
      <c r="AU2445" s="117"/>
    </row>
    <row r="2446" spans="27:47">
      <c r="AA2446" s="117"/>
      <c r="AB2446" s="117"/>
      <c r="AC2446" s="117"/>
      <c r="AD2446" s="117"/>
      <c r="AE2446" s="117"/>
      <c r="AF2446" s="142"/>
      <c r="AG2446" s="141"/>
      <c r="AN2446" s="117"/>
      <c r="AO2446" s="117"/>
      <c r="AP2446" s="117"/>
      <c r="AQ2446" s="117"/>
      <c r="AR2446" s="117"/>
      <c r="AS2446" s="117"/>
      <c r="AT2446" s="117"/>
      <c r="AU2446" s="117"/>
    </row>
    <row r="2447" spans="27:47">
      <c r="AA2447" s="117"/>
      <c r="AB2447" s="117"/>
      <c r="AC2447" s="117"/>
      <c r="AD2447" s="117"/>
      <c r="AE2447" s="117"/>
      <c r="AF2447" s="142"/>
      <c r="AG2447" s="141"/>
      <c r="AN2447" s="117"/>
      <c r="AO2447" s="117"/>
      <c r="AP2447" s="117"/>
      <c r="AQ2447" s="117"/>
      <c r="AR2447" s="117"/>
      <c r="AS2447" s="117"/>
      <c r="AT2447" s="117"/>
      <c r="AU2447" s="117"/>
    </row>
    <row r="2448" spans="27:47">
      <c r="AA2448" s="117"/>
      <c r="AB2448" s="117"/>
      <c r="AC2448" s="117"/>
      <c r="AD2448" s="117"/>
      <c r="AE2448" s="117"/>
      <c r="AF2448" s="142"/>
      <c r="AG2448" s="141"/>
      <c r="AN2448" s="117"/>
      <c r="AO2448" s="117"/>
      <c r="AP2448" s="117"/>
      <c r="AQ2448" s="117"/>
      <c r="AR2448" s="117"/>
      <c r="AS2448" s="117"/>
      <c r="AT2448" s="117"/>
      <c r="AU2448" s="117"/>
    </row>
    <row r="2449" spans="27:47">
      <c r="AA2449" s="117"/>
      <c r="AB2449" s="117"/>
      <c r="AC2449" s="117"/>
      <c r="AD2449" s="117"/>
      <c r="AE2449" s="117"/>
      <c r="AF2449" s="142"/>
      <c r="AG2449" s="141"/>
      <c r="AN2449" s="117"/>
      <c r="AO2449" s="117"/>
      <c r="AP2449" s="117"/>
      <c r="AQ2449" s="117"/>
      <c r="AR2449" s="117"/>
      <c r="AS2449" s="117"/>
      <c r="AT2449" s="117"/>
      <c r="AU2449" s="117"/>
    </row>
    <row r="2450" spans="27:47">
      <c r="AA2450" s="117"/>
      <c r="AB2450" s="117"/>
      <c r="AC2450" s="117"/>
      <c r="AD2450" s="117"/>
      <c r="AE2450" s="117"/>
      <c r="AF2450" s="142"/>
      <c r="AG2450" s="141"/>
      <c r="AN2450" s="117"/>
      <c r="AO2450" s="117"/>
      <c r="AP2450" s="117"/>
      <c r="AQ2450" s="117"/>
      <c r="AR2450" s="117"/>
      <c r="AS2450" s="117"/>
      <c r="AT2450" s="117"/>
      <c r="AU2450" s="117"/>
    </row>
    <row r="2451" spans="27:47">
      <c r="AA2451" s="117"/>
      <c r="AB2451" s="117"/>
      <c r="AC2451" s="117"/>
      <c r="AD2451" s="117"/>
      <c r="AE2451" s="117"/>
      <c r="AF2451" s="142"/>
      <c r="AG2451" s="141"/>
      <c r="AN2451" s="117"/>
      <c r="AO2451" s="117"/>
      <c r="AP2451" s="117"/>
      <c r="AQ2451" s="117"/>
      <c r="AR2451" s="117"/>
      <c r="AS2451" s="117"/>
      <c r="AT2451" s="117"/>
      <c r="AU2451" s="117"/>
    </row>
    <row r="2452" spans="27:47">
      <c r="AA2452" s="117"/>
      <c r="AB2452" s="117"/>
      <c r="AC2452" s="117"/>
      <c r="AD2452" s="117"/>
      <c r="AE2452" s="117"/>
      <c r="AF2452" s="142"/>
      <c r="AG2452" s="141"/>
      <c r="AN2452" s="117"/>
      <c r="AO2452" s="117"/>
      <c r="AP2452" s="117"/>
      <c r="AQ2452" s="117"/>
      <c r="AR2452" s="117"/>
      <c r="AS2452" s="117"/>
      <c r="AT2452" s="117"/>
      <c r="AU2452" s="117"/>
    </row>
    <row r="2453" spans="27:47">
      <c r="AA2453" s="117"/>
      <c r="AB2453" s="117"/>
      <c r="AC2453" s="117"/>
      <c r="AD2453" s="117"/>
      <c r="AE2453" s="117"/>
      <c r="AF2453" s="142"/>
      <c r="AG2453" s="141"/>
      <c r="AN2453" s="117"/>
      <c r="AO2453" s="117"/>
      <c r="AP2453" s="117"/>
      <c r="AQ2453" s="117"/>
      <c r="AR2453" s="117"/>
      <c r="AS2453" s="117"/>
      <c r="AT2453" s="117"/>
      <c r="AU2453" s="117"/>
    </row>
    <row r="2454" spans="27:47">
      <c r="AA2454" s="117"/>
      <c r="AB2454" s="117"/>
      <c r="AC2454" s="117"/>
      <c r="AD2454" s="117"/>
      <c r="AE2454" s="117"/>
      <c r="AF2454" s="142"/>
      <c r="AG2454" s="141"/>
      <c r="AN2454" s="117"/>
      <c r="AO2454" s="117"/>
      <c r="AP2454" s="117"/>
      <c r="AQ2454" s="117"/>
      <c r="AR2454" s="117"/>
      <c r="AS2454" s="117"/>
      <c r="AT2454" s="117"/>
      <c r="AU2454" s="117"/>
    </row>
    <row r="2455" spans="27:47">
      <c r="AA2455" s="117"/>
      <c r="AB2455" s="117"/>
      <c r="AC2455" s="117"/>
      <c r="AD2455" s="117"/>
      <c r="AE2455" s="117"/>
      <c r="AF2455" s="142"/>
      <c r="AG2455" s="141"/>
      <c r="AN2455" s="117"/>
      <c r="AO2455" s="117"/>
      <c r="AP2455" s="117"/>
      <c r="AQ2455" s="117"/>
      <c r="AR2455" s="117"/>
      <c r="AS2455" s="117"/>
      <c r="AT2455" s="117"/>
      <c r="AU2455" s="117"/>
    </row>
    <row r="2456" spans="27:47">
      <c r="AA2456" s="117"/>
      <c r="AB2456" s="117"/>
      <c r="AC2456" s="117"/>
      <c r="AD2456" s="117"/>
      <c r="AE2456" s="117"/>
      <c r="AF2456" s="142"/>
      <c r="AG2456" s="141"/>
      <c r="AN2456" s="117"/>
      <c r="AO2456" s="117"/>
      <c r="AP2456" s="117"/>
      <c r="AQ2456" s="117"/>
      <c r="AR2456" s="117"/>
      <c r="AS2456" s="117"/>
      <c r="AT2456" s="117"/>
      <c r="AU2456" s="117"/>
    </row>
    <row r="2457" spans="27:47">
      <c r="AA2457" s="117"/>
      <c r="AB2457" s="117"/>
      <c r="AC2457" s="117"/>
      <c r="AD2457" s="117"/>
      <c r="AE2457" s="117"/>
      <c r="AF2457" s="142"/>
      <c r="AG2457" s="141"/>
      <c r="AN2457" s="117"/>
      <c r="AO2457" s="117"/>
      <c r="AP2457" s="117"/>
      <c r="AQ2457" s="117"/>
      <c r="AR2457" s="117"/>
      <c r="AS2457" s="117"/>
      <c r="AT2457" s="117"/>
      <c r="AU2457" s="117"/>
    </row>
    <row r="2458" spans="27:47">
      <c r="AA2458" s="117"/>
      <c r="AB2458" s="117"/>
      <c r="AC2458" s="117"/>
      <c r="AD2458" s="117"/>
      <c r="AE2458" s="117"/>
      <c r="AF2458" s="142"/>
      <c r="AG2458" s="141"/>
      <c r="AN2458" s="117"/>
      <c r="AO2458" s="117"/>
      <c r="AP2458" s="117"/>
      <c r="AQ2458" s="117"/>
      <c r="AR2458" s="117"/>
      <c r="AS2458" s="117"/>
      <c r="AT2458" s="117"/>
      <c r="AU2458" s="117"/>
    </row>
    <row r="2459" spans="27:47">
      <c r="AA2459" s="117"/>
      <c r="AB2459" s="117"/>
      <c r="AC2459" s="117"/>
      <c r="AD2459" s="117"/>
      <c r="AE2459" s="117"/>
      <c r="AF2459" s="142"/>
      <c r="AG2459" s="141"/>
      <c r="AN2459" s="117"/>
      <c r="AO2459" s="117"/>
      <c r="AP2459" s="117"/>
      <c r="AQ2459" s="117"/>
      <c r="AR2459" s="117"/>
      <c r="AS2459" s="117"/>
      <c r="AT2459" s="117"/>
      <c r="AU2459" s="117"/>
    </row>
    <row r="2460" spans="27:47">
      <c r="AA2460" s="117"/>
      <c r="AB2460" s="117"/>
      <c r="AC2460" s="117"/>
      <c r="AD2460" s="117"/>
      <c r="AE2460" s="117"/>
      <c r="AF2460" s="142"/>
      <c r="AG2460" s="141"/>
      <c r="AN2460" s="117"/>
      <c r="AO2460" s="117"/>
      <c r="AP2460" s="117"/>
      <c r="AQ2460" s="117"/>
      <c r="AR2460" s="117"/>
      <c r="AS2460" s="117"/>
      <c r="AT2460" s="117"/>
      <c r="AU2460" s="117"/>
    </row>
    <row r="2461" spans="27:47">
      <c r="AA2461" s="117"/>
      <c r="AB2461" s="117"/>
      <c r="AC2461" s="117"/>
      <c r="AD2461" s="117"/>
      <c r="AE2461" s="117"/>
      <c r="AF2461" s="142"/>
      <c r="AG2461" s="141"/>
      <c r="AN2461" s="117"/>
      <c r="AO2461" s="117"/>
      <c r="AP2461" s="117"/>
      <c r="AQ2461" s="117"/>
      <c r="AR2461" s="117"/>
      <c r="AS2461" s="117"/>
      <c r="AT2461" s="117"/>
      <c r="AU2461" s="117"/>
    </row>
    <row r="2462" spans="27:47">
      <c r="AA2462" s="117"/>
      <c r="AB2462" s="117"/>
      <c r="AC2462" s="117"/>
      <c r="AD2462" s="117"/>
      <c r="AE2462" s="117"/>
      <c r="AF2462" s="142"/>
      <c r="AG2462" s="141"/>
      <c r="AN2462" s="117"/>
      <c r="AO2462" s="117"/>
      <c r="AP2462" s="117"/>
      <c r="AQ2462" s="117"/>
      <c r="AR2462" s="117"/>
      <c r="AS2462" s="117"/>
      <c r="AT2462" s="117"/>
      <c r="AU2462" s="117"/>
    </row>
    <row r="2463" spans="27:47">
      <c r="AA2463" s="117"/>
      <c r="AB2463" s="117"/>
      <c r="AC2463" s="117"/>
      <c r="AD2463" s="117"/>
      <c r="AE2463" s="117"/>
      <c r="AF2463" s="142"/>
      <c r="AG2463" s="141"/>
      <c r="AN2463" s="117"/>
      <c r="AO2463" s="117"/>
      <c r="AP2463" s="117"/>
      <c r="AQ2463" s="117"/>
      <c r="AR2463" s="117"/>
      <c r="AS2463" s="117"/>
      <c r="AT2463" s="117"/>
      <c r="AU2463" s="117"/>
    </row>
    <row r="2464" spans="27:47">
      <c r="AA2464" s="117"/>
      <c r="AB2464" s="117"/>
      <c r="AC2464" s="117"/>
      <c r="AD2464" s="117"/>
      <c r="AE2464" s="117"/>
      <c r="AF2464" s="142"/>
      <c r="AG2464" s="141"/>
      <c r="AN2464" s="117"/>
      <c r="AO2464" s="117"/>
      <c r="AP2464" s="117"/>
      <c r="AQ2464" s="117"/>
      <c r="AR2464" s="117"/>
      <c r="AS2464" s="117"/>
      <c r="AT2464" s="117"/>
      <c r="AU2464" s="117"/>
    </row>
    <row r="2465" spans="27:47">
      <c r="AA2465" s="117"/>
      <c r="AB2465" s="117"/>
      <c r="AC2465" s="117"/>
      <c r="AD2465" s="117"/>
      <c r="AE2465" s="117"/>
      <c r="AF2465" s="142"/>
      <c r="AG2465" s="141"/>
      <c r="AN2465" s="117"/>
      <c r="AO2465" s="117"/>
      <c r="AP2465" s="117"/>
      <c r="AQ2465" s="117"/>
      <c r="AR2465" s="117"/>
      <c r="AS2465" s="117"/>
      <c r="AT2465" s="117"/>
      <c r="AU2465" s="117"/>
    </row>
    <row r="2466" spans="27:47">
      <c r="AA2466" s="117"/>
      <c r="AB2466" s="117"/>
      <c r="AC2466" s="117"/>
      <c r="AD2466" s="117"/>
      <c r="AE2466" s="117"/>
      <c r="AF2466" s="142"/>
      <c r="AG2466" s="141"/>
      <c r="AN2466" s="117"/>
      <c r="AO2466" s="117"/>
      <c r="AP2466" s="117"/>
      <c r="AQ2466" s="117"/>
      <c r="AR2466" s="117"/>
      <c r="AS2466" s="117"/>
      <c r="AT2466" s="117"/>
      <c r="AU2466" s="117"/>
    </row>
    <row r="2467" spans="27:47">
      <c r="AA2467" s="117"/>
      <c r="AB2467" s="117"/>
      <c r="AC2467" s="117"/>
      <c r="AD2467" s="117"/>
      <c r="AE2467" s="117"/>
      <c r="AF2467" s="142"/>
      <c r="AG2467" s="141"/>
      <c r="AN2467" s="117"/>
      <c r="AO2467" s="117"/>
      <c r="AP2467" s="117"/>
      <c r="AQ2467" s="117"/>
      <c r="AR2467" s="117"/>
      <c r="AS2467" s="117"/>
      <c r="AT2467" s="117"/>
      <c r="AU2467" s="117"/>
    </row>
    <row r="2468" spans="27:47">
      <c r="AA2468" s="117"/>
      <c r="AB2468" s="117"/>
      <c r="AC2468" s="117"/>
      <c r="AD2468" s="117"/>
      <c r="AE2468" s="117"/>
      <c r="AF2468" s="142"/>
      <c r="AG2468" s="141"/>
      <c r="AN2468" s="117"/>
      <c r="AO2468" s="117"/>
      <c r="AP2468" s="117"/>
      <c r="AQ2468" s="117"/>
      <c r="AR2468" s="117"/>
      <c r="AS2468" s="117"/>
      <c r="AT2468" s="117"/>
      <c r="AU2468" s="117"/>
    </row>
    <row r="2469" spans="27:47">
      <c r="AA2469" s="117"/>
      <c r="AB2469" s="117"/>
      <c r="AC2469" s="117"/>
      <c r="AD2469" s="117"/>
      <c r="AE2469" s="117"/>
      <c r="AF2469" s="142"/>
      <c r="AG2469" s="141"/>
      <c r="AN2469" s="117"/>
      <c r="AO2469" s="117"/>
      <c r="AP2469" s="117"/>
      <c r="AQ2469" s="117"/>
      <c r="AR2469" s="117"/>
      <c r="AS2469" s="117"/>
      <c r="AT2469" s="117"/>
      <c r="AU2469" s="117"/>
    </row>
    <row r="2470" spans="27:47">
      <c r="AA2470" s="117"/>
      <c r="AB2470" s="117"/>
      <c r="AC2470" s="117"/>
      <c r="AD2470" s="117"/>
      <c r="AE2470" s="117"/>
      <c r="AF2470" s="142"/>
      <c r="AG2470" s="141"/>
      <c r="AN2470" s="117"/>
      <c r="AO2470" s="117"/>
      <c r="AP2470" s="117"/>
      <c r="AQ2470" s="117"/>
      <c r="AR2470" s="117"/>
      <c r="AS2470" s="117"/>
      <c r="AT2470" s="117"/>
      <c r="AU2470" s="117"/>
    </row>
    <row r="2471" spans="27:47">
      <c r="AA2471" s="117"/>
      <c r="AB2471" s="117"/>
      <c r="AC2471" s="117"/>
      <c r="AD2471" s="117"/>
      <c r="AE2471" s="117"/>
      <c r="AF2471" s="142"/>
      <c r="AG2471" s="141"/>
      <c r="AN2471" s="117"/>
      <c r="AO2471" s="117"/>
      <c r="AP2471" s="117"/>
      <c r="AQ2471" s="117"/>
      <c r="AR2471" s="117"/>
      <c r="AS2471" s="117"/>
      <c r="AT2471" s="117"/>
      <c r="AU2471" s="117"/>
    </row>
    <row r="2472" spans="27:47">
      <c r="AA2472" s="117"/>
      <c r="AB2472" s="117"/>
      <c r="AC2472" s="117"/>
      <c r="AD2472" s="117"/>
      <c r="AE2472" s="117"/>
      <c r="AF2472" s="142"/>
      <c r="AG2472" s="141"/>
      <c r="AN2472" s="117"/>
      <c r="AO2472" s="117"/>
      <c r="AP2472" s="117"/>
      <c r="AQ2472" s="117"/>
      <c r="AR2472" s="117"/>
      <c r="AS2472" s="117"/>
      <c r="AT2472" s="117"/>
      <c r="AU2472" s="117"/>
    </row>
    <row r="2473" spans="27:47">
      <c r="AA2473" s="117"/>
      <c r="AB2473" s="117"/>
      <c r="AC2473" s="117"/>
      <c r="AD2473" s="117"/>
      <c r="AE2473" s="117"/>
      <c r="AF2473" s="142"/>
      <c r="AG2473" s="141"/>
      <c r="AN2473" s="117"/>
      <c r="AO2473" s="117"/>
      <c r="AP2473" s="117"/>
      <c r="AQ2473" s="117"/>
      <c r="AR2473" s="117"/>
      <c r="AS2473" s="117"/>
      <c r="AT2473" s="117"/>
      <c r="AU2473" s="117"/>
    </row>
    <row r="2474" spans="27:47">
      <c r="AA2474" s="117"/>
      <c r="AB2474" s="117"/>
      <c r="AC2474" s="117"/>
      <c r="AD2474" s="117"/>
      <c r="AE2474" s="117"/>
      <c r="AF2474" s="142"/>
      <c r="AG2474" s="141"/>
      <c r="AN2474" s="117"/>
      <c r="AO2474" s="117"/>
      <c r="AP2474" s="117"/>
      <c r="AQ2474" s="117"/>
      <c r="AR2474" s="117"/>
      <c r="AS2474" s="117"/>
      <c r="AT2474" s="117"/>
      <c r="AU2474" s="117"/>
    </row>
    <row r="2475" spans="27:47">
      <c r="AA2475" s="117"/>
      <c r="AB2475" s="117"/>
      <c r="AC2475" s="117"/>
      <c r="AD2475" s="117"/>
      <c r="AE2475" s="117"/>
      <c r="AF2475" s="142"/>
      <c r="AG2475" s="141"/>
      <c r="AN2475" s="117"/>
      <c r="AO2475" s="117"/>
      <c r="AP2475" s="117"/>
      <c r="AQ2475" s="117"/>
      <c r="AR2475" s="117"/>
      <c r="AS2475" s="117"/>
      <c r="AT2475" s="117"/>
      <c r="AU2475" s="117"/>
    </row>
    <row r="2476" spans="27:47">
      <c r="AA2476" s="117"/>
      <c r="AB2476" s="117"/>
      <c r="AC2476" s="117"/>
      <c r="AD2476" s="117"/>
      <c r="AE2476" s="117"/>
      <c r="AF2476" s="142"/>
      <c r="AG2476" s="141"/>
      <c r="AN2476" s="117"/>
      <c r="AO2476" s="117"/>
      <c r="AP2476" s="117"/>
      <c r="AQ2476" s="117"/>
      <c r="AR2476" s="117"/>
      <c r="AS2476" s="117"/>
      <c r="AT2476" s="117"/>
      <c r="AU2476" s="117"/>
    </row>
    <row r="2477" spans="27:47">
      <c r="AA2477" s="117"/>
      <c r="AB2477" s="117"/>
      <c r="AC2477" s="117"/>
      <c r="AD2477" s="117"/>
      <c r="AE2477" s="117"/>
      <c r="AF2477" s="142"/>
      <c r="AG2477" s="141"/>
      <c r="AN2477" s="117"/>
      <c r="AO2477" s="117"/>
      <c r="AP2477" s="117"/>
      <c r="AQ2477" s="117"/>
      <c r="AR2477" s="117"/>
      <c r="AS2477" s="117"/>
      <c r="AT2477" s="117"/>
      <c r="AU2477" s="117"/>
    </row>
    <row r="2478" spans="27:47">
      <c r="AA2478" s="117"/>
      <c r="AB2478" s="117"/>
      <c r="AC2478" s="117"/>
      <c r="AD2478" s="117"/>
      <c r="AE2478" s="117"/>
      <c r="AF2478" s="142"/>
      <c r="AG2478" s="141"/>
      <c r="AN2478" s="117"/>
      <c r="AO2478" s="117"/>
      <c r="AP2478" s="117"/>
      <c r="AQ2478" s="117"/>
      <c r="AR2478" s="117"/>
      <c r="AS2478" s="117"/>
      <c r="AT2478" s="117"/>
      <c r="AU2478" s="117"/>
    </row>
    <row r="2479" spans="27:47">
      <c r="AA2479" s="117"/>
      <c r="AB2479" s="117"/>
      <c r="AC2479" s="117"/>
      <c r="AD2479" s="117"/>
      <c r="AE2479" s="117"/>
      <c r="AF2479" s="142"/>
      <c r="AG2479" s="141"/>
      <c r="AN2479" s="117"/>
      <c r="AO2479" s="117"/>
      <c r="AP2479" s="117"/>
      <c r="AQ2479" s="117"/>
      <c r="AR2479" s="117"/>
      <c r="AS2479" s="117"/>
      <c r="AT2479" s="117"/>
      <c r="AU2479" s="117"/>
    </row>
    <row r="2480" spans="27:47">
      <c r="AA2480" s="117"/>
      <c r="AB2480" s="117"/>
      <c r="AC2480" s="117"/>
      <c r="AD2480" s="117"/>
      <c r="AE2480" s="117"/>
      <c r="AF2480" s="142"/>
      <c r="AG2480" s="141"/>
      <c r="AN2480" s="117"/>
      <c r="AO2480" s="117"/>
      <c r="AP2480" s="117"/>
      <c r="AQ2480" s="117"/>
      <c r="AR2480" s="117"/>
      <c r="AS2480" s="117"/>
      <c r="AT2480" s="117"/>
      <c r="AU2480" s="117"/>
    </row>
    <row r="2481" spans="27:47">
      <c r="AA2481" s="117"/>
      <c r="AB2481" s="117"/>
      <c r="AC2481" s="117"/>
      <c r="AD2481" s="117"/>
      <c r="AE2481" s="117"/>
      <c r="AF2481" s="142"/>
      <c r="AG2481" s="141"/>
      <c r="AN2481" s="117"/>
      <c r="AO2481" s="117"/>
      <c r="AP2481" s="117"/>
      <c r="AQ2481" s="117"/>
      <c r="AR2481" s="117"/>
      <c r="AS2481" s="117"/>
      <c r="AT2481" s="117"/>
      <c r="AU2481" s="117"/>
    </row>
    <row r="2482" spans="27:47">
      <c r="AA2482" s="117"/>
      <c r="AB2482" s="117"/>
      <c r="AC2482" s="117"/>
      <c r="AD2482" s="117"/>
      <c r="AE2482" s="117"/>
      <c r="AF2482" s="142"/>
      <c r="AG2482" s="141"/>
      <c r="AN2482" s="117"/>
      <c r="AO2482" s="117"/>
      <c r="AP2482" s="117"/>
      <c r="AQ2482" s="117"/>
      <c r="AR2482" s="117"/>
      <c r="AS2482" s="117"/>
      <c r="AT2482" s="117"/>
      <c r="AU2482" s="117"/>
    </row>
    <row r="2483" spans="27:47">
      <c r="AA2483" s="117"/>
      <c r="AB2483" s="117"/>
      <c r="AC2483" s="117"/>
      <c r="AD2483" s="117"/>
      <c r="AE2483" s="117"/>
      <c r="AF2483" s="142"/>
      <c r="AG2483" s="141"/>
      <c r="AN2483" s="117"/>
      <c r="AO2483" s="117"/>
      <c r="AP2483" s="117"/>
      <c r="AQ2483" s="117"/>
      <c r="AR2483" s="117"/>
      <c r="AS2483" s="117"/>
      <c r="AT2483" s="117"/>
      <c r="AU2483" s="117"/>
    </row>
    <row r="2484" spans="27:47">
      <c r="AA2484" s="117"/>
      <c r="AB2484" s="117"/>
      <c r="AC2484" s="117"/>
      <c r="AD2484" s="117"/>
      <c r="AE2484" s="117"/>
      <c r="AF2484" s="142"/>
      <c r="AG2484" s="141"/>
      <c r="AN2484" s="117"/>
      <c r="AO2484" s="117"/>
      <c r="AP2484" s="117"/>
      <c r="AQ2484" s="117"/>
      <c r="AR2484" s="117"/>
      <c r="AS2484" s="117"/>
      <c r="AT2484" s="117"/>
      <c r="AU2484" s="117"/>
    </row>
    <row r="2485" spans="27:47">
      <c r="AA2485" s="117"/>
      <c r="AB2485" s="117"/>
      <c r="AC2485" s="117"/>
      <c r="AD2485" s="117"/>
      <c r="AE2485" s="117"/>
      <c r="AF2485" s="142"/>
      <c r="AG2485" s="141"/>
      <c r="AN2485" s="117"/>
      <c r="AO2485" s="117"/>
      <c r="AP2485" s="117"/>
      <c r="AQ2485" s="117"/>
      <c r="AR2485" s="117"/>
      <c r="AS2485" s="117"/>
      <c r="AT2485" s="117"/>
      <c r="AU2485" s="117"/>
    </row>
    <row r="2486" spans="27:47">
      <c r="AA2486" s="117"/>
      <c r="AB2486" s="117"/>
      <c r="AC2486" s="117"/>
      <c r="AD2486" s="117"/>
      <c r="AE2486" s="117"/>
      <c r="AF2486" s="142"/>
      <c r="AG2486" s="141"/>
      <c r="AN2486" s="117"/>
      <c r="AO2486" s="117"/>
      <c r="AP2486" s="117"/>
      <c r="AQ2486" s="117"/>
      <c r="AR2486" s="117"/>
      <c r="AS2486" s="117"/>
      <c r="AT2486" s="117"/>
      <c r="AU2486" s="117"/>
    </row>
    <row r="2487" spans="27:47">
      <c r="AA2487" s="117"/>
      <c r="AB2487" s="117"/>
      <c r="AC2487" s="117"/>
      <c r="AD2487" s="117"/>
      <c r="AE2487" s="117"/>
      <c r="AF2487" s="142"/>
      <c r="AG2487" s="141"/>
      <c r="AN2487" s="117"/>
      <c r="AO2487" s="117"/>
      <c r="AP2487" s="117"/>
      <c r="AQ2487" s="117"/>
      <c r="AR2487" s="117"/>
      <c r="AS2487" s="117"/>
      <c r="AT2487" s="117"/>
      <c r="AU2487" s="117"/>
    </row>
    <row r="2488" spans="27:47">
      <c r="AA2488" s="117"/>
      <c r="AB2488" s="117"/>
      <c r="AC2488" s="117"/>
      <c r="AD2488" s="117"/>
      <c r="AE2488" s="117"/>
      <c r="AF2488" s="142"/>
      <c r="AG2488" s="141"/>
      <c r="AN2488" s="117"/>
      <c r="AO2488" s="117"/>
      <c r="AP2488" s="117"/>
      <c r="AQ2488" s="117"/>
      <c r="AR2488" s="117"/>
      <c r="AS2488" s="117"/>
      <c r="AT2488" s="117"/>
      <c r="AU2488" s="117"/>
    </row>
    <row r="2489" spans="27:47">
      <c r="AA2489" s="117"/>
      <c r="AB2489" s="117"/>
      <c r="AC2489" s="117"/>
      <c r="AD2489" s="117"/>
      <c r="AE2489" s="117"/>
      <c r="AF2489" s="142"/>
      <c r="AG2489" s="141"/>
      <c r="AN2489" s="117"/>
      <c r="AO2489" s="117"/>
      <c r="AP2489" s="117"/>
      <c r="AQ2489" s="117"/>
      <c r="AR2489" s="117"/>
      <c r="AS2489" s="117"/>
      <c r="AT2489" s="117"/>
      <c r="AU2489" s="117"/>
    </row>
    <row r="2490" spans="27:47">
      <c r="AA2490" s="117"/>
      <c r="AB2490" s="117"/>
      <c r="AC2490" s="117"/>
      <c r="AD2490" s="117"/>
      <c r="AE2490" s="117"/>
      <c r="AF2490" s="142"/>
      <c r="AG2490" s="141"/>
      <c r="AN2490" s="117"/>
      <c r="AO2490" s="117"/>
      <c r="AP2490" s="117"/>
      <c r="AQ2490" s="117"/>
      <c r="AR2490" s="117"/>
      <c r="AS2490" s="117"/>
      <c r="AT2490" s="117"/>
      <c r="AU2490" s="117"/>
    </row>
    <row r="2491" spans="27:47">
      <c r="AA2491" s="117"/>
      <c r="AB2491" s="117"/>
      <c r="AC2491" s="117"/>
      <c r="AD2491" s="117"/>
      <c r="AE2491" s="117"/>
      <c r="AF2491" s="142"/>
      <c r="AG2491" s="141"/>
      <c r="AN2491" s="117"/>
      <c r="AO2491" s="117"/>
      <c r="AP2491" s="117"/>
      <c r="AQ2491" s="117"/>
      <c r="AR2491" s="117"/>
      <c r="AS2491" s="117"/>
      <c r="AT2491" s="117"/>
      <c r="AU2491" s="117"/>
    </row>
    <row r="2492" spans="27:47">
      <c r="AA2492" s="117"/>
      <c r="AB2492" s="117"/>
      <c r="AC2492" s="117"/>
      <c r="AD2492" s="117"/>
      <c r="AE2492" s="117"/>
      <c r="AF2492" s="142"/>
      <c r="AG2492" s="141"/>
      <c r="AN2492" s="117"/>
      <c r="AO2492" s="117"/>
      <c r="AP2492" s="117"/>
      <c r="AQ2492" s="117"/>
      <c r="AR2492" s="117"/>
      <c r="AS2492" s="117"/>
      <c r="AT2492" s="117"/>
      <c r="AU2492" s="117"/>
    </row>
    <row r="2493" spans="27:47">
      <c r="AA2493" s="117"/>
      <c r="AB2493" s="117"/>
      <c r="AC2493" s="117"/>
      <c r="AD2493" s="117"/>
      <c r="AE2493" s="117"/>
      <c r="AF2493" s="142"/>
      <c r="AG2493" s="141"/>
      <c r="AN2493" s="117"/>
      <c r="AO2493" s="117"/>
      <c r="AP2493" s="117"/>
      <c r="AQ2493" s="117"/>
      <c r="AR2493" s="117"/>
      <c r="AS2493" s="117"/>
      <c r="AT2493" s="117"/>
      <c r="AU2493" s="117"/>
    </row>
    <row r="2494" spans="27:47">
      <c r="AA2494" s="117"/>
      <c r="AB2494" s="117"/>
      <c r="AC2494" s="117"/>
      <c r="AD2494" s="117"/>
      <c r="AE2494" s="117"/>
      <c r="AF2494" s="142"/>
      <c r="AG2494" s="141"/>
      <c r="AN2494" s="117"/>
      <c r="AO2494" s="117"/>
      <c r="AP2494" s="117"/>
      <c r="AQ2494" s="117"/>
      <c r="AR2494" s="117"/>
      <c r="AS2494" s="117"/>
      <c r="AT2494" s="117"/>
      <c r="AU2494" s="117"/>
    </row>
    <row r="2495" spans="27:47">
      <c r="AA2495" s="117"/>
      <c r="AB2495" s="117"/>
      <c r="AC2495" s="117"/>
      <c r="AD2495" s="117"/>
      <c r="AE2495" s="117"/>
      <c r="AF2495" s="142"/>
      <c r="AG2495" s="141"/>
      <c r="AN2495" s="117"/>
      <c r="AO2495" s="117"/>
      <c r="AP2495" s="117"/>
      <c r="AQ2495" s="117"/>
      <c r="AR2495" s="117"/>
      <c r="AS2495" s="117"/>
      <c r="AT2495" s="117"/>
      <c r="AU2495" s="117"/>
    </row>
    <row r="2496" spans="27:47">
      <c r="AA2496" s="117"/>
      <c r="AB2496" s="117"/>
      <c r="AC2496" s="117"/>
      <c r="AD2496" s="117"/>
      <c r="AE2496" s="117"/>
      <c r="AF2496" s="142"/>
      <c r="AG2496" s="141"/>
      <c r="AN2496" s="117"/>
      <c r="AO2496" s="117"/>
      <c r="AP2496" s="117"/>
      <c r="AQ2496" s="117"/>
      <c r="AR2496" s="117"/>
      <c r="AS2496" s="117"/>
      <c r="AT2496" s="117"/>
      <c r="AU2496" s="117"/>
    </row>
    <row r="2497" spans="27:47">
      <c r="AA2497" s="117"/>
      <c r="AB2497" s="117"/>
      <c r="AC2497" s="117"/>
      <c r="AD2497" s="117"/>
      <c r="AE2497" s="117"/>
      <c r="AF2497" s="142"/>
      <c r="AG2497" s="141"/>
      <c r="AN2497" s="117"/>
      <c r="AO2497" s="117"/>
      <c r="AP2497" s="117"/>
      <c r="AQ2497" s="117"/>
      <c r="AR2497" s="117"/>
      <c r="AS2497" s="117"/>
      <c r="AT2497" s="117"/>
      <c r="AU2497" s="117"/>
    </row>
    <row r="2498" spans="27:47">
      <c r="AA2498" s="117"/>
      <c r="AB2498" s="117"/>
      <c r="AC2498" s="117"/>
      <c r="AD2498" s="117"/>
      <c r="AE2498" s="117"/>
      <c r="AF2498" s="142"/>
      <c r="AG2498" s="141"/>
      <c r="AN2498" s="117"/>
      <c r="AO2498" s="117"/>
      <c r="AP2498" s="117"/>
      <c r="AQ2498" s="117"/>
      <c r="AR2498" s="117"/>
      <c r="AS2498" s="117"/>
      <c r="AT2498" s="117"/>
      <c r="AU2498" s="117"/>
    </row>
    <row r="2499" spans="27:47">
      <c r="AA2499" s="117"/>
      <c r="AB2499" s="117"/>
      <c r="AC2499" s="117"/>
      <c r="AD2499" s="117"/>
      <c r="AE2499" s="117"/>
      <c r="AF2499" s="142"/>
      <c r="AG2499" s="141"/>
      <c r="AN2499" s="117"/>
      <c r="AO2499" s="117"/>
      <c r="AP2499" s="117"/>
      <c r="AQ2499" s="117"/>
      <c r="AR2499" s="117"/>
      <c r="AS2499" s="117"/>
      <c r="AT2499" s="117"/>
      <c r="AU2499" s="117"/>
    </row>
    <row r="2500" spans="27:47">
      <c r="AA2500" s="117"/>
      <c r="AB2500" s="117"/>
      <c r="AC2500" s="117"/>
      <c r="AD2500" s="117"/>
      <c r="AE2500" s="117"/>
      <c r="AF2500" s="142"/>
      <c r="AG2500" s="141"/>
      <c r="AN2500" s="117"/>
      <c r="AO2500" s="117"/>
      <c r="AP2500" s="117"/>
      <c r="AQ2500" s="117"/>
      <c r="AR2500" s="117"/>
      <c r="AS2500" s="117"/>
      <c r="AT2500" s="117"/>
      <c r="AU2500" s="117"/>
    </row>
    <row r="2501" spans="27:47">
      <c r="AA2501" s="117"/>
      <c r="AB2501" s="117"/>
      <c r="AC2501" s="117"/>
      <c r="AD2501" s="117"/>
      <c r="AE2501" s="117"/>
      <c r="AF2501" s="142"/>
      <c r="AG2501" s="141"/>
      <c r="AN2501" s="117"/>
      <c r="AO2501" s="117"/>
      <c r="AP2501" s="117"/>
      <c r="AQ2501" s="117"/>
      <c r="AR2501" s="117"/>
      <c r="AS2501" s="117"/>
      <c r="AT2501" s="117"/>
      <c r="AU2501" s="117"/>
    </row>
    <row r="2502" spans="27:47">
      <c r="AA2502" s="117"/>
      <c r="AB2502" s="117"/>
      <c r="AC2502" s="117"/>
      <c r="AD2502" s="117"/>
      <c r="AE2502" s="117"/>
      <c r="AF2502" s="142"/>
      <c r="AG2502" s="141"/>
      <c r="AN2502" s="117"/>
      <c r="AO2502" s="117"/>
      <c r="AP2502" s="117"/>
      <c r="AQ2502" s="117"/>
      <c r="AR2502" s="117"/>
      <c r="AS2502" s="117"/>
      <c r="AT2502" s="117"/>
      <c r="AU2502" s="117"/>
    </row>
    <row r="2503" spans="27:47">
      <c r="AA2503" s="117"/>
      <c r="AB2503" s="117"/>
      <c r="AC2503" s="117"/>
      <c r="AD2503" s="117"/>
      <c r="AE2503" s="117"/>
      <c r="AF2503" s="142"/>
      <c r="AG2503" s="141"/>
      <c r="AN2503" s="117"/>
      <c r="AO2503" s="117"/>
      <c r="AP2503" s="117"/>
      <c r="AQ2503" s="117"/>
      <c r="AR2503" s="117"/>
      <c r="AS2503" s="117"/>
      <c r="AT2503" s="117"/>
      <c r="AU2503" s="117"/>
    </row>
    <row r="2504" spans="27:47">
      <c r="AA2504" s="117"/>
      <c r="AB2504" s="117"/>
      <c r="AC2504" s="117"/>
      <c r="AD2504" s="117"/>
      <c r="AE2504" s="117"/>
      <c r="AF2504" s="142"/>
      <c r="AG2504" s="141"/>
      <c r="AN2504" s="117"/>
      <c r="AO2504" s="117"/>
      <c r="AP2504" s="117"/>
      <c r="AQ2504" s="117"/>
      <c r="AR2504" s="117"/>
      <c r="AS2504" s="117"/>
      <c r="AT2504" s="117"/>
      <c r="AU2504" s="117"/>
    </row>
    <row r="2505" spans="27:47">
      <c r="AA2505" s="117"/>
      <c r="AB2505" s="117"/>
      <c r="AC2505" s="117"/>
      <c r="AD2505" s="117"/>
      <c r="AE2505" s="117"/>
      <c r="AF2505" s="142"/>
      <c r="AG2505" s="141"/>
      <c r="AN2505" s="117"/>
      <c r="AO2505" s="117"/>
      <c r="AP2505" s="117"/>
      <c r="AQ2505" s="117"/>
      <c r="AR2505" s="117"/>
      <c r="AS2505" s="117"/>
      <c r="AT2505" s="117"/>
      <c r="AU2505" s="117"/>
    </row>
    <row r="2506" spans="27:47">
      <c r="AA2506" s="117"/>
      <c r="AB2506" s="117"/>
      <c r="AC2506" s="117"/>
      <c r="AD2506" s="117"/>
      <c r="AE2506" s="117"/>
      <c r="AF2506" s="142"/>
      <c r="AG2506" s="141"/>
      <c r="AN2506" s="117"/>
      <c r="AO2506" s="117"/>
      <c r="AP2506" s="117"/>
      <c r="AQ2506" s="117"/>
      <c r="AR2506" s="117"/>
      <c r="AS2506" s="117"/>
      <c r="AT2506" s="117"/>
      <c r="AU2506" s="117"/>
    </row>
    <row r="2507" spans="27:47">
      <c r="AA2507" s="117"/>
      <c r="AB2507" s="117"/>
      <c r="AC2507" s="117"/>
      <c r="AD2507" s="117"/>
      <c r="AE2507" s="117"/>
      <c r="AF2507" s="142"/>
      <c r="AG2507" s="141"/>
      <c r="AN2507" s="117"/>
      <c r="AO2507" s="117"/>
      <c r="AP2507" s="117"/>
      <c r="AQ2507" s="117"/>
      <c r="AR2507" s="117"/>
      <c r="AS2507" s="117"/>
      <c r="AT2507" s="117"/>
      <c r="AU2507" s="117"/>
    </row>
    <row r="2508" spans="27:47">
      <c r="AA2508" s="117"/>
      <c r="AB2508" s="117"/>
      <c r="AC2508" s="117"/>
      <c r="AD2508" s="117"/>
      <c r="AE2508" s="117"/>
      <c r="AF2508" s="142"/>
      <c r="AG2508" s="141"/>
      <c r="AN2508" s="117"/>
      <c r="AO2508" s="117"/>
      <c r="AP2508" s="117"/>
      <c r="AQ2508" s="117"/>
      <c r="AR2508" s="117"/>
      <c r="AS2508" s="117"/>
      <c r="AT2508" s="117"/>
      <c r="AU2508" s="117"/>
    </row>
    <row r="2509" spans="27:47">
      <c r="AA2509" s="117"/>
      <c r="AB2509" s="117"/>
      <c r="AC2509" s="117"/>
      <c r="AD2509" s="117"/>
      <c r="AE2509" s="117"/>
      <c r="AF2509" s="142"/>
      <c r="AG2509" s="141"/>
      <c r="AN2509" s="117"/>
      <c r="AO2509" s="117"/>
      <c r="AP2509" s="117"/>
      <c r="AQ2509" s="117"/>
      <c r="AR2509" s="117"/>
      <c r="AS2509" s="117"/>
      <c r="AT2509" s="117"/>
      <c r="AU2509" s="117"/>
    </row>
    <row r="2510" spans="27:47">
      <c r="AA2510" s="117"/>
      <c r="AB2510" s="117"/>
      <c r="AC2510" s="117"/>
      <c r="AD2510" s="117"/>
      <c r="AE2510" s="117"/>
      <c r="AF2510" s="142"/>
      <c r="AG2510" s="141"/>
      <c r="AN2510" s="117"/>
      <c r="AO2510" s="117"/>
      <c r="AP2510" s="117"/>
      <c r="AQ2510" s="117"/>
      <c r="AR2510" s="117"/>
      <c r="AS2510" s="117"/>
      <c r="AT2510" s="117"/>
      <c r="AU2510" s="117"/>
    </row>
    <row r="2511" spans="27:47">
      <c r="AA2511" s="117"/>
      <c r="AB2511" s="117"/>
      <c r="AC2511" s="117"/>
      <c r="AD2511" s="117"/>
      <c r="AE2511" s="117"/>
      <c r="AF2511" s="142"/>
      <c r="AG2511" s="141"/>
      <c r="AN2511" s="117"/>
      <c r="AO2511" s="117"/>
      <c r="AP2511" s="117"/>
      <c r="AQ2511" s="117"/>
      <c r="AR2511" s="117"/>
      <c r="AS2511" s="117"/>
      <c r="AT2511" s="117"/>
      <c r="AU2511" s="117"/>
    </row>
    <row r="2512" spans="27:47">
      <c r="AA2512" s="117"/>
      <c r="AB2512" s="117"/>
      <c r="AC2512" s="117"/>
      <c r="AD2512" s="117"/>
      <c r="AE2512" s="117"/>
      <c r="AF2512" s="142"/>
      <c r="AG2512" s="141"/>
      <c r="AN2512" s="117"/>
      <c r="AO2512" s="117"/>
      <c r="AP2512" s="117"/>
      <c r="AQ2512" s="117"/>
      <c r="AR2512" s="117"/>
      <c r="AS2512" s="117"/>
      <c r="AT2512" s="117"/>
      <c r="AU2512" s="117"/>
    </row>
    <row r="2513" spans="27:47">
      <c r="AA2513" s="117"/>
      <c r="AB2513" s="117"/>
      <c r="AC2513" s="117"/>
      <c r="AD2513" s="117"/>
      <c r="AE2513" s="117"/>
      <c r="AF2513" s="142"/>
      <c r="AG2513" s="141"/>
      <c r="AN2513" s="117"/>
      <c r="AO2513" s="117"/>
      <c r="AP2513" s="117"/>
      <c r="AQ2513" s="117"/>
      <c r="AR2513" s="117"/>
      <c r="AS2513" s="117"/>
      <c r="AT2513" s="117"/>
      <c r="AU2513" s="117"/>
    </row>
    <row r="2514" spans="27:47">
      <c r="AA2514" s="117"/>
      <c r="AB2514" s="117"/>
      <c r="AC2514" s="117"/>
      <c r="AD2514" s="117"/>
      <c r="AE2514" s="117"/>
      <c r="AF2514" s="142"/>
      <c r="AG2514" s="141"/>
      <c r="AN2514" s="117"/>
      <c r="AO2514" s="117"/>
      <c r="AP2514" s="117"/>
      <c r="AQ2514" s="117"/>
      <c r="AR2514" s="117"/>
      <c r="AS2514" s="117"/>
      <c r="AT2514" s="117"/>
      <c r="AU2514" s="117"/>
    </row>
    <row r="2515" spans="27:47">
      <c r="AA2515" s="117"/>
      <c r="AB2515" s="117"/>
      <c r="AC2515" s="117"/>
      <c r="AD2515" s="117"/>
      <c r="AE2515" s="117"/>
      <c r="AF2515" s="142"/>
      <c r="AG2515" s="141"/>
      <c r="AN2515" s="117"/>
      <c r="AO2515" s="117"/>
      <c r="AP2515" s="117"/>
      <c r="AQ2515" s="117"/>
      <c r="AR2515" s="117"/>
      <c r="AS2515" s="117"/>
      <c r="AT2515" s="117"/>
      <c r="AU2515" s="117"/>
    </row>
    <row r="2516" spans="27:47">
      <c r="AA2516" s="117"/>
      <c r="AB2516" s="117"/>
      <c r="AC2516" s="117"/>
      <c r="AD2516" s="117"/>
      <c r="AE2516" s="117"/>
      <c r="AF2516" s="142"/>
      <c r="AG2516" s="141"/>
      <c r="AN2516" s="117"/>
      <c r="AO2516" s="117"/>
      <c r="AP2516" s="117"/>
      <c r="AQ2516" s="117"/>
      <c r="AR2516" s="117"/>
      <c r="AS2516" s="117"/>
      <c r="AT2516" s="117"/>
      <c r="AU2516" s="117"/>
    </row>
    <row r="2517" spans="27:47">
      <c r="AA2517" s="117"/>
      <c r="AB2517" s="117"/>
      <c r="AC2517" s="117"/>
      <c r="AD2517" s="117"/>
      <c r="AE2517" s="117"/>
      <c r="AF2517" s="142"/>
      <c r="AG2517" s="141"/>
      <c r="AN2517" s="117"/>
      <c r="AO2517" s="117"/>
      <c r="AP2517" s="117"/>
      <c r="AQ2517" s="117"/>
      <c r="AR2517" s="117"/>
      <c r="AS2517" s="117"/>
      <c r="AT2517" s="117"/>
      <c r="AU2517" s="117"/>
    </row>
    <row r="2518" spans="27:47">
      <c r="AA2518" s="117"/>
      <c r="AB2518" s="117"/>
      <c r="AC2518" s="117"/>
      <c r="AD2518" s="117"/>
      <c r="AE2518" s="117"/>
      <c r="AF2518" s="142"/>
      <c r="AG2518" s="141"/>
      <c r="AN2518" s="117"/>
      <c r="AO2518" s="117"/>
      <c r="AP2518" s="117"/>
      <c r="AQ2518" s="117"/>
      <c r="AR2518" s="117"/>
      <c r="AS2518" s="117"/>
      <c r="AT2518" s="117"/>
      <c r="AU2518" s="117"/>
    </row>
    <row r="2519" spans="27:47">
      <c r="AA2519" s="117"/>
      <c r="AB2519" s="117"/>
      <c r="AC2519" s="117"/>
      <c r="AD2519" s="117"/>
      <c r="AE2519" s="117"/>
      <c r="AF2519" s="142"/>
      <c r="AG2519" s="141"/>
      <c r="AN2519" s="117"/>
      <c r="AO2519" s="117"/>
      <c r="AP2519" s="117"/>
      <c r="AQ2519" s="117"/>
      <c r="AR2519" s="117"/>
      <c r="AS2519" s="117"/>
      <c r="AT2519" s="117"/>
      <c r="AU2519" s="117"/>
    </row>
    <row r="2520" spans="27:47">
      <c r="AA2520" s="117"/>
      <c r="AB2520" s="117"/>
      <c r="AC2520" s="117"/>
      <c r="AD2520" s="117"/>
      <c r="AE2520" s="117"/>
      <c r="AF2520" s="142"/>
      <c r="AG2520" s="141"/>
      <c r="AN2520" s="117"/>
      <c r="AO2520" s="117"/>
      <c r="AP2520" s="117"/>
      <c r="AQ2520" s="117"/>
      <c r="AR2520" s="117"/>
      <c r="AS2520" s="117"/>
      <c r="AT2520" s="117"/>
      <c r="AU2520" s="117"/>
    </row>
    <row r="2521" spans="27:47">
      <c r="AA2521" s="117"/>
      <c r="AB2521" s="117"/>
      <c r="AC2521" s="117"/>
      <c r="AD2521" s="117"/>
      <c r="AE2521" s="117"/>
      <c r="AF2521" s="142"/>
      <c r="AG2521" s="141"/>
      <c r="AN2521" s="117"/>
      <c r="AO2521" s="117"/>
      <c r="AP2521" s="117"/>
      <c r="AQ2521" s="117"/>
      <c r="AR2521" s="117"/>
      <c r="AS2521" s="117"/>
      <c r="AT2521" s="117"/>
      <c r="AU2521" s="117"/>
    </row>
    <row r="2522" spans="27:47">
      <c r="AA2522" s="117"/>
      <c r="AB2522" s="117"/>
      <c r="AC2522" s="117"/>
      <c r="AD2522" s="117"/>
      <c r="AE2522" s="117"/>
      <c r="AF2522" s="142"/>
      <c r="AG2522" s="141"/>
      <c r="AN2522" s="117"/>
      <c r="AO2522" s="117"/>
      <c r="AP2522" s="117"/>
      <c r="AQ2522" s="117"/>
      <c r="AR2522" s="117"/>
      <c r="AS2522" s="117"/>
      <c r="AT2522" s="117"/>
      <c r="AU2522" s="117"/>
    </row>
    <row r="2523" spans="27:47">
      <c r="AA2523" s="117"/>
      <c r="AB2523" s="117"/>
      <c r="AC2523" s="117"/>
      <c r="AD2523" s="117"/>
      <c r="AE2523" s="117"/>
      <c r="AF2523" s="142"/>
      <c r="AG2523" s="141"/>
      <c r="AN2523" s="117"/>
      <c r="AO2523" s="117"/>
      <c r="AP2523" s="117"/>
      <c r="AQ2523" s="117"/>
      <c r="AR2523" s="117"/>
      <c r="AS2523" s="117"/>
      <c r="AT2523" s="117"/>
      <c r="AU2523" s="117"/>
    </row>
    <row r="2524" spans="27:47">
      <c r="AA2524" s="117"/>
      <c r="AB2524" s="117"/>
      <c r="AC2524" s="117"/>
      <c r="AD2524" s="117"/>
      <c r="AE2524" s="117"/>
      <c r="AF2524" s="142"/>
      <c r="AG2524" s="141"/>
      <c r="AN2524" s="117"/>
      <c r="AO2524" s="117"/>
      <c r="AP2524" s="117"/>
      <c r="AQ2524" s="117"/>
      <c r="AR2524" s="117"/>
      <c r="AS2524" s="117"/>
      <c r="AT2524" s="117"/>
      <c r="AU2524" s="117"/>
    </row>
    <row r="2525" spans="27:47">
      <c r="AA2525" s="117"/>
      <c r="AB2525" s="117"/>
      <c r="AC2525" s="117"/>
      <c r="AD2525" s="117"/>
      <c r="AE2525" s="117"/>
      <c r="AF2525" s="142"/>
      <c r="AG2525" s="141"/>
      <c r="AN2525" s="117"/>
      <c r="AO2525" s="117"/>
      <c r="AP2525" s="117"/>
      <c r="AQ2525" s="117"/>
      <c r="AR2525" s="117"/>
      <c r="AS2525" s="117"/>
      <c r="AT2525" s="117"/>
      <c r="AU2525" s="117"/>
    </row>
    <row r="2526" spans="27:47">
      <c r="AA2526" s="117"/>
      <c r="AB2526" s="117"/>
      <c r="AC2526" s="117"/>
      <c r="AD2526" s="117"/>
      <c r="AE2526" s="117"/>
      <c r="AF2526" s="142"/>
      <c r="AG2526" s="141"/>
      <c r="AN2526" s="117"/>
      <c r="AO2526" s="117"/>
      <c r="AP2526" s="117"/>
      <c r="AQ2526" s="117"/>
      <c r="AR2526" s="117"/>
      <c r="AS2526" s="117"/>
      <c r="AT2526" s="117"/>
      <c r="AU2526" s="117"/>
    </row>
    <row r="2527" spans="27:47">
      <c r="AA2527" s="117"/>
      <c r="AB2527" s="117"/>
      <c r="AC2527" s="117"/>
      <c r="AD2527" s="117"/>
      <c r="AE2527" s="117"/>
      <c r="AF2527" s="142"/>
      <c r="AG2527" s="141"/>
      <c r="AN2527" s="117"/>
      <c r="AO2527" s="117"/>
      <c r="AP2527" s="117"/>
      <c r="AQ2527" s="117"/>
      <c r="AR2527" s="117"/>
      <c r="AS2527" s="117"/>
      <c r="AT2527" s="117"/>
      <c r="AU2527" s="117"/>
    </row>
    <row r="2528" spans="27:47">
      <c r="AA2528" s="117"/>
      <c r="AB2528" s="117"/>
      <c r="AC2528" s="117"/>
      <c r="AD2528" s="117"/>
      <c r="AE2528" s="117"/>
      <c r="AF2528" s="142"/>
      <c r="AG2528" s="141"/>
      <c r="AN2528" s="117"/>
      <c r="AO2528" s="117"/>
      <c r="AP2528" s="117"/>
      <c r="AQ2528" s="117"/>
      <c r="AR2528" s="117"/>
      <c r="AS2528" s="117"/>
      <c r="AT2528" s="117"/>
      <c r="AU2528" s="117"/>
    </row>
    <row r="2529" spans="27:47">
      <c r="AA2529" s="117"/>
      <c r="AB2529" s="117"/>
      <c r="AC2529" s="117"/>
      <c r="AD2529" s="117"/>
      <c r="AE2529" s="117"/>
      <c r="AF2529" s="142"/>
      <c r="AG2529" s="141"/>
      <c r="AN2529" s="117"/>
      <c r="AO2529" s="117"/>
      <c r="AP2529" s="117"/>
      <c r="AQ2529" s="117"/>
      <c r="AR2529" s="117"/>
      <c r="AS2529" s="117"/>
      <c r="AT2529" s="117"/>
      <c r="AU2529" s="117"/>
    </row>
    <row r="2530" spans="27:47">
      <c r="AA2530" s="117"/>
      <c r="AB2530" s="117"/>
      <c r="AC2530" s="117"/>
      <c r="AD2530" s="117"/>
      <c r="AE2530" s="117"/>
      <c r="AF2530" s="142"/>
      <c r="AG2530" s="141"/>
      <c r="AN2530" s="117"/>
      <c r="AO2530" s="117"/>
      <c r="AP2530" s="117"/>
      <c r="AQ2530" s="117"/>
      <c r="AR2530" s="117"/>
      <c r="AS2530" s="117"/>
      <c r="AT2530" s="117"/>
      <c r="AU2530" s="117"/>
    </row>
    <row r="2531" spans="27:47">
      <c r="AA2531" s="117"/>
      <c r="AB2531" s="117"/>
      <c r="AC2531" s="117"/>
      <c r="AD2531" s="117"/>
      <c r="AE2531" s="117"/>
      <c r="AF2531" s="142"/>
      <c r="AG2531" s="141"/>
      <c r="AN2531" s="117"/>
      <c r="AO2531" s="117"/>
      <c r="AP2531" s="117"/>
      <c r="AQ2531" s="117"/>
      <c r="AR2531" s="117"/>
      <c r="AS2531" s="117"/>
      <c r="AT2531" s="117"/>
      <c r="AU2531" s="117"/>
    </row>
    <row r="2532" spans="27:47">
      <c r="AA2532" s="117"/>
      <c r="AB2532" s="117"/>
      <c r="AC2532" s="117"/>
      <c r="AD2532" s="117"/>
      <c r="AE2532" s="117"/>
      <c r="AF2532" s="142"/>
      <c r="AG2532" s="141"/>
      <c r="AN2532" s="117"/>
      <c r="AO2532" s="117"/>
      <c r="AP2532" s="117"/>
      <c r="AQ2532" s="117"/>
      <c r="AR2532" s="117"/>
      <c r="AS2532" s="117"/>
      <c r="AT2532" s="117"/>
      <c r="AU2532" s="117"/>
    </row>
    <row r="2533" spans="27:47">
      <c r="AA2533" s="117"/>
      <c r="AB2533" s="117"/>
      <c r="AC2533" s="117"/>
      <c r="AD2533" s="117"/>
      <c r="AE2533" s="117"/>
      <c r="AF2533" s="142"/>
      <c r="AG2533" s="141"/>
      <c r="AN2533" s="117"/>
      <c r="AO2533" s="117"/>
      <c r="AP2533" s="117"/>
      <c r="AQ2533" s="117"/>
      <c r="AR2533" s="117"/>
      <c r="AS2533" s="117"/>
      <c r="AT2533" s="117"/>
      <c r="AU2533" s="117"/>
    </row>
    <row r="2534" spans="27:47">
      <c r="AA2534" s="117"/>
      <c r="AB2534" s="117"/>
      <c r="AC2534" s="117"/>
      <c r="AD2534" s="117"/>
      <c r="AE2534" s="117"/>
      <c r="AF2534" s="142"/>
      <c r="AG2534" s="141"/>
      <c r="AN2534" s="117"/>
      <c r="AO2534" s="117"/>
      <c r="AP2534" s="117"/>
      <c r="AQ2534" s="117"/>
      <c r="AR2534" s="117"/>
      <c r="AS2534" s="117"/>
      <c r="AT2534" s="117"/>
      <c r="AU2534" s="117"/>
    </row>
    <row r="2535" spans="27:47">
      <c r="AA2535" s="117"/>
      <c r="AB2535" s="117"/>
      <c r="AC2535" s="117"/>
      <c r="AD2535" s="117"/>
      <c r="AE2535" s="117"/>
      <c r="AF2535" s="142"/>
      <c r="AG2535" s="141"/>
      <c r="AN2535" s="117"/>
      <c r="AO2535" s="117"/>
      <c r="AP2535" s="117"/>
      <c r="AQ2535" s="117"/>
      <c r="AR2535" s="117"/>
      <c r="AS2535" s="117"/>
      <c r="AT2535" s="117"/>
      <c r="AU2535" s="117"/>
    </row>
    <row r="2536" spans="27:47">
      <c r="AA2536" s="117"/>
      <c r="AB2536" s="117"/>
      <c r="AC2536" s="117"/>
      <c r="AD2536" s="117"/>
      <c r="AE2536" s="117"/>
      <c r="AF2536" s="142"/>
      <c r="AG2536" s="141"/>
      <c r="AN2536" s="117"/>
      <c r="AO2536" s="117"/>
      <c r="AP2536" s="117"/>
      <c r="AQ2536" s="117"/>
      <c r="AR2536" s="117"/>
      <c r="AS2536" s="117"/>
      <c r="AT2536" s="117"/>
      <c r="AU2536" s="117"/>
    </row>
    <row r="2537" spans="27:47">
      <c r="AA2537" s="117"/>
      <c r="AB2537" s="117"/>
      <c r="AC2537" s="117"/>
      <c r="AD2537" s="117"/>
      <c r="AE2537" s="117"/>
      <c r="AF2537" s="142"/>
      <c r="AG2537" s="141"/>
      <c r="AN2537" s="117"/>
      <c r="AO2537" s="117"/>
      <c r="AP2537" s="117"/>
      <c r="AQ2537" s="117"/>
      <c r="AR2537" s="117"/>
      <c r="AS2537" s="117"/>
      <c r="AT2537" s="117"/>
      <c r="AU2537" s="117"/>
    </row>
    <row r="2538" spans="27:47">
      <c r="AA2538" s="117"/>
      <c r="AB2538" s="117"/>
      <c r="AC2538" s="117"/>
      <c r="AD2538" s="117"/>
      <c r="AE2538" s="117"/>
      <c r="AF2538" s="142"/>
      <c r="AG2538" s="141"/>
      <c r="AN2538" s="117"/>
      <c r="AO2538" s="117"/>
      <c r="AP2538" s="117"/>
      <c r="AQ2538" s="117"/>
      <c r="AR2538" s="117"/>
      <c r="AS2538" s="117"/>
      <c r="AT2538" s="117"/>
      <c r="AU2538" s="117"/>
    </row>
    <row r="2539" spans="27:47">
      <c r="AA2539" s="117"/>
      <c r="AB2539" s="117"/>
      <c r="AC2539" s="117"/>
      <c r="AD2539" s="117"/>
      <c r="AE2539" s="117"/>
      <c r="AF2539" s="142"/>
      <c r="AG2539" s="141"/>
      <c r="AN2539" s="117"/>
      <c r="AO2539" s="117"/>
      <c r="AP2539" s="117"/>
      <c r="AQ2539" s="117"/>
      <c r="AR2539" s="117"/>
      <c r="AS2539" s="117"/>
      <c r="AT2539" s="117"/>
      <c r="AU2539" s="117"/>
    </row>
    <row r="2540" spans="27:47">
      <c r="AA2540" s="117"/>
      <c r="AB2540" s="117"/>
      <c r="AC2540" s="117"/>
      <c r="AD2540" s="117"/>
      <c r="AE2540" s="117"/>
      <c r="AF2540" s="142"/>
      <c r="AG2540" s="141"/>
      <c r="AN2540" s="117"/>
      <c r="AO2540" s="117"/>
      <c r="AP2540" s="117"/>
      <c r="AQ2540" s="117"/>
      <c r="AR2540" s="117"/>
      <c r="AS2540" s="117"/>
      <c r="AT2540" s="117"/>
      <c r="AU2540" s="117"/>
    </row>
    <row r="2541" spans="27:47">
      <c r="AA2541" s="117"/>
      <c r="AB2541" s="117"/>
      <c r="AC2541" s="117"/>
      <c r="AD2541" s="117"/>
      <c r="AE2541" s="117"/>
      <c r="AF2541" s="142"/>
      <c r="AG2541" s="141"/>
      <c r="AN2541" s="117"/>
      <c r="AO2541" s="117"/>
      <c r="AP2541" s="117"/>
      <c r="AQ2541" s="117"/>
      <c r="AR2541" s="117"/>
      <c r="AS2541" s="117"/>
      <c r="AT2541" s="117"/>
      <c r="AU2541" s="117"/>
    </row>
    <row r="2542" spans="27:47">
      <c r="AA2542" s="117"/>
      <c r="AB2542" s="117"/>
      <c r="AC2542" s="117"/>
      <c r="AD2542" s="117"/>
      <c r="AE2542" s="117"/>
      <c r="AF2542" s="142"/>
      <c r="AG2542" s="141"/>
      <c r="AN2542" s="117"/>
      <c r="AO2542" s="117"/>
      <c r="AP2542" s="117"/>
      <c r="AQ2542" s="117"/>
      <c r="AR2542" s="117"/>
      <c r="AS2542" s="117"/>
      <c r="AT2542" s="117"/>
      <c r="AU2542" s="117"/>
    </row>
    <row r="2543" spans="27:47">
      <c r="AA2543" s="117"/>
      <c r="AB2543" s="117"/>
      <c r="AC2543" s="117"/>
      <c r="AD2543" s="117"/>
      <c r="AE2543" s="117"/>
      <c r="AF2543" s="142"/>
      <c r="AG2543" s="141"/>
      <c r="AN2543" s="117"/>
      <c r="AO2543" s="117"/>
      <c r="AP2543" s="117"/>
      <c r="AQ2543" s="117"/>
      <c r="AR2543" s="117"/>
      <c r="AS2543" s="117"/>
      <c r="AT2543" s="117"/>
      <c r="AU2543" s="117"/>
    </row>
    <row r="2544" spans="27:47">
      <c r="AA2544" s="117"/>
      <c r="AB2544" s="117"/>
      <c r="AC2544" s="117"/>
      <c r="AD2544" s="117"/>
      <c r="AE2544" s="117"/>
      <c r="AF2544" s="142"/>
      <c r="AG2544" s="141"/>
      <c r="AN2544" s="117"/>
      <c r="AO2544" s="117"/>
      <c r="AP2544" s="117"/>
      <c r="AQ2544" s="117"/>
      <c r="AR2544" s="117"/>
      <c r="AS2544" s="117"/>
      <c r="AT2544" s="117"/>
      <c r="AU2544" s="117"/>
    </row>
    <row r="2545" spans="27:47">
      <c r="AA2545" s="117"/>
      <c r="AB2545" s="117"/>
      <c r="AC2545" s="117"/>
      <c r="AD2545" s="117"/>
      <c r="AE2545" s="117"/>
      <c r="AF2545" s="142"/>
      <c r="AG2545" s="141"/>
      <c r="AN2545" s="117"/>
      <c r="AO2545" s="117"/>
      <c r="AP2545" s="117"/>
      <c r="AQ2545" s="117"/>
      <c r="AR2545" s="117"/>
      <c r="AS2545" s="117"/>
      <c r="AT2545" s="117"/>
      <c r="AU2545" s="117"/>
    </row>
  </sheetData>
  <protectedRanges>
    <protectedRange sqref="A179:D179" name="Range1"/>
    <protectedRange sqref="A180:D182" name="Range1_1"/>
  </protectedRanges>
  <sortState xmlns:xlrd2="http://schemas.microsoft.com/office/spreadsheetml/2017/richdata2" ref="A21:AU192">
    <sortCondition ref="C21:C192"/>
  </sortState>
  <phoneticPr fontId="7" type="noConversion"/>
  <hyperlinks>
    <hyperlink ref="H64449" r:id="rId1" display="http://vsolj.cetus-net.org/bulletin.html" xr:uid="{00000000-0004-0000-0000-000000000000}"/>
    <hyperlink ref="H64442" r:id="rId2" display="https://www.aavso.org/ejaavso" xr:uid="{00000000-0004-0000-0000-000001000000}"/>
    <hyperlink ref="AP593" r:id="rId3" display="http://cdsbib.u-strasbg.fr/cgi-bin/cdsbib?1990RMxAA..21..381G" xr:uid="{00000000-0004-0000-0000-000002000000}"/>
    <hyperlink ref="AP597" r:id="rId4" display="http://cdsbib.u-strasbg.fr/cgi-bin/cdsbib?1990RMxAA..21..381G" xr:uid="{00000000-0004-0000-0000-000003000000}"/>
    <hyperlink ref="AP596" r:id="rId5" display="http://cdsbib.u-strasbg.fr/cgi-bin/cdsbib?1990RMxAA..21..381G" xr:uid="{00000000-0004-0000-0000-000004000000}"/>
    <hyperlink ref="AP577" r:id="rId6" display="http://cdsbib.u-strasbg.fr/cgi-bin/cdsbib?1990RMxAA..21..381G" xr:uid="{00000000-0004-0000-0000-000005000000}"/>
    <hyperlink ref="I64449" r:id="rId7" display="http://vsolj.cetus-net.org/bulletin.html" xr:uid="{00000000-0004-0000-0000-000006000000}"/>
    <hyperlink ref="AQ733" r:id="rId8" display="http://cdsbib.u-strasbg.fr/cgi-bin/cdsbib?1990RMxAA..21..381G" xr:uid="{00000000-0004-0000-0000-000007000000}"/>
    <hyperlink ref="AQ55499" r:id="rId9" display="http://cdsbib.u-strasbg.fr/cgi-bin/cdsbib?1990RMxAA..21..381G" xr:uid="{00000000-0004-0000-0000-000008000000}"/>
    <hyperlink ref="AQ734" r:id="rId10" display="http://cdsbib.u-strasbg.fr/cgi-bin/cdsbib?1990RMxAA..21..381G" xr:uid="{00000000-0004-0000-0000-000009000000}"/>
    <hyperlink ref="H64446" r:id="rId11" display="https://www.aavso.org/ejaavso" xr:uid="{00000000-0004-0000-0000-00000A000000}"/>
    <hyperlink ref="H1619" r:id="rId12" display="http://vsolj.cetus-net.org/bulletin.html" xr:uid="{00000000-0004-0000-0000-00000B000000}"/>
    <hyperlink ref="AP2863" r:id="rId13" display="http://cdsbib.u-strasbg.fr/cgi-bin/cdsbib?1990RMxAA..21..381G" xr:uid="{00000000-0004-0000-0000-00000C000000}"/>
    <hyperlink ref="AP2866" r:id="rId14" display="http://cdsbib.u-strasbg.fr/cgi-bin/cdsbib?1990RMxAA..21..381G" xr:uid="{00000000-0004-0000-0000-00000D000000}"/>
    <hyperlink ref="AP2864" r:id="rId15" display="http://cdsbib.u-strasbg.fr/cgi-bin/cdsbib?1990RMxAA..21..381G" xr:uid="{00000000-0004-0000-0000-00000E000000}"/>
    <hyperlink ref="AP2848" r:id="rId16" display="http://cdsbib.u-strasbg.fr/cgi-bin/cdsbib?1990RMxAA..21..381G" xr:uid="{00000000-0004-0000-0000-00000F000000}"/>
    <hyperlink ref="I1619" r:id="rId17" display="http://vsolj.cetus-net.org/bulletin.html" xr:uid="{00000000-0004-0000-0000-000010000000}"/>
    <hyperlink ref="AQ3077" r:id="rId18" display="http://cdsbib.u-strasbg.fr/cgi-bin/cdsbib?1990RMxAA..21..381G" xr:uid="{00000000-0004-0000-0000-000011000000}"/>
    <hyperlink ref="AQ65314" r:id="rId19" display="http://cdsbib.u-strasbg.fr/cgi-bin/cdsbib?1990RMxAA..21..381G" xr:uid="{00000000-0004-0000-0000-000012000000}"/>
    <hyperlink ref="AQ3081" r:id="rId20" display="http://cdsbib.u-strasbg.fr/cgi-bin/cdsbib?1990RMxAA..21..381G" xr:uid="{00000000-0004-0000-0000-000013000000}"/>
    <hyperlink ref="H64248" r:id="rId21" display="http://vsolj.cetus-net.org/bulletin.html" xr:uid="{00000000-0004-0000-0000-000014000000}"/>
    <hyperlink ref="H64241" r:id="rId22" display="https://www.aavso.org/ejaavso" xr:uid="{00000000-0004-0000-0000-000015000000}"/>
    <hyperlink ref="I64248" r:id="rId23" display="http://vsolj.cetus-net.org/bulletin.html" xr:uid="{00000000-0004-0000-0000-000016000000}"/>
    <hyperlink ref="AQ57899" r:id="rId24" display="http://cdsbib.u-strasbg.fr/cgi-bin/cdsbib?1990RMxAA..21..381G" xr:uid="{00000000-0004-0000-0000-000017000000}"/>
    <hyperlink ref="H64245" r:id="rId25" display="https://www.aavso.org/ejaavso" xr:uid="{00000000-0004-0000-0000-000018000000}"/>
    <hyperlink ref="AP5263" r:id="rId26" display="http://cdsbib.u-strasbg.fr/cgi-bin/cdsbib?1990RMxAA..21..381G" xr:uid="{00000000-0004-0000-0000-000019000000}"/>
    <hyperlink ref="AP5266" r:id="rId27" display="http://cdsbib.u-strasbg.fr/cgi-bin/cdsbib?1990RMxAA..21..381G" xr:uid="{00000000-0004-0000-0000-00001A000000}"/>
    <hyperlink ref="AP5264" r:id="rId28" display="http://cdsbib.u-strasbg.fr/cgi-bin/cdsbib?1990RMxAA..21..381G" xr:uid="{00000000-0004-0000-0000-00001B000000}"/>
    <hyperlink ref="AP5248" r:id="rId29" display="http://cdsbib.u-strasbg.fr/cgi-bin/cdsbib?1990RMxAA..21..381G" xr:uid="{00000000-0004-0000-0000-00001C000000}"/>
    <hyperlink ref="AQ5477" r:id="rId30" display="http://cdsbib.u-strasbg.fr/cgi-bin/cdsbib?1990RMxAA..21..381G" xr:uid="{00000000-0004-0000-0000-00001D000000}"/>
    <hyperlink ref="AQ5481" r:id="rId31" display="http://cdsbib.u-strasbg.fr/cgi-bin/cdsbib?1990RMxAA..21..381G" xr:uid="{00000000-0004-0000-0000-00001E000000}"/>
    <hyperlink ref="AQ65161" r:id="rId32" display="http://cdsbib.u-strasbg.fr/cgi-bin/cdsbib?1990RMxAA..21..381G" xr:uid="{00000000-0004-0000-0000-00001F000000}"/>
    <hyperlink ref="I2369" r:id="rId33" display="http://vsolj.cetus-net.org/bulletin.html" xr:uid="{00000000-0004-0000-0000-000020000000}"/>
    <hyperlink ref="H2369" r:id="rId34" display="http://vsolj.cetus-net.org/bulletin.html" xr:uid="{00000000-0004-0000-0000-000021000000}"/>
    <hyperlink ref="AQ286" r:id="rId35" display="http://cdsbib.u-strasbg.fr/cgi-bin/cdsbib?1990RMxAA..21..381G" xr:uid="{00000000-0004-0000-0000-000022000000}"/>
    <hyperlink ref="AQ285" r:id="rId36" display="http://cdsbib.u-strasbg.fr/cgi-bin/cdsbib?1990RMxAA..21..381G" xr:uid="{00000000-0004-0000-0000-000023000000}"/>
    <hyperlink ref="AP3539" r:id="rId37" display="http://cdsbib.u-strasbg.fr/cgi-bin/cdsbib?1990RMxAA..21..381G" xr:uid="{00000000-0004-0000-0000-000024000000}"/>
    <hyperlink ref="AP3557" r:id="rId38" display="http://cdsbib.u-strasbg.fr/cgi-bin/cdsbib?1990RMxAA..21..381G" xr:uid="{00000000-0004-0000-0000-000025000000}"/>
    <hyperlink ref="AP3558" r:id="rId39" display="http://cdsbib.u-strasbg.fr/cgi-bin/cdsbib?1990RMxAA..21..381G" xr:uid="{00000000-0004-0000-0000-000026000000}"/>
    <hyperlink ref="AP3554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3A34-2709-41D7-8AE6-039C07E1BCDE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R2529"/>
  <sheetViews>
    <sheetView workbookViewId="0">
      <pane ySplit="20" topLeftCell="A21" activePane="bottomLeft" state="frozen"/>
      <selection pane="bottomLeft" activeCell="G1" sqref="G1"/>
    </sheetView>
  </sheetViews>
  <sheetFormatPr defaultColWidth="10.28515625" defaultRowHeight="12.75"/>
  <cols>
    <col min="1" max="1" width="21.140625" customWidth="1"/>
    <col min="2" max="2" width="5.140625" style="5" customWidth="1"/>
    <col min="3" max="3" width="11.85546875" style="16" customWidth="1"/>
    <col min="4" max="4" width="9.42578125" style="16" customWidth="1"/>
    <col min="5" max="5" width="10.140625" customWidth="1"/>
    <col min="6" max="6" width="16.42578125" customWidth="1"/>
    <col min="7" max="7" width="8.140625" customWidth="1"/>
    <col min="8" max="10" width="8.5703125" customWidth="1"/>
    <col min="11" max="11" width="9.2851562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9" max="25" width="10.28515625" style="5"/>
    <col min="32" max="32" width="10.28515625" customWidth="1"/>
    <col min="33" max="33" width="12.140625" customWidth="1"/>
    <col min="34" max="34" width="9.42578125" customWidth="1"/>
    <col min="35" max="37" width="10.42578125" customWidth="1"/>
    <col min="38" max="38" width="10.5703125" customWidth="1"/>
    <col min="39" max="39" width="10.28515625" customWidth="1"/>
    <col min="40" max="43" width="9.42578125" customWidth="1"/>
    <col min="44" max="58" width="10.28515625" customWidth="1"/>
    <col min="59" max="59" width="11.85546875" customWidth="1"/>
    <col min="60" max="60" width="14.7109375" customWidth="1"/>
  </cols>
  <sheetData>
    <row r="1" spans="1:70" ht="21" thickBot="1">
      <c r="A1" s="1" t="s">
        <v>72</v>
      </c>
      <c r="E1" s="143" t="s">
        <v>745</v>
      </c>
      <c r="G1" s="29" t="s">
        <v>776</v>
      </c>
      <c r="S1"/>
      <c r="T1" s="22" t="s">
        <v>751</v>
      </c>
      <c r="U1" s="29">
        <v>5.6781428654675732E-2</v>
      </c>
      <c r="V1" s="29">
        <v>2.0446539612676868E-6</v>
      </c>
      <c r="W1" s="29">
        <v>-2.7272456240403178E-11</v>
      </c>
      <c r="X1" s="29">
        <v>6.4612224985431427E-2</v>
      </c>
      <c r="Y1" s="29">
        <v>0.61531359695896704</v>
      </c>
      <c r="Z1" s="29">
        <v>69.410296257363498</v>
      </c>
      <c r="AA1" s="29">
        <v>339.33685292660499</v>
      </c>
      <c r="AB1" s="29">
        <v>30051.05543873012</v>
      </c>
      <c r="AC1" s="29">
        <v>11.194845398545338</v>
      </c>
      <c r="AD1" s="22">
        <v>0.29121014785486149</v>
      </c>
      <c r="AE1" s="22">
        <v>-6.076952918256287E-8</v>
      </c>
      <c r="AG1" s="106" t="s">
        <v>691</v>
      </c>
      <c r="AH1" s="107"/>
      <c r="AI1" s="107" t="s">
        <v>692</v>
      </c>
      <c r="AJ1" s="107" t="s">
        <v>693</v>
      </c>
      <c r="AK1" s="108"/>
      <c r="AL1" t="s">
        <v>748</v>
      </c>
      <c r="AM1" t="s">
        <v>748</v>
      </c>
      <c r="AQ1" t="s">
        <v>773</v>
      </c>
      <c r="AS1" s="75"/>
      <c r="BC1" s="109" t="s">
        <v>15</v>
      </c>
      <c r="BD1" s="110" t="s">
        <v>694</v>
      </c>
      <c r="BE1" s="9" t="s">
        <v>695</v>
      </c>
      <c r="BF1" s="111" t="s">
        <v>696</v>
      </c>
      <c r="BG1" s="112" t="s">
        <v>697</v>
      </c>
      <c r="BH1" s="111" t="s">
        <v>698</v>
      </c>
      <c r="BI1" s="112" t="s">
        <v>699</v>
      </c>
      <c r="BJ1" s="111" t="s">
        <v>700</v>
      </c>
      <c r="BK1" s="113" t="s">
        <v>701</v>
      </c>
      <c r="BL1" s="112" t="s">
        <v>702</v>
      </c>
      <c r="BM1" s="111" t="s">
        <v>703</v>
      </c>
      <c r="BN1" s="113" t="s">
        <v>704</v>
      </c>
      <c r="BO1" s="112" t="s">
        <v>705</v>
      </c>
      <c r="BP1" s="111" t="s">
        <v>706</v>
      </c>
      <c r="BQ1" s="113" t="s">
        <v>707</v>
      </c>
      <c r="BR1" s="112" t="s">
        <v>708</v>
      </c>
    </row>
    <row r="2" spans="1:70" ht="16.5" thickBot="1">
      <c r="A2" t="s">
        <v>29</v>
      </c>
      <c r="B2" s="18" t="s">
        <v>53</v>
      </c>
      <c r="S2"/>
      <c r="U2" s="163" t="s">
        <v>712</v>
      </c>
      <c r="V2" s="164" t="s">
        <v>713</v>
      </c>
      <c r="W2" s="165" t="s">
        <v>714</v>
      </c>
      <c r="X2" s="165" t="s">
        <v>752</v>
      </c>
      <c r="Y2" s="164" t="s">
        <v>716</v>
      </c>
      <c r="Z2" s="164" t="s">
        <v>753</v>
      </c>
      <c r="AA2" s="166" t="s">
        <v>754</v>
      </c>
      <c r="AB2" s="164" t="s">
        <v>755</v>
      </c>
      <c r="AC2" s="164" t="s">
        <v>756</v>
      </c>
      <c r="AD2" s="164" t="s">
        <v>757</v>
      </c>
      <c r="AE2" s="164" t="s">
        <v>758</v>
      </c>
      <c r="AG2" s="114" t="s">
        <v>709</v>
      </c>
      <c r="AH2" s="115">
        <f>C7</f>
        <v>54499.742612926479</v>
      </c>
      <c r="AI2" s="116" t="s">
        <v>710</v>
      </c>
      <c r="AJ2" s="115">
        <f>C8</f>
        <v>0.32782850389774126</v>
      </c>
      <c r="AK2" s="69" t="s">
        <v>711</v>
      </c>
      <c r="AL2" t="s">
        <v>749</v>
      </c>
      <c r="AM2" t="s">
        <v>749</v>
      </c>
      <c r="AO2" s="75" t="s">
        <v>750</v>
      </c>
      <c r="AQ2" s="75" t="s">
        <v>750</v>
      </c>
      <c r="AR2" s="5"/>
      <c r="BC2">
        <v>-75000</v>
      </c>
      <c r="BD2">
        <f>AH$3+AH$4*BC2+AH$5*BC2^2+BF2</f>
        <v>-0.30097947697741911</v>
      </c>
      <c r="BE2">
        <f>AH$3+AH$4*BC2+AH$5*BC2^2</f>
        <v>-0.24997518479266867</v>
      </c>
      <c r="BF2" s="117">
        <f>$AH$6*($AH$11/BG2*BH2+$AH$12)</f>
        <v>-5.1004292184750423E-2</v>
      </c>
      <c r="BG2">
        <f>1+$AH$7*COS(BI2)</f>
        <v>1.0374107666389698</v>
      </c>
      <c r="BH2">
        <f t="shared" ref="BH2:BH33" si="0">SIN(BI2+RADIANS($AH$9))</f>
        <v>-0.95539471255998432</v>
      </c>
      <c r="BI2">
        <f t="shared" ref="BI2:BI65" si="1">2*ATAN(BJ2)</f>
        <v>-1.5099592936103581</v>
      </c>
      <c r="BJ2">
        <f t="shared" ref="BJ2:BJ33" si="2">SQRT((1+$AH$7)/(1-$AH$7))*TAN(BK2/2)</f>
        <v>-0.94094123043317968</v>
      </c>
      <c r="BK2">
        <f t="shared" ref="BK2:BQ3" si="3">$BR2+$AH$7*SIN(BL2)</f>
        <v>5.4222539197373596</v>
      </c>
      <c r="BL2">
        <f t="shared" si="3"/>
        <v>5.4240150986651088</v>
      </c>
      <c r="BM2">
        <f t="shared" si="3"/>
        <v>5.4283868130730433</v>
      </c>
      <c r="BN2">
        <f t="shared" si="3"/>
        <v>5.4391449647998344</v>
      </c>
      <c r="BO2">
        <f t="shared" si="3"/>
        <v>5.4650831008319383</v>
      </c>
      <c r="BP2">
        <f t="shared" si="3"/>
        <v>5.5248753431569328</v>
      </c>
      <c r="BQ2">
        <f t="shared" si="3"/>
        <v>5.6514799763807329</v>
      </c>
      <c r="BR2">
        <f>RADIANS($AH$9)+$AH$18*(BC2-AH$15)</f>
        <v>5.8882314697224949</v>
      </c>
    </row>
    <row r="3" spans="1:70" ht="13.5" thickBot="1">
      <c r="A3" s="61" t="s">
        <v>103</v>
      </c>
      <c r="C3" s="84"/>
      <c r="S3"/>
      <c r="U3">
        <f>AH3</f>
        <v>5.6781428654675732E-2</v>
      </c>
      <c r="V3">
        <f>AH4</f>
        <v>2.0446539612676868E-6</v>
      </c>
      <c r="W3">
        <f>AH5</f>
        <v>-2.7272456240403178E-11</v>
      </c>
      <c r="X3">
        <f>AH6</f>
        <v>6.4612224985431427E-2</v>
      </c>
      <c r="Y3">
        <f>AH7</f>
        <v>0.61531359695896704</v>
      </c>
      <c r="Z3">
        <f>AH8</f>
        <v>69.410296257363498</v>
      </c>
      <c r="AA3">
        <f>AH9</f>
        <v>339.33685292660499</v>
      </c>
      <c r="AB3">
        <f>AH10</f>
        <v>30051.05543873012</v>
      </c>
      <c r="AC3">
        <f>AH13</f>
        <v>11.194845398545338</v>
      </c>
      <c r="AD3">
        <f>AH17</f>
        <v>0.29121014785486149</v>
      </c>
      <c r="AE3">
        <f>AH14</f>
        <v>-6.076952918256287E-8</v>
      </c>
      <c r="AF3" s="120">
        <v>5.6781428654675734</v>
      </c>
      <c r="AG3" s="118" t="s">
        <v>712</v>
      </c>
      <c r="AH3" s="119">
        <f t="shared" ref="AH3:AH10" si="4">AI3*AJ3</f>
        <v>5.6781428654675732E-2</v>
      </c>
      <c r="AI3" s="120">
        <v>5.6781428654675734</v>
      </c>
      <c r="AJ3">
        <v>0.01</v>
      </c>
      <c r="AK3" s="71"/>
      <c r="AL3" s="157">
        <v>7.2905638027342574</v>
      </c>
      <c r="AM3" s="158">
        <v>7.2905638027342574</v>
      </c>
      <c r="AN3" s="120">
        <v>5.2944315609244947</v>
      </c>
      <c r="AO3" s="120">
        <v>5.5582175426804259</v>
      </c>
      <c r="AP3" s="120">
        <v>5.5979169069292611</v>
      </c>
      <c r="AQ3" s="120">
        <v>5.6781428654675734</v>
      </c>
      <c r="AR3" s="120"/>
      <c r="AS3" s="120"/>
      <c r="BC3">
        <v>-74000</v>
      </c>
      <c r="BD3">
        <f>AH$3+AH$4*BC3+AH$5*BC3^2+BF3</f>
        <v>-0.29235738961874103</v>
      </c>
      <c r="BE3">
        <f>AH$3+AH$4*BC3+AH$5*BC3^2</f>
        <v>-0.2438669348515809</v>
      </c>
      <c r="BF3" s="117">
        <f>$AH$6*($AH$11/BG3*BH3+$AH$12)</f>
        <v>-4.8490454767160129E-2</v>
      </c>
      <c r="BG3">
        <f>1+$AH$7*COS(BI3)</f>
        <v>1.1593945154100087</v>
      </c>
      <c r="BH3">
        <f t="shared" si="0"/>
        <v>-0.99514240445497337</v>
      </c>
      <c r="BI3">
        <f t="shared" si="1"/>
        <v>-1.308761988480071</v>
      </c>
      <c r="BJ3">
        <f t="shared" si="2"/>
        <v>-0.76714036120310602</v>
      </c>
      <c r="BK3">
        <f t="shared" si="3"/>
        <v>5.5667506871619921</v>
      </c>
      <c r="BL3">
        <f t="shared" si="3"/>
        <v>5.5696475880162009</v>
      </c>
      <c r="BM3">
        <f t="shared" si="3"/>
        <v>5.57585803475855</v>
      </c>
      <c r="BN3">
        <f t="shared" si="3"/>
        <v>5.589062567972328</v>
      </c>
      <c r="BO3">
        <f t="shared" si="3"/>
        <v>5.6166690810665898</v>
      </c>
      <c r="BP3">
        <f t="shared" si="3"/>
        <v>5.6725527676309824</v>
      </c>
      <c r="BQ3">
        <f t="shared" si="3"/>
        <v>5.7796051608982539</v>
      </c>
      <c r="BR3">
        <f>RADIANS($AH$9)+$AH$18*(BC3-AH$15)</f>
        <v>5.9694811633396885</v>
      </c>
    </row>
    <row r="4" spans="1:70" ht="14.25" thickTop="1" thickBot="1">
      <c r="A4" s="97" t="s">
        <v>5</v>
      </c>
      <c r="C4" s="85">
        <v>44968.276400000002</v>
      </c>
      <c r="D4" s="86">
        <v>0.32783200000000001</v>
      </c>
      <c r="S4"/>
      <c r="U4"/>
      <c r="V4"/>
      <c r="W4"/>
      <c r="X4"/>
      <c r="Y4"/>
      <c r="AF4" s="123">
        <v>2.0446539612676871</v>
      </c>
      <c r="AG4" s="121" t="s">
        <v>713</v>
      </c>
      <c r="AH4" s="122">
        <f t="shared" si="4"/>
        <v>2.0446539612676868E-6</v>
      </c>
      <c r="AI4" s="123">
        <v>2.0446539612676871</v>
      </c>
      <c r="AJ4" s="124">
        <v>9.9999999999999995E-7</v>
      </c>
      <c r="AK4" s="71"/>
      <c r="AL4" s="159">
        <v>5.6612421175552887</v>
      </c>
      <c r="AM4" s="160">
        <v>5.6612421175552887</v>
      </c>
      <c r="AN4" s="123">
        <v>2.4481434659421235</v>
      </c>
      <c r="AO4" s="123">
        <v>2.4126166954302346</v>
      </c>
      <c r="AP4" s="123">
        <v>2.0844613905095351</v>
      </c>
      <c r="AQ4" s="123">
        <v>2.0446539612676871</v>
      </c>
      <c r="AR4" s="123"/>
      <c r="AS4" s="123"/>
      <c r="BC4">
        <v>-73000</v>
      </c>
      <c r="BD4">
        <f t="shared" ref="BD4:BD67" si="5">AH$3+AH$4*BC4+AH$5*BC4^2+BF4</f>
        <v>-0.28228520805217083</v>
      </c>
      <c r="BE4">
        <f t="shared" ref="BE4:BE67" si="6">AH$3+AH$4*BC4+AH$5*BC4^2</f>
        <v>-0.23781322982297395</v>
      </c>
      <c r="BF4" s="117">
        <f t="shared" ref="BF4:BF67" si="7">$AH$6*($AH$11/BG4*BH4+$AH$12)</f>
        <v>-4.4471978229196851E-2</v>
      </c>
      <c r="BG4">
        <f t="shared" ref="BG4:BG67" si="8">1+$AH$7*COS(BI4)</f>
        <v>1.3031340004744854</v>
      </c>
      <c r="BH4">
        <f t="shared" si="0"/>
        <v>-0.98808984166007563</v>
      </c>
      <c r="BI4">
        <f t="shared" si="1"/>
        <v>-1.0556644628675385</v>
      </c>
      <c r="BJ4">
        <f t="shared" si="2"/>
        <v>-0.58300874113710133</v>
      </c>
      <c r="BK4">
        <f t="shared" ref="BK4:BQ4" si="9">$BR4+$AH$7*SIN(BL4)</f>
        <v>5.7288104295678064</v>
      </c>
      <c r="BL4">
        <f t="shared" si="9"/>
        <v>5.7326059326290082</v>
      </c>
      <c r="BM4">
        <f t="shared" si="9"/>
        <v>5.7398280144463705</v>
      </c>
      <c r="BN4">
        <f t="shared" si="9"/>
        <v>5.7534842016540315</v>
      </c>
      <c r="BO4">
        <f t="shared" si="9"/>
        <v>5.779014523785361</v>
      </c>
      <c r="BP4">
        <f t="shared" si="9"/>
        <v>5.8258152549849189</v>
      </c>
      <c r="BQ4">
        <f t="shared" si="9"/>
        <v>5.9089831248456086</v>
      </c>
      <c r="BR4">
        <f t="shared" ref="BR4:BR67" si="10">RADIANS($AH$9)+$AH$18*(BC4-AH$15)</f>
        <v>6.0507308569568812</v>
      </c>
    </row>
    <row r="5" spans="1:70" ht="13.5" thickTop="1">
      <c r="A5" s="39" t="s">
        <v>73</v>
      </c>
      <c r="B5" s="95"/>
      <c r="C5" s="87">
        <v>8</v>
      </c>
      <c r="D5" s="88" t="s">
        <v>74</v>
      </c>
      <c r="E5" s="40"/>
      <c r="S5" s="97" t="s">
        <v>759</v>
      </c>
      <c r="U5" s="98">
        <f t="shared" ref="U5:AE5" si="11">(U3-U1)^2</f>
        <v>0</v>
      </c>
      <c r="V5" s="98">
        <f t="shared" si="11"/>
        <v>0</v>
      </c>
      <c r="W5" s="98">
        <f t="shared" si="11"/>
        <v>0</v>
      </c>
      <c r="X5" s="98">
        <f t="shared" si="11"/>
        <v>0</v>
      </c>
      <c r="Y5" s="98">
        <f t="shared" si="11"/>
        <v>0</v>
      </c>
      <c r="Z5" s="98">
        <f t="shared" si="11"/>
        <v>0</v>
      </c>
      <c r="AA5" s="98">
        <f t="shared" si="11"/>
        <v>0</v>
      </c>
      <c r="AB5" s="98">
        <f t="shared" si="11"/>
        <v>0</v>
      </c>
      <c r="AC5" s="98">
        <f t="shared" si="11"/>
        <v>0</v>
      </c>
      <c r="AD5" s="98">
        <f t="shared" si="11"/>
        <v>0</v>
      </c>
      <c r="AE5" s="98">
        <f t="shared" si="11"/>
        <v>0</v>
      </c>
      <c r="AF5" s="123">
        <v>-2.727245624040318</v>
      </c>
      <c r="AG5" s="121" t="s">
        <v>714</v>
      </c>
      <c r="AH5" s="122">
        <f t="shared" si="4"/>
        <v>-2.7272456240403178E-11</v>
      </c>
      <c r="AI5" s="123">
        <v>-2.727245624040318</v>
      </c>
      <c r="AJ5">
        <v>9.9999999999999994E-12</v>
      </c>
      <c r="AK5" s="71"/>
      <c r="AL5" s="159">
        <v>2.8851026176527479</v>
      </c>
      <c r="AM5" s="160">
        <v>2.8851026176527479</v>
      </c>
      <c r="AN5" s="123">
        <v>-1.7039478140297362</v>
      </c>
      <c r="AO5" s="123">
        <v>-1.9433526367220566</v>
      </c>
      <c r="AP5" s="123">
        <v>-2.5916447302214904</v>
      </c>
      <c r="AQ5" s="123">
        <v>-2.727245624040318</v>
      </c>
      <c r="AR5" s="123"/>
      <c r="AS5" s="123"/>
      <c r="BC5">
        <v>-72000</v>
      </c>
      <c r="BD5">
        <f t="shared" si="5"/>
        <v>-0.27043809529191903</v>
      </c>
      <c r="BE5">
        <f t="shared" si="6"/>
        <v>-0.23181406970684779</v>
      </c>
      <c r="BF5" s="117">
        <f t="shared" si="7"/>
        <v>-3.8624025585071234E-2</v>
      </c>
      <c r="BG5">
        <f t="shared" si="8"/>
        <v>1.4547171303491446</v>
      </c>
      <c r="BH5">
        <f t="shared" si="0"/>
        <v>-0.89113955376590892</v>
      </c>
      <c r="BI5">
        <f t="shared" si="1"/>
        <v>-0.73921058563406472</v>
      </c>
      <c r="BJ5">
        <f t="shared" si="2"/>
        <v>-0.38740914506283525</v>
      </c>
      <c r="BK5">
        <f t="shared" ref="BK5:BQ5" si="12">$BR5+$AH$7*SIN(BL5)</f>
        <v>5.909480250922484</v>
      </c>
      <c r="BL5">
        <f t="shared" si="12"/>
        <v>5.9131967988900032</v>
      </c>
      <c r="BM5">
        <f t="shared" si="12"/>
        <v>5.9196672014498173</v>
      </c>
      <c r="BN5">
        <f t="shared" si="12"/>
        <v>5.9308943028002847</v>
      </c>
      <c r="BO5">
        <f t="shared" si="12"/>
        <v>5.9502665973761388</v>
      </c>
      <c r="BP5">
        <f t="shared" si="12"/>
        <v>5.9833956465518758</v>
      </c>
      <c r="BQ5">
        <f t="shared" si="12"/>
        <v>6.0392963235816239</v>
      </c>
      <c r="BR5">
        <f t="shared" si="10"/>
        <v>6.1319805505740748</v>
      </c>
    </row>
    <row r="6" spans="1:70">
      <c r="A6" s="97" t="s">
        <v>6</v>
      </c>
      <c r="AF6" s="123">
        <v>6.461222498543143</v>
      </c>
      <c r="AG6" s="121" t="s">
        <v>715</v>
      </c>
      <c r="AH6" s="122">
        <f t="shared" si="4"/>
        <v>6.4612224985431427E-2</v>
      </c>
      <c r="AI6" s="123">
        <v>6.461222498543143</v>
      </c>
      <c r="AJ6">
        <v>0.01</v>
      </c>
      <c r="AK6" s="71" t="s">
        <v>711</v>
      </c>
      <c r="AL6" s="159">
        <v>8.4139204919493409</v>
      </c>
      <c r="AM6" s="160">
        <v>8.4139204919493409</v>
      </c>
      <c r="AN6" s="123">
        <v>6.0564284838450808</v>
      </c>
      <c r="AO6" s="123">
        <v>6.161247960240976</v>
      </c>
      <c r="AP6" s="123">
        <v>6.3557762964811708</v>
      </c>
      <c r="AQ6" s="123">
        <v>6.461222498543143</v>
      </c>
      <c r="AR6" s="123"/>
      <c r="AS6" s="123"/>
      <c r="BC6">
        <v>-71000</v>
      </c>
      <c r="BD6">
        <f t="shared" si="5"/>
        <v>-0.25670140314180395</v>
      </c>
      <c r="BE6">
        <f t="shared" si="6"/>
        <v>-0.22586945450320245</v>
      </c>
      <c r="BF6" s="117">
        <f t="shared" si="7"/>
        <v>-3.0831948638601527E-2</v>
      </c>
      <c r="BG6">
        <f t="shared" si="8"/>
        <v>1.5759601211549339</v>
      </c>
      <c r="BH6">
        <f t="shared" si="0"/>
        <v>-0.65955316752423387</v>
      </c>
      <c r="BI6">
        <f t="shared" si="1"/>
        <v>-0.3595841929135829</v>
      </c>
      <c r="BJ6">
        <f t="shared" si="2"/>
        <v>-0.18175474932825425</v>
      </c>
      <c r="BK6">
        <f t="shared" ref="BK6:BQ6" si="13">$BR6+$AH$7*SIN(BL6)</f>
        <v>6.1062535771517084</v>
      </c>
      <c r="BL6">
        <f t="shared" si="13"/>
        <v>6.1084401840594822</v>
      </c>
      <c r="BM6">
        <f t="shared" si="13"/>
        <v>6.1120476452792234</v>
      </c>
      <c r="BN6">
        <f t="shared" si="13"/>
        <v>6.1179943410381421</v>
      </c>
      <c r="BO6">
        <f t="shared" si="13"/>
        <v>6.1277843830229717</v>
      </c>
      <c r="BP6">
        <f t="shared" si="13"/>
        <v>6.1438695335159075</v>
      </c>
      <c r="BQ6">
        <f t="shared" si="13"/>
        <v>6.1702210418964869</v>
      </c>
      <c r="BR6">
        <f t="shared" si="10"/>
        <v>6.2132302441912683</v>
      </c>
    </row>
    <row r="7" spans="1:70">
      <c r="A7" t="s">
        <v>7</v>
      </c>
      <c r="C7" s="17">
        <v>54499.742612926479</v>
      </c>
      <c r="D7" s="28"/>
      <c r="K7" s="124">
        <v>2.1687486855383317E-5</v>
      </c>
      <c r="M7" s="124">
        <f>K7/K8</f>
        <v>2.1687486855383317E-5</v>
      </c>
      <c r="AF7" s="123">
        <v>0.61531359695896704</v>
      </c>
      <c r="AG7" s="125" t="s">
        <v>716</v>
      </c>
      <c r="AH7" s="126">
        <f t="shared" si="4"/>
        <v>0.61531359695896704</v>
      </c>
      <c r="AI7" s="123">
        <v>0.61531359695896704</v>
      </c>
      <c r="AJ7">
        <v>1</v>
      </c>
      <c r="AK7" s="71"/>
      <c r="AL7" s="159">
        <v>0.55616628711353355</v>
      </c>
      <c r="AM7" s="160">
        <v>0.55616628711353355</v>
      </c>
      <c r="AN7" s="123">
        <v>0.64414623576727903</v>
      </c>
      <c r="AO7" s="123">
        <v>0.60265582994755429</v>
      </c>
      <c r="AP7" s="123">
        <v>0.61540147029109471</v>
      </c>
      <c r="AQ7" s="123">
        <v>0.61531359695896704</v>
      </c>
      <c r="AR7" s="123"/>
      <c r="AS7" s="123"/>
      <c r="BC7">
        <v>-70000</v>
      </c>
      <c r="BD7">
        <f t="shared" si="5"/>
        <v>-0.24139983990996181</v>
      </c>
      <c r="BE7">
        <f t="shared" si="6"/>
        <v>-0.21997938421203792</v>
      </c>
      <c r="BF7" s="117">
        <f t="shared" si="7"/>
        <v>-2.1420455697923883E-2</v>
      </c>
      <c r="BG7">
        <f t="shared" si="8"/>
        <v>1.6142464022167946</v>
      </c>
      <c r="BH7">
        <f t="shared" si="0"/>
        <v>-0.29717732470805841</v>
      </c>
      <c r="BI7">
        <f t="shared" si="1"/>
        <v>5.8904892798112424E-2</v>
      </c>
      <c r="BJ7">
        <f t="shared" si="2"/>
        <v>2.9460965496499208E-2</v>
      </c>
      <c r="BK7">
        <f t="shared" ref="BK7:BQ7" si="14">$BR7+$AH$7*SIN(BL7)</f>
        <v>6.311937570978488</v>
      </c>
      <c r="BL7">
        <f t="shared" si="14"/>
        <v>6.3115610431287763</v>
      </c>
      <c r="BM7">
        <f t="shared" si="14"/>
        <v>6.3109488735939001</v>
      </c>
      <c r="BN7">
        <f t="shared" si="14"/>
        <v>6.3099536133125129</v>
      </c>
      <c r="BO7">
        <f t="shared" si="14"/>
        <v>6.3083355833608206</v>
      </c>
      <c r="BP7">
        <f t="shared" si="14"/>
        <v>6.3057052333307757</v>
      </c>
      <c r="BQ7">
        <f t="shared" si="14"/>
        <v>6.3014295298464571</v>
      </c>
      <c r="BR7">
        <f t="shared" si="10"/>
        <v>6.2944799378084619</v>
      </c>
    </row>
    <row r="8" spans="1:70" ht="15.75">
      <c r="A8" t="s">
        <v>8</v>
      </c>
      <c r="C8" s="17">
        <v>0.32782850389774126</v>
      </c>
      <c r="D8" s="28"/>
      <c r="F8" s="184" t="s">
        <v>689</v>
      </c>
      <c r="I8" s="148">
        <f>$K7/I9^2</f>
        <v>0.48434008587072785</v>
      </c>
      <c r="J8" s="148">
        <f>$K7/J9^2</f>
        <v>1.071492416197138</v>
      </c>
      <c r="K8" s="148">
        <f>$K7/K9^2</f>
        <v>1</v>
      </c>
      <c r="AF8" s="123">
        <v>6.9410296257363493</v>
      </c>
      <c r="AG8" s="121" t="s">
        <v>717</v>
      </c>
      <c r="AH8" s="126">
        <f t="shared" si="4"/>
        <v>69.410296257363498</v>
      </c>
      <c r="AI8" s="123">
        <v>6.9410296257363493</v>
      </c>
      <c r="AJ8">
        <v>10</v>
      </c>
      <c r="AK8" s="71" t="s">
        <v>718</v>
      </c>
      <c r="AL8" s="159">
        <v>7.2452190414964841</v>
      </c>
      <c r="AM8" s="160">
        <v>7.2452190414964841</v>
      </c>
      <c r="AN8" s="123">
        <v>6.8698604022322973</v>
      </c>
      <c r="AO8" s="123">
        <v>6.9158804805702738</v>
      </c>
      <c r="AP8" s="123">
        <v>6.8976289404326785</v>
      </c>
      <c r="AQ8" s="123">
        <v>6.9410296257363493</v>
      </c>
      <c r="AR8" s="123"/>
      <c r="AS8" s="123"/>
      <c r="BC8">
        <v>-69000</v>
      </c>
      <c r="BD8">
        <f t="shared" si="5"/>
        <v>-0.22532785533135835</v>
      </c>
      <c r="BE8">
        <f t="shared" si="6"/>
        <v>-0.21414385883335418</v>
      </c>
      <c r="BF8" s="117">
        <f t="shared" si="7"/>
        <v>-1.1183996498004153E-2</v>
      </c>
      <c r="BG8">
        <f t="shared" si="8"/>
        <v>1.5484302217428907</v>
      </c>
      <c r="BH8">
        <f t="shared" si="0"/>
        <v>0.10972637058320102</v>
      </c>
      <c r="BI8">
        <f t="shared" si="1"/>
        <v>0.47058770438146386</v>
      </c>
      <c r="BJ8">
        <f t="shared" si="2"/>
        <v>0.23973442246753299</v>
      </c>
      <c r="BK8">
        <f t="shared" ref="BK8:BQ8" si="15">$BR8+$AH$7*SIN(BL8)</f>
        <v>6.5161100544681334</v>
      </c>
      <c r="BL8">
        <f t="shared" si="15"/>
        <v>6.513356819997834</v>
      </c>
      <c r="BM8">
        <f t="shared" si="15"/>
        <v>6.508763551598225</v>
      </c>
      <c r="BN8">
        <f t="shared" si="15"/>
        <v>6.5011112329710663</v>
      </c>
      <c r="BO8">
        <f t="shared" si="15"/>
        <v>6.4883910786548649</v>
      </c>
      <c r="BP8">
        <f t="shared" si="15"/>
        <v>6.4673200599684897</v>
      </c>
      <c r="BQ8">
        <f t="shared" si="15"/>
        <v>6.4325921652092699</v>
      </c>
      <c r="BR8">
        <f t="shared" si="10"/>
        <v>6.3757296314256546</v>
      </c>
    </row>
    <row r="9" spans="1:70" ht="15.75">
      <c r="A9" s="43" t="s">
        <v>79</v>
      </c>
      <c r="B9" s="28">
        <v>155</v>
      </c>
      <c r="C9" s="52" t="str">
        <f>"F"&amp;B9</f>
        <v>F155</v>
      </c>
      <c r="D9" s="11" t="str">
        <f>"G"&amp;B9</f>
        <v>G155</v>
      </c>
      <c r="G9" s="175" t="s">
        <v>764</v>
      </c>
      <c r="H9" s="176"/>
      <c r="I9" s="176">
        <v>6.6915912906224942E-3</v>
      </c>
      <c r="J9" s="176">
        <v>4.4989385749755213E-3</v>
      </c>
      <c r="K9" s="176">
        <v>4.6569825912690845E-3</v>
      </c>
      <c r="L9" s="177" t="s">
        <v>765</v>
      </c>
      <c r="M9" s="177"/>
      <c r="AF9" s="123">
        <v>33.933685292660499</v>
      </c>
      <c r="AG9" s="127" t="s">
        <v>719</v>
      </c>
      <c r="AH9" s="126">
        <f t="shared" si="4"/>
        <v>339.33685292660499</v>
      </c>
      <c r="AI9" s="123">
        <v>33.933685292660499</v>
      </c>
      <c r="AJ9">
        <v>10</v>
      </c>
      <c r="AK9" s="71" t="s">
        <v>720</v>
      </c>
      <c r="AL9" s="159">
        <v>31.155254740605532</v>
      </c>
      <c r="AM9" s="160">
        <v>31.155254740605532</v>
      </c>
      <c r="AN9" s="123">
        <v>33.574348668232659</v>
      </c>
      <c r="AO9" s="123">
        <v>33.320818537674391</v>
      </c>
      <c r="AP9" s="123">
        <v>33.869234605100758</v>
      </c>
      <c r="AQ9" s="123">
        <v>33.933685292660499</v>
      </c>
      <c r="AR9" s="123"/>
      <c r="AS9" s="123"/>
      <c r="BC9">
        <v>-68000</v>
      </c>
      <c r="BD9">
        <f t="shared" si="5"/>
        <v>-0.20944558993061491</v>
      </c>
      <c r="BE9">
        <f t="shared" si="6"/>
        <v>-0.20836287836715128</v>
      </c>
      <c r="BF9" s="117">
        <f t="shared" si="7"/>
        <v>-1.0827115634636252E-3</v>
      </c>
      <c r="BG9">
        <f t="shared" si="8"/>
        <v>1.4134878300623634</v>
      </c>
      <c r="BH9">
        <f t="shared" si="0"/>
        <v>0.45578733825253348</v>
      </c>
      <c r="BI9">
        <f t="shared" si="1"/>
        <v>0.83389652581441309</v>
      </c>
      <c r="BJ9">
        <f t="shared" si="2"/>
        <v>0.44291718056452389</v>
      </c>
      <c r="BK9">
        <f t="shared" ref="BK9:BQ9" si="16">$BR9+$AH$7*SIN(BL9)</f>
        <v>6.7089281458465369</v>
      </c>
      <c r="BL9">
        <f t="shared" si="16"/>
        <v>6.7050518791827285</v>
      </c>
      <c r="BM9">
        <f t="shared" si="16"/>
        <v>6.6981574390453078</v>
      </c>
      <c r="BN9">
        <f t="shared" si="16"/>
        <v>6.6859460518978491</v>
      </c>
      <c r="BO9">
        <f t="shared" si="16"/>
        <v>6.6644707144408271</v>
      </c>
      <c r="BP9">
        <f t="shared" si="16"/>
        <v>6.6271396218727183</v>
      </c>
      <c r="BQ9">
        <f t="shared" si="16"/>
        <v>6.5633796282926147</v>
      </c>
      <c r="BR9">
        <f t="shared" si="10"/>
        <v>6.4569793250428482</v>
      </c>
    </row>
    <row r="10" spans="1:70" ht="13.5" thickBot="1">
      <c r="A10" s="40"/>
      <c r="B10" s="95"/>
      <c r="C10" s="89" t="s">
        <v>25</v>
      </c>
      <c r="D10" s="89" t="s">
        <v>26</v>
      </c>
      <c r="E10" s="40"/>
      <c r="G10" s="16"/>
      <c r="AF10" s="130">
        <v>3.0051055438730119</v>
      </c>
      <c r="AG10" s="128" t="s">
        <v>721</v>
      </c>
      <c r="AH10" s="129">
        <f t="shared" si="4"/>
        <v>30051.05543873012</v>
      </c>
      <c r="AI10" s="130">
        <v>3.0051055438730119</v>
      </c>
      <c r="AJ10">
        <v>10000</v>
      </c>
      <c r="AK10" s="71" t="s">
        <v>722</v>
      </c>
      <c r="AL10" s="161">
        <v>2.7145370202268615</v>
      </c>
      <c r="AM10" s="162">
        <v>2.7145370202268615</v>
      </c>
      <c r="AN10" s="130">
        <v>3.0001125510160218</v>
      </c>
      <c r="AO10" s="130">
        <v>2.9596575337787945</v>
      </c>
      <c r="AP10" s="130">
        <v>3.0145833209355177</v>
      </c>
      <c r="AQ10" s="130">
        <v>3.0051055438730119</v>
      </c>
      <c r="AR10" s="130"/>
      <c r="AS10" s="130"/>
      <c r="BC10">
        <v>-67000</v>
      </c>
      <c r="BD10">
        <f t="shared" si="5"/>
        <v>-0.19447728212736642</v>
      </c>
      <c r="BE10">
        <f t="shared" si="6"/>
        <v>-0.20263644281342916</v>
      </c>
      <c r="BF10" s="117">
        <f t="shared" si="7"/>
        <v>8.1591606860627226E-3</v>
      </c>
      <c r="BG10">
        <f t="shared" si="8"/>
        <v>1.2614149579179057</v>
      </c>
      <c r="BH10">
        <f t="shared" si="0"/>
        <v>0.69711241052106143</v>
      </c>
      <c r="BI10">
        <f t="shared" si="1"/>
        <v>1.1320019830940493</v>
      </c>
      <c r="BJ10">
        <f t="shared" si="2"/>
        <v>0.63534098269250272</v>
      </c>
      <c r="BK10">
        <f t="shared" ref="BK10:BQ10" si="17">$BR10+$AH$7*SIN(BL10)</f>
        <v>6.8844880458398245</v>
      </c>
      <c r="BL10">
        <f t="shared" si="17"/>
        <v>6.8808770229744622</v>
      </c>
      <c r="BM10">
        <f t="shared" si="17"/>
        <v>6.8737946799970704</v>
      </c>
      <c r="BN10">
        <f t="shared" si="17"/>
        <v>6.8600004365774323</v>
      </c>
      <c r="BO10">
        <f t="shared" si="17"/>
        <v>6.833480545259075</v>
      </c>
      <c r="BP10">
        <f t="shared" si="17"/>
        <v>6.7836566260124167</v>
      </c>
      <c r="BQ10">
        <f t="shared" si="17"/>
        <v>6.6934650747465509</v>
      </c>
      <c r="BR10">
        <f t="shared" si="10"/>
        <v>6.5382290186600418</v>
      </c>
    </row>
    <row r="11" spans="1:70" ht="14.25">
      <c r="A11" s="40" t="s">
        <v>21</v>
      </c>
      <c r="B11" s="95"/>
      <c r="C11" s="52">
        <f ca="1">INTERCEPT(INDIRECT($D$9):G938,INDIRECT($C$9):F938)</f>
        <v>-8.8256793420272567E-3</v>
      </c>
      <c r="E11" s="40"/>
      <c r="F11">
        <v>1</v>
      </c>
      <c r="H11" t="s">
        <v>772</v>
      </c>
      <c r="AG11" s="131" t="s">
        <v>723</v>
      </c>
      <c r="AH11" s="132">
        <f>1-AH7^2</f>
        <v>0.62138917739741784</v>
      </c>
      <c r="AI11" s="132">
        <f>SUM(AK21:AK1937)</f>
        <v>2.8825974065363248E-3</v>
      </c>
      <c r="AJ11" s="131" t="s">
        <v>724</v>
      </c>
      <c r="AK11" s="71"/>
      <c r="AL11" s="132">
        <v>8.357722050082398E-3</v>
      </c>
      <c r="AM11" s="132">
        <v>8.4938997906843262E-3</v>
      </c>
      <c r="AN11" s="132">
        <v>2.9584284990957356E-3</v>
      </c>
      <c r="AO11" s="132">
        <v>2.7498527308904282E-3</v>
      </c>
      <c r="AP11" s="132">
        <v>2.8834588098868349E-3</v>
      </c>
      <c r="AQ11" s="132">
        <v>2.8825974065363248E-3</v>
      </c>
      <c r="AR11" s="132"/>
      <c r="AS11" s="132"/>
      <c r="BC11">
        <v>-66000</v>
      </c>
      <c r="BD11">
        <f t="shared" si="5"/>
        <v>-0.18074619597269448</v>
      </c>
      <c r="BE11">
        <f t="shared" si="6"/>
        <v>-0.19696455217218783</v>
      </c>
      <c r="BF11" s="117">
        <f t="shared" si="7"/>
        <v>1.6218356199493359E-2</v>
      </c>
      <c r="BG11">
        <f t="shared" si="8"/>
        <v>1.1231276305652942</v>
      </c>
      <c r="BH11">
        <f t="shared" si="0"/>
        <v>0.84613479977350603</v>
      </c>
      <c r="BI11">
        <f t="shared" si="1"/>
        <v>1.3693307366510643</v>
      </c>
      <c r="BJ11">
        <f t="shared" si="2"/>
        <v>0.81640686041012789</v>
      </c>
      <c r="BK11">
        <f t="shared" ref="BK11:BQ11" si="18">$BR11+$AH$7*SIN(BL11)</f>
        <v>7.0414574104139316</v>
      </c>
      <c r="BL11">
        <f t="shared" si="18"/>
        <v>7.0388801377861174</v>
      </c>
      <c r="BM11">
        <f t="shared" si="18"/>
        <v>7.0331405037246997</v>
      </c>
      <c r="BN11">
        <f t="shared" si="18"/>
        <v>7.0204669416590884</v>
      </c>
      <c r="BO11">
        <f t="shared" si="18"/>
        <v>6.9929839813287371</v>
      </c>
      <c r="BP11">
        <f t="shared" si="18"/>
        <v>6.9354857082506047</v>
      </c>
      <c r="BQ11">
        <f t="shared" si="18"/>
        <v>6.8225262920439151</v>
      </c>
      <c r="BR11">
        <f t="shared" si="10"/>
        <v>6.6194787122772354</v>
      </c>
    </row>
    <row r="12" spans="1:70">
      <c r="A12" s="40" t="s">
        <v>22</v>
      </c>
      <c r="B12" s="95"/>
      <c r="C12" s="52">
        <f ca="1">SLOPE(INDIRECT($D$9):G938,INDIRECT($C$9):F938)</f>
        <v>8.784827646816222E-6</v>
      </c>
      <c r="E12" s="40"/>
      <c r="F12" s="124">
        <v>1E-4</v>
      </c>
      <c r="G12" t="s">
        <v>766</v>
      </c>
      <c r="H12">
        <v>21</v>
      </c>
      <c r="I12">
        <f>H14+1</f>
        <v>21</v>
      </c>
      <c r="J12">
        <f>I14+1</f>
        <v>32</v>
      </c>
      <c r="K12">
        <f>J14+1</f>
        <v>97</v>
      </c>
      <c r="AG12" s="133" t="s">
        <v>725</v>
      </c>
      <c r="AH12" s="132">
        <f>AH7*SIN(RADIANS(AH9))</f>
        <v>-0.21712760936125003</v>
      </c>
      <c r="AK12" s="71"/>
      <c r="BC12">
        <v>-65000</v>
      </c>
      <c r="BD12">
        <f t="shared" si="5"/>
        <v>-0.16826888954781832</v>
      </c>
      <c r="BE12">
        <f t="shared" si="6"/>
        <v>-0.19134720644342734</v>
      </c>
      <c r="BF12" s="117">
        <f t="shared" si="7"/>
        <v>2.3078316895609029E-2</v>
      </c>
      <c r="BG12">
        <f t="shared" si="8"/>
        <v>1.00758835946237</v>
      </c>
      <c r="BH12">
        <f t="shared" si="0"/>
        <v>0.93124822793872042</v>
      </c>
      <c r="BI12">
        <f t="shared" si="1"/>
        <v>1.5584635068048318</v>
      </c>
      <c r="BJ12">
        <f t="shared" si="2"/>
        <v>0.98774260874861708</v>
      </c>
      <c r="BK12">
        <f t="shared" ref="BK12:BQ12" si="19">$BR12+$AH$7*SIN(BL12)</f>
        <v>7.1815128618573212</v>
      </c>
      <c r="BL12">
        <f t="shared" si="19"/>
        <v>7.1800352416808142</v>
      </c>
      <c r="BM12">
        <f t="shared" si="19"/>
        <v>7.1761965027337826</v>
      </c>
      <c r="BN12">
        <f t="shared" si="19"/>
        <v>7.1663081393872465</v>
      </c>
      <c r="BO12">
        <f t="shared" si="19"/>
        <v>7.1413660969456112</v>
      </c>
      <c r="BP12">
        <f t="shared" si="19"/>
        <v>7.081411144650815</v>
      </c>
      <c r="BQ12">
        <f t="shared" si="19"/>
        <v>6.9502478254005018</v>
      </c>
      <c r="BR12">
        <f t="shared" si="10"/>
        <v>6.7007284058944281</v>
      </c>
    </row>
    <row r="13" spans="1:70" ht="15.75">
      <c r="A13" s="40" t="s">
        <v>24</v>
      </c>
      <c r="B13" s="95"/>
      <c r="C13" s="16" t="s">
        <v>19</v>
      </c>
      <c r="F13" s="124">
        <v>1E-8</v>
      </c>
      <c r="G13" t="s">
        <v>767</v>
      </c>
      <c r="H13" t="str">
        <f>$H$11&amp;H12</f>
        <v>AM21</v>
      </c>
      <c r="I13" t="str">
        <f>$H$11&amp;I12</f>
        <v>AM21</v>
      </c>
      <c r="J13" t="str">
        <f>$H$11&amp;J12</f>
        <v>AM32</v>
      </c>
      <c r="K13" t="str">
        <f>$H$11&amp;K12</f>
        <v>AM97</v>
      </c>
      <c r="AG13" s="134" t="s">
        <v>726</v>
      </c>
      <c r="AH13" s="135">
        <f>AH6*86400*300000/149600000</f>
        <v>11.194845398545338</v>
      </c>
      <c r="AI13" t="s">
        <v>727</v>
      </c>
      <c r="AK13" s="71"/>
      <c r="BC13">
        <v>-64000</v>
      </c>
      <c r="BD13">
        <f t="shared" si="5"/>
        <v>-0.15692049556108542</v>
      </c>
      <c r="BE13">
        <f t="shared" si="6"/>
        <v>-0.18578440562714765</v>
      </c>
      <c r="BF13" s="117">
        <f t="shared" si="7"/>
        <v>2.8863910066062242E-2</v>
      </c>
      <c r="BG13">
        <f t="shared" si="8"/>
        <v>0.9135423893640241</v>
      </c>
      <c r="BH13">
        <f t="shared" si="0"/>
        <v>0.97597080373695289</v>
      </c>
      <c r="BI13">
        <f t="shared" si="1"/>
        <v>1.7117726641134543</v>
      </c>
      <c r="BJ13">
        <f t="shared" si="2"/>
        <v>1.1519378823957236</v>
      </c>
      <c r="BK13">
        <f t="shared" ref="BK13:BQ13" si="20">$BR13+$AH$7*SIN(BL13)</f>
        <v>7.307436015799329</v>
      </c>
      <c r="BL13">
        <f t="shared" si="20"/>
        <v>7.3067488912453289</v>
      </c>
      <c r="BM13">
        <f t="shared" si="20"/>
        <v>7.3046064898311283</v>
      </c>
      <c r="BN13">
        <f t="shared" si="20"/>
        <v>7.2979742136083949</v>
      </c>
      <c r="BO13">
        <f t="shared" si="20"/>
        <v>7.2778759183020654</v>
      </c>
      <c r="BP13">
        <f t="shared" si="20"/>
        <v>7.2204248879186679</v>
      </c>
      <c r="BQ13">
        <f t="shared" si="20"/>
        <v>7.0763230591084652</v>
      </c>
      <c r="BR13">
        <f t="shared" si="10"/>
        <v>6.7819780995116217</v>
      </c>
    </row>
    <row r="14" spans="1:70">
      <c r="A14" s="40"/>
      <c r="B14" s="95"/>
      <c r="C14" s="88"/>
      <c r="G14" t="s">
        <v>768</v>
      </c>
      <c r="H14">
        <f>H12+H19-1</f>
        <v>20</v>
      </c>
      <c r="I14">
        <f>H14+I19</f>
        <v>31</v>
      </c>
      <c r="J14">
        <f>I14+J19</f>
        <v>96</v>
      </c>
      <c r="K14">
        <f>J14+K19</f>
        <v>162</v>
      </c>
      <c r="AG14" s="134" t="s">
        <v>728</v>
      </c>
      <c r="AH14" s="132">
        <f>2*AH5*365.24/C8</f>
        <v>-6.076952918256287E-8</v>
      </c>
      <c r="AI14" t="s">
        <v>729</v>
      </c>
      <c r="AK14" s="71"/>
      <c r="AL14">
        <v>6.4286959037593925E-8</v>
      </c>
      <c r="AM14">
        <v>6.4286959037593925E-8</v>
      </c>
      <c r="AN14">
        <v>-3.796801633761223E-8</v>
      </c>
      <c r="AO14">
        <v>-4.3302526082830613E-8</v>
      </c>
      <c r="AP14">
        <v>-5.7748018248062963E-8</v>
      </c>
      <c r="AQ14">
        <v>-6.076952918256287E-8</v>
      </c>
      <c r="BC14">
        <v>-63000</v>
      </c>
      <c r="BD14">
        <f t="shared" si="5"/>
        <v>-0.14654601185830915</v>
      </c>
      <c r="BE14">
        <f t="shared" si="6"/>
        <v>-0.18027614972334877</v>
      </c>
      <c r="BF14" s="117">
        <f t="shared" si="7"/>
        <v>3.373013786503961E-2</v>
      </c>
      <c r="BG14">
        <f t="shared" si="8"/>
        <v>0.83705719817366986</v>
      </c>
      <c r="BH14">
        <f t="shared" si="0"/>
        <v>0.99571287524176622</v>
      </c>
      <c r="BI14">
        <f t="shared" si="1"/>
        <v>1.8388059202019795</v>
      </c>
      <c r="BJ14">
        <f t="shared" si="2"/>
        <v>1.3116382419477799</v>
      </c>
      <c r="BK14">
        <f t="shared" ref="BK14:BQ14" si="21">$BR14+$AH$7*SIN(BL14)</f>
        <v>7.4219352434753603</v>
      </c>
      <c r="BL14">
        <f t="shared" si="21"/>
        <v>7.4216812796357887</v>
      </c>
      <c r="BM14">
        <f t="shared" si="21"/>
        <v>7.4206971794177345</v>
      </c>
      <c r="BN14">
        <f t="shared" si="21"/>
        <v>7.4169034321368574</v>
      </c>
      <c r="BO14">
        <f t="shared" si="21"/>
        <v>7.40255754034298</v>
      </c>
      <c r="BP14">
        <f t="shared" si="21"/>
        <v>7.3517531530992439</v>
      </c>
      <c r="BQ14">
        <f t="shared" si="21"/>
        <v>7.2004562395505225</v>
      </c>
      <c r="BR14">
        <f t="shared" si="10"/>
        <v>6.8632277931288153</v>
      </c>
    </row>
    <row r="15" spans="1:70" ht="16.5" thickBot="1">
      <c r="A15" s="42" t="s">
        <v>23</v>
      </c>
      <c r="B15" s="95"/>
      <c r="C15" s="91">
        <f ca="1">(C7+C11)+(C8+C12)*INT(MAX(F21:F3479))</f>
        <v>58835.709767929126</v>
      </c>
      <c r="E15" s="90" t="s">
        <v>93</v>
      </c>
      <c r="F15" s="41">
        <v>1</v>
      </c>
      <c r="G15" t="s">
        <v>767</v>
      </c>
      <c r="H15" t="str">
        <f>$H$11&amp;H14</f>
        <v>AM20</v>
      </c>
      <c r="I15" t="str">
        <f>$H$11&amp;I14</f>
        <v>AM31</v>
      </c>
      <c r="J15" t="str">
        <f>$H$11&amp;J14</f>
        <v>AM96</v>
      </c>
      <c r="K15" t="str">
        <f>$H$11&amp;K14</f>
        <v>AM162</v>
      </c>
      <c r="S15"/>
      <c r="U15" s="163" t="s">
        <v>712</v>
      </c>
      <c r="V15" s="164" t="s">
        <v>713</v>
      </c>
      <c r="W15" s="165" t="s">
        <v>714</v>
      </c>
      <c r="X15" s="165" t="s">
        <v>752</v>
      </c>
      <c r="Y15" s="164" t="s">
        <v>716</v>
      </c>
      <c r="Z15" s="164" t="s">
        <v>753</v>
      </c>
      <c r="AA15" s="166" t="s">
        <v>754</v>
      </c>
      <c r="AB15" s="164" t="s">
        <v>755</v>
      </c>
      <c r="AC15" s="164" t="s">
        <v>760</v>
      </c>
      <c r="AD15" s="164" t="s">
        <v>757</v>
      </c>
      <c r="AE15" s="164" t="s">
        <v>758</v>
      </c>
      <c r="AG15" s="133" t="s">
        <v>730</v>
      </c>
      <c r="AH15" s="136">
        <f>(AH10-AH2)/AJ2</f>
        <v>-74577.673641894726</v>
      </c>
      <c r="AI15" t="s">
        <v>731</v>
      </c>
      <c r="AK15" s="71"/>
      <c r="BC15">
        <v>-62000</v>
      </c>
      <c r="BD15">
        <f t="shared" si="5"/>
        <v>-0.13700615462598198</v>
      </c>
      <c r="BE15">
        <f t="shared" si="6"/>
        <v>-0.17482243873203065</v>
      </c>
      <c r="BF15" s="117">
        <f t="shared" si="7"/>
        <v>3.7816284106048682E-2</v>
      </c>
      <c r="BG15">
        <f t="shared" si="8"/>
        <v>0.7743193319777395</v>
      </c>
      <c r="BH15">
        <f t="shared" si="0"/>
        <v>0.99988902092353149</v>
      </c>
      <c r="BI15">
        <f t="shared" si="1"/>
        <v>1.9463346748999226</v>
      </c>
      <c r="BJ15">
        <f t="shared" si="2"/>
        <v>1.4691586298813892</v>
      </c>
      <c r="BK15">
        <f t="shared" ref="BK15:BQ15" si="22">$BR15+$AH$7*SIN(BL15)</f>
        <v>7.5272187138402353</v>
      </c>
      <c r="BL15">
        <f t="shared" si="22"/>
        <v>7.527148472413649</v>
      </c>
      <c r="BM15">
        <f t="shared" si="22"/>
        <v>7.5267930844489994</v>
      </c>
      <c r="BN15">
        <f t="shared" si="22"/>
        <v>7.5250006653276138</v>
      </c>
      <c r="BO15">
        <f t="shared" si="22"/>
        <v>7.5161001435892381</v>
      </c>
      <c r="BP15">
        <f t="shared" si="22"/>
        <v>7.4748706637318083</v>
      </c>
      <c r="BQ15">
        <f t="shared" si="22"/>
        <v>7.3223644265473817</v>
      </c>
      <c r="BR15">
        <f t="shared" si="10"/>
        <v>6.944477486746008</v>
      </c>
    </row>
    <row r="16" spans="1:70" ht="16.5" thickBot="1">
      <c r="A16" s="42" t="s">
        <v>9</v>
      </c>
      <c r="B16" s="95"/>
      <c r="C16" s="91">
        <f ca="1">+C8+C12</f>
        <v>0.32783728872538809</v>
      </c>
      <c r="E16" s="90" t="s">
        <v>75</v>
      </c>
      <c r="F16" s="51">
        <f ca="1">NOW()+15018.5+$C$5/24</f>
        <v>60356.474734027783</v>
      </c>
      <c r="S16" s="5" t="s">
        <v>761</v>
      </c>
      <c r="T16" s="5">
        <f>COUNT(U21:U478)</f>
        <v>30</v>
      </c>
      <c r="U16">
        <f t="shared" ref="U16:AE16" si="23">SQRT(SUM(U21:U652)*$C17/$T16)</f>
        <v>6.3537242686792896E-3</v>
      </c>
      <c r="V16">
        <f t="shared" si="23"/>
        <v>3.8325388189690634E-7</v>
      </c>
      <c r="W16">
        <f t="shared" si="23"/>
        <v>2.9080343917085089E-12</v>
      </c>
      <c r="X16">
        <f t="shared" si="23"/>
        <v>6.5532394175793068E-3</v>
      </c>
      <c r="Y16">
        <f t="shared" si="23"/>
        <v>3.543655295160076E-2</v>
      </c>
      <c r="Z16">
        <f t="shared" si="23"/>
        <v>2.2145295314608076</v>
      </c>
      <c r="AA16">
        <f t="shared" si="23"/>
        <v>2.9094079590003852</v>
      </c>
      <c r="AB16">
        <f t="shared" si="23"/>
        <v>970.1930658838105</v>
      </c>
      <c r="AC16">
        <f t="shared" si="23"/>
        <v>1.1354275782329926</v>
      </c>
      <c r="AD16">
        <f t="shared" si="23"/>
        <v>7.8137616431315449E-2</v>
      </c>
      <c r="AE16">
        <f t="shared" si="23"/>
        <v>6.4797933590236284E-9</v>
      </c>
      <c r="AG16" s="131" t="s">
        <v>732</v>
      </c>
      <c r="AH16" s="136">
        <f>365.24*AH8</f>
        <v>25351.416605039445</v>
      </c>
      <c r="AI16" t="s">
        <v>711</v>
      </c>
      <c r="AJ16" s="132"/>
      <c r="AK16" s="71"/>
      <c r="BC16">
        <v>-61000</v>
      </c>
      <c r="BD16">
        <f t="shared" si="5"/>
        <v>-0.12818704856201635</v>
      </c>
      <c r="BE16">
        <f t="shared" si="6"/>
        <v>-0.1694232726531934</v>
      </c>
      <c r="BF16" s="117">
        <f t="shared" si="7"/>
        <v>4.1236224091177068E-2</v>
      </c>
      <c r="BG16">
        <f t="shared" si="8"/>
        <v>0.72227908444192601</v>
      </c>
      <c r="BH16">
        <f t="shared" si="0"/>
        <v>0.99421282775474762</v>
      </c>
      <c r="BI16">
        <f t="shared" si="1"/>
        <v>2.0390723562172859</v>
      </c>
      <c r="BJ16">
        <f t="shared" si="2"/>
        <v>1.6264383648939418</v>
      </c>
      <c r="BK16">
        <f t="shared" ref="BK16:BQ16" si="24">$BR16+$AH$7*SIN(BL16)</f>
        <v>7.6249745750095093</v>
      </c>
      <c r="BL16">
        <f t="shared" si="24"/>
        <v>7.6249619095520238</v>
      </c>
      <c r="BM16">
        <f t="shared" si="24"/>
        <v>7.6248712590597121</v>
      </c>
      <c r="BN16">
        <f t="shared" si="24"/>
        <v>7.6242234719495974</v>
      </c>
      <c r="BO16">
        <f t="shared" si="24"/>
        <v>7.6196455906083278</v>
      </c>
      <c r="BP16">
        <f t="shared" si="24"/>
        <v>7.5895025735386721</v>
      </c>
      <c r="BQ16">
        <f t="shared" si="24"/>
        <v>7.4417793601636184</v>
      </c>
      <c r="BR16">
        <f t="shared" si="10"/>
        <v>7.0257271803632015</v>
      </c>
    </row>
    <row r="17" spans="1:70" ht="16.5" thickBot="1">
      <c r="A17" s="43" t="s">
        <v>71</v>
      </c>
      <c r="B17" s="95"/>
      <c r="C17" s="88">
        <f>COUNT(C21:C2137)</f>
        <v>142</v>
      </c>
      <c r="E17" s="90" t="s">
        <v>94</v>
      </c>
      <c r="F17" s="51">
        <f ca="1">ROUND(2*(F16-$C$7)/$C$8,0)/2+F15</f>
        <v>17866</v>
      </c>
      <c r="G17" s="170" t="s">
        <v>764</v>
      </c>
      <c r="H17" s="171"/>
      <c r="I17" s="171">
        <f ca="1">SQRT(I18/(I19-1))</f>
        <v>5.6697615794273912E-3</v>
      </c>
      <c r="J17" s="171">
        <f ca="1">SQRT(J18/(J19-1))</f>
        <v>4.5448884011909038E-3</v>
      </c>
      <c r="K17" s="183">
        <f ca="1">SQRT(K18/(K19-1))</f>
        <v>4.6407588033799876E-3</v>
      </c>
      <c r="S17"/>
      <c r="U17" s="167">
        <f>ABS(U16/U1)</f>
        <v>0.11189792893941362</v>
      </c>
      <c r="V17" s="167">
        <f t="shared" ref="V17:AE17" si="25">ABS(V16/V1)</f>
        <v>0.18744192863778705</v>
      </c>
      <c r="W17" s="167">
        <f t="shared" si="25"/>
        <v>0.10662898735906153</v>
      </c>
      <c r="X17" s="167">
        <f t="shared" si="25"/>
        <v>0.10142414100515672</v>
      </c>
      <c r="Y17" s="167">
        <f t="shared" si="25"/>
        <v>5.7591044837521914E-2</v>
      </c>
      <c r="Z17" s="167">
        <f t="shared" si="25"/>
        <v>3.1904913980623957E-2</v>
      </c>
      <c r="AA17" s="167">
        <f t="shared" si="25"/>
        <v>8.5738048605927854E-3</v>
      </c>
      <c r="AB17" s="167">
        <f t="shared" si="25"/>
        <v>3.2284824999304865E-2</v>
      </c>
      <c r="AC17" s="167">
        <f t="shared" si="25"/>
        <v>0.10142414100515675</v>
      </c>
      <c r="AD17" s="167">
        <f t="shared" si="25"/>
        <v>0.26832037621937221</v>
      </c>
      <c r="AE17" s="167">
        <f t="shared" si="25"/>
        <v>0.10662898735906172</v>
      </c>
      <c r="AG17" s="131" t="s">
        <v>733</v>
      </c>
      <c r="AH17" s="137">
        <f>AH13^3/AH8^2</f>
        <v>0.29121014785486149</v>
      </c>
      <c r="AK17" s="71"/>
      <c r="BC17">
        <v>-60000</v>
      </c>
      <c r="BD17">
        <f t="shared" si="5"/>
        <v>-0.11999727873363311</v>
      </c>
      <c r="BE17">
        <f t="shared" si="6"/>
        <v>-0.16407865148683692</v>
      </c>
      <c r="BF17" s="117">
        <f t="shared" si="7"/>
        <v>4.4081372753203812E-2</v>
      </c>
      <c r="BG17">
        <f t="shared" si="8"/>
        <v>0.67862319181164099</v>
      </c>
      <c r="BH17">
        <f t="shared" si="0"/>
        <v>0.98221080902021229</v>
      </c>
      <c r="BI17">
        <f t="shared" si="1"/>
        <v>2.1203393483396753</v>
      </c>
      <c r="BJ17">
        <f t="shared" si="2"/>
        <v>1.7851349925239199</v>
      </c>
      <c r="BK17">
        <f t="shared" ref="BK17:BQ17" si="26">$BR17+$AH$7*SIN(BL17)</f>
        <v>7.7164830217628664</v>
      </c>
      <c r="BL17">
        <f t="shared" si="26"/>
        <v>7.7164819744027682</v>
      </c>
      <c r="BM17">
        <f t="shared" si="26"/>
        <v>7.7164695565147481</v>
      </c>
      <c r="BN17">
        <f t="shared" si="26"/>
        <v>7.7163224102856773</v>
      </c>
      <c r="BO17">
        <f t="shared" si="26"/>
        <v>7.7145905458935511</v>
      </c>
      <c r="BP17">
        <f t="shared" si="26"/>
        <v>7.6956149133936336</v>
      </c>
      <c r="BQ17">
        <f t="shared" si="26"/>
        <v>7.5584492306550262</v>
      </c>
      <c r="BR17">
        <f t="shared" si="10"/>
        <v>7.1069768739803951</v>
      </c>
    </row>
    <row r="18" spans="1:70" ht="17.25" thickTop="1" thickBot="1">
      <c r="A18" s="42" t="s">
        <v>10</v>
      </c>
      <c r="B18" s="95"/>
      <c r="C18" s="154">
        <f ca="1">+C15</f>
        <v>58835.709767929126</v>
      </c>
      <c r="D18" s="155">
        <f ca="1">+C16</f>
        <v>0.32783728872538809</v>
      </c>
      <c r="E18" s="90" t="s">
        <v>76</v>
      </c>
      <c r="F18" s="132">
        <f ca="1">ROUND(2*(F16-$C$15)/$C$16,0)/2+F15</f>
        <v>4640</v>
      </c>
      <c r="G18" s="178" t="s">
        <v>769</v>
      </c>
      <c r="H18" s="179"/>
      <c r="I18" s="179">
        <f ca="1">SUM(INDIRECT(I13):INDIRECT(I15))</f>
        <v>3.2146196367550993E-4</v>
      </c>
      <c r="J18" s="179">
        <f ca="1">SUM(INDIRECT(J13):INDIRECT(J15))</f>
        <v>1.321984677073895E-3</v>
      </c>
      <c r="K18" s="179">
        <f ca="1">SUM(INDIRECT(K13):INDIRECT(K15))</f>
        <v>1.3998817476246754E-3</v>
      </c>
      <c r="S18"/>
      <c r="T18" s="5">
        <f>SUM(T21:T564)</f>
        <v>0</v>
      </c>
      <c r="U18"/>
      <c r="V18"/>
      <c r="W18"/>
      <c r="X18" s="168"/>
      <c r="Y18" s="168"/>
      <c r="Z18" s="168"/>
      <c r="AA18" s="168"/>
      <c r="AB18" s="168"/>
      <c r="AC18" s="168"/>
      <c r="AD18" s="168"/>
      <c r="AE18" s="168"/>
      <c r="AG18" s="138" t="s">
        <v>734</v>
      </c>
      <c r="AH18" s="139">
        <f>2*PI()/(AH8*365.2422)*AJ2</f>
        <v>8.1249693617193352E-5</v>
      </c>
      <c r="AI18" s="81" t="s">
        <v>735</v>
      </c>
      <c r="AJ18" s="81"/>
      <c r="AK18" s="74"/>
      <c r="BC18">
        <v>-59000</v>
      </c>
      <c r="BD18">
        <f t="shared" si="5"/>
        <v>-0.11236287280531353</v>
      </c>
      <c r="BE18">
        <f t="shared" si="6"/>
        <v>-0.15878857523296125</v>
      </c>
      <c r="BF18" s="117">
        <f t="shared" si="7"/>
        <v>4.6425702427647722E-2</v>
      </c>
      <c r="BG18">
        <f t="shared" si="8"/>
        <v>0.64161322462887227</v>
      </c>
      <c r="BH18">
        <f t="shared" si="0"/>
        <v>0.96610808517719315</v>
      </c>
      <c r="BI18">
        <f t="shared" si="1"/>
        <v>2.1925305427391995</v>
      </c>
      <c r="BJ18">
        <f t="shared" si="2"/>
        <v>1.94673997034658</v>
      </c>
      <c r="BK18">
        <f t="shared" ref="BK18:BQ18" si="27">$BR18+$AH$7*SIN(BL18)</f>
        <v>7.8027322817132809</v>
      </c>
      <c r="BL18">
        <f t="shared" si="27"/>
        <v>7.8027322719429026</v>
      </c>
      <c r="BM18">
        <f t="shared" si="27"/>
        <v>7.8027319619760487</v>
      </c>
      <c r="BN18">
        <f t="shared" si="27"/>
        <v>7.8027221291997284</v>
      </c>
      <c r="BO18">
        <f t="shared" si="27"/>
        <v>7.8024111857820406</v>
      </c>
      <c r="BP18">
        <f t="shared" si="27"/>
        <v>7.7933951072256855</v>
      </c>
      <c r="BQ18">
        <f t="shared" si="27"/>
        <v>7.6721403398795607</v>
      </c>
      <c r="BR18">
        <f t="shared" si="10"/>
        <v>7.1882265675975887</v>
      </c>
    </row>
    <row r="19" spans="1:70" ht="14.25" thickTop="1" thickBot="1">
      <c r="E19" s="90" t="s">
        <v>77</v>
      </c>
      <c r="F19" s="180">
        <f ca="1">+$C$15+$C$16*F18-15018.5-$C$5/24</f>
        <v>45338.041454281592</v>
      </c>
      <c r="G19" s="181" t="s">
        <v>770</v>
      </c>
      <c r="H19" s="182"/>
      <c r="I19" s="182">
        <f>COUNT(I21:I452)</f>
        <v>11</v>
      </c>
      <c r="J19" s="182">
        <f>COUNT(J21:J452)</f>
        <v>65</v>
      </c>
      <c r="K19" s="182">
        <f>COUNT(K21:K452)</f>
        <v>66</v>
      </c>
      <c r="Q19" s="170" t="s">
        <v>763</v>
      </c>
      <c r="R19" s="171"/>
      <c r="S19" s="107"/>
      <c r="T19" s="169">
        <f ca="1">20+C17*RAND()</f>
        <v>58.002587719118594</v>
      </c>
      <c r="U19"/>
      <c r="V19"/>
      <c r="W19"/>
      <c r="X19" s="168"/>
      <c r="Y19" s="168"/>
      <c r="Z19" s="168"/>
      <c r="AA19" s="168"/>
      <c r="AB19" s="168"/>
      <c r="AC19" s="168"/>
      <c r="AD19" s="168"/>
      <c r="AE19" s="168"/>
      <c r="AG19" s="140"/>
      <c r="AI19" s="140"/>
      <c r="BC19">
        <v>-58000</v>
      </c>
      <c r="BD19">
        <f t="shared" si="5"/>
        <v>-0.1052232142637563</v>
      </c>
      <c r="BE19">
        <f t="shared" si="6"/>
        <v>-0.1535530438915664</v>
      </c>
      <c r="BF19" s="117">
        <f t="shared" si="7"/>
        <v>4.8329829627810093E-2</v>
      </c>
      <c r="BG19">
        <f t="shared" si="8"/>
        <v>0.60993612269258446</v>
      </c>
      <c r="BH19">
        <f t="shared" si="0"/>
        <v>0.94733724205836278</v>
      </c>
      <c r="BI19">
        <f t="shared" si="1"/>
        <v>2.2574166103476099</v>
      </c>
      <c r="BJ19">
        <f t="shared" si="2"/>
        <v>2.1126737960633468</v>
      </c>
      <c r="BK19">
        <f t="shared" ref="BK19:BQ19" si="28">$BR19+$AH$7*SIN(BL19)</f>
        <v>7.8845032763800482</v>
      </c>
      <c r="BL19">
        <f t="shared" si="28"/>
        <v>7.8845032762214267</v>
      </c>
      <c r="BM19">
        <f t="shared" si="28"/>
        <v>7.8845032846688188</v>
      </c>
      <c r="BN19">
        <f t="shared" si="28"/>
        <v>7.8845028347970718</v>
      </c>
      <c r="BO19">
        <f t="shared" si="28"/>
        <v>7.8845267838155069</v>
      </c>
      <c r="BP19">
        <f t="shared" si="28"/>
        <v>7.8832246038050453</v>
      </c>
      <c r="BQ19">
        <f t="shared" si="28"/>
        <v>7.7826386432100705</v>
      </c>
      <c r="BR19">
        <f t="shared" si="10"/>
        <v>7.2694762612147823</v>
      </c>
    </row>
    <row r="20" spans="1:70" ht="15" thickBot="1">
      <c r="A20" s="6" t="s">
        <v>11</v>
      </c>
      <c r="B20" s="6" t="s">
        <v>12</v>
      </c>
      <c r="C20" s="89" t="s">
        <v>13</v>
      </c>
      <c r="D20" s="89" t="s">
        <v>18</v>
      </c>
      <c r="E20" s="6" t="s">
        <v>14</v>
      </c>
      <c r="F20" s="6" t="s">
        <v>15</v>
      </c>
      <c r="G20" s="6" t="s">
        <v>16</v>
      </c>
      <c r="H20" s="9" t="s">
        <v>98</v>
      </c>
      <c r="I20" s="9" t="s">
        <v>96</v>
      </c>
      <c r="J20" s="9" t="s">
        <v>99</v>
      </c>
      <c r="K20" s="9" t="s">
        <v>100</v>
      </c>
      <c r="L20" s="9" t="s">
        <v>742</v>
      </c>
      <c r="M20" s="9" t="s">
        <v>743</v>
      </c>
      <c r="N20" s="9" t="s">
        <v>54</v>
      </c>
      <c r="O20" s="9" t="s">
        <v>28</v>
      </c>
      <c r="P20" s="9" t="s">
        <v>27</v>
      </c>
      <c r="Q20" s="6" t="s">
        <v>20</v>
      </c>
      <c r="S20" s="9" t="s">
        <v>689</v>
      </c>
      <c r="T20" s="174" t="s">
        <v>762</v>
      </c>
      <c r="X20" s="168"/>
      <c r="Y20" s="168"/>
      <c r="Z20" s="168"/>
      <c r="AA20" s="168"/>
      <c r="AB20" s="168"/>
      <c r="AC20" s="168"/>
      <c r="AD20" s="168"/>
      <c r="AE20" s="168"/>
      <c r="AF20" s="6" t="s">
        <v>15</v>
      </c>
      <c r="AG20" s="9" t="s">
        <v>736</v>
      </c>
      <c r="AH20" s="9" t="s">
        <v>744</v>
      </c>
      <c r="AI20" s="9" t="s">
        <v>737</v>
      </c>
      <c r="AJ20" s="9" t="s">
        <v>738</v>
      </c>
      <c r="AK20" s="9" t="s">
        <v>739</v>
      </c>
      <c r="AL20" s="9" t="s">
        <v>740</v>
      </c>
      <c r="AM20" s="9" t="s">
        <v>771</v>
      </c>
      <c r="AN20" s="9" t="s">
        <v>696</v>
      </c>
      <c r="AO20" s="9" t="s">
        <v>697</v>
      </c>
      <c r="AP20" s="9" t="s">
        <v>698</v>
      </c>
      <c r="AQ20" s="9" t="s">
        <v>741</v>
      </c>
      <c r="AR20" s="9" t="s">
        <v>699</v>
      </c>
      <c r="AS20" s="9" t="s">
        <v>700</v>
      </c>
      <c r="AT20" s="6" t="s">
        <v>701</v>
      </c>
      <c r="AU20" s="6" t="s">
        <v>702</v>
      </c>
      <c r="AV20" s="6" t="s">
        <v>703</v>
      </c>
      <c r="AW20" s="6" t="s">
        <v>704</v>
      </c>
      <c r="AX20" s="6" t="s">
        <v>705</v>
      </c>
      <c r="AY20" s="6" t="s">
        <v>706</v>
      </c>
      <c r="AZ20" s="6" t="s">
        <v>707</v>
      </c>
      <c r="BA20" s="6" t="s">
        <v>708</v>
      </c>
      <c r="BB20" s="22"/>
      <c r="BC20">
        <v>-57000</v>
      </c>
      <c r="BD20">
        <f t="shared" si="5"/>
        <v>-9.8528100840529598E-2</v>
      </c>
      <c r="BE20">
        <f t="shared" si="6"/>
        <v>-0.14837205746265233</v>
      </c>
      <c r="BF20" s="117">
        <f t="shared" si="7"/>
        <v>4.9843956622122737E-2</v>
      </c>
      <c r="BG20">
        <f t="shared" si="8"/>
        <v>0.5825909481131708</v>
      </c>
      <c r="BH20">
        <f t="shared" si="0"/>
        <v>0.92683630394599759</v>
      </c>
      <c r="BI20">
        <f t="shared" si="1"/>
        <v>2.3163354247934951</v>
      </c>
      <c r="BJ20">
        <f t="shared" si="2"/>
        <v>2.2843569481986661</v>
      </c>
      <c r="BK20">
        <f t="shared" ref="BK20:BQ20" si="29">$BR20+$AH$7*SIN(BL20)</f>
        <v>7.9624250550705087</v>
      </c>
      <c r="BL20">
        <f t="shared" si="29"/>
        <v>7.9624251235781465</v>
      </c>
      <c r="BM20">
        <f t="shared" si="29"/>
        <v>7.9624240948690002</v>
      </c>
      <c r="BN20">
        <f t="shared" si="29"/>
        <v>7.9624395409195579</v>
      </c>
      <c r="BO20">
        <f t="shared" si="29"/>
        <v>7.9622073876916168</v>
      </c>
      <c r="BP20">
        <f t="shared" si="29"/>
        <v>7.9656459594626989</v>
      </c>
      <c r="BQ20">
        <f t="shared" si="29"/>
        <v>7.8897511617754557</v>
      </c>
      <c r="BR20">
        <f t="shared" si="10"/>
        <v>7.350725954831975</v>
      </c>
    </row>
    <row r="21" spans="1:70">
      <c r="A21" s="62" t="s">
        <v>61</v>
      </c>
      <c r="C21" s="16">
        <v>31150.387999999999</v>
      </c>
      <c r="D21" s="14"/>
      <c r="E21">
        <f t="shared" ref="E21:E52" si="30">+(C21-C$7)/C$8</f>
        <v>-71224.296653013997</v>
      </c>
      <c r="F21" s="105">
        <f>ROUND(2*E21,0)/2+1</f>
        <v>-71223.5</v>
      </c>
      <c r="G21">
        <f>+C21-(C$7+F21*C$8)+T21*I$9</f>
        <v>-0.26116556570559624</v>
      </c>
      <c r="I21">
        <f t="shared" ref="I21:I31" si="31">G21</f>
        <v>-0.26116556570559624</v>
      </c>
      <c r="Q21" s="2">
        <f t="shared" ref="Q21:Q52" si="32">+C21-15018.5</f>
        <v>16131.887999999999</v>
      </c>
      <c r="S21" s="5">
        <v>0.5</v>
      </c>
      <c r="T21" s="173"/>
      <c r="U21" s="5">
        <v>2.8120341557952951E-9</v>
      </c>
      <c r="V21" s="5">
        <v>1.5257160436936553E-16</v>
      </c>
      <c r="W21" s="5">
        <v>6.3221256642407524E-26</v>
      </c>
      <c r="X21" s="5">
        <v>3.1077774494030107E-9</v>
      </c>
      <c r="Y21" s="5">
        <v>6.5285551412497581E-9</v>
      </c>
      <c r="Z21">
        <v>0.41555772259193025</v>
      </c>
      <c r="AA21">
        <v>0.56371013051450958</v>
      </c>
      <c r="AB21">
        <v>112359.11138330745</v>
      </c>
      <c r="AC21">
        <v>9.3294645408321125E-5</v>
      </c>
      <c r="AD21">
        <v>3.6893843180401734E-5</v>
      </c>
      <c r="AE21">
        <v>3.138964181998881E-19</v>
      </c>
      <c r="AF21">
        <f t="shared" ref="AF21:AF39" si="33">F21</f>
        <v>-71223.5</v>
      </c>
      <c r="AG21" s="117">
        <f t="shared" ref="AG21:AG39" si="34">AH$3+AH$4*AF21+AH$5*AF21^2+AN21</f>
        <v>-0.2599271196643349</v>
      </c>
      <c r="AH21" s="117">
        <f t="shared" ref="AH21:AH66" si="35">IF(S21&lt;&gt;0,G21-AN21, -9999)</f>
        <v>-0.22843178896906102</v>
      </c>
      <c r="AI21" s="117">
        <f t="shared" ref="AI21:AI66" si="36">+G21-P21</f>
        <v>-0.26116556570559624</v>
      </c>
      <c r="AJ21" s="117">
        <f t="shared" ref="AJ21:AJ66" si="37">IF(S21&lt;&gt;0,G21-AG21, -9999)</f>
        <v>-1.2384460412613318E-3</v>
      </c>
      <c r="AK21" s="117">
        <f t="shared" ref="AK21:AK66" si="38">+(G21-AG21)^2*S21</f>
        <v>7.668742985579322E-7</v>
      </c>
      <c r="AL21">
        <f t="shared" ref="AL21:AL66" si="39">IF(S21&lt;&gt;0,G21-P21, -9999)</f>
        <v>-0.26116556570559624</v>
      </c>
      <c r="AM21" s="141">
        <f>+(G21-AG21)^2</f>
        <v>1.5337485971158644E-6</v>
      </c>
      <c r="AN21">
        <f t="shared" ref="AN21:AN39" si="40">$AH$6*($AH$11/AO21*AP21+$AH$12)</f>
        <v>-3.2733776736535228E-2</v>
      </c>
      <c r="AO21">
        <f t="shared" ref="AO21:AO39" si="41">1+$AH$7*COS(AR21)</f>
        <v>1.5542964067170892</v>
      </c>
      <c r="AP21">
        <f t="shared" ref="AP21:AP39" si="42">SIN(AR21+RADIANS($AH$9))</f>
        <v>-0.72411195209762236</v>
      </c>
      <c r="AQ21">
        <f t="shared" ref="AQ21:AQ39" si="43">$AH$7*SIN(AR21)</f>
        <v>-0.26714474747429562</v>
      </c>
      <c r="AR21">
        <f t="shared" ref="AR21:AR39" si="44">2*ATAN(AS21)</f>
        <v>-0.44910595360207711</v>
      </c>
      <c r="AS21">
        <f t="shared" ref="AS21:AS39" si="45">SQRT((1+$AH$7)/(1-$AH$7))*TAN(AT21/2)</f>
        <v>-0.22840497827024905</v>
      </c>
      <c r="AT21" s="117">
        <f t="shared" ref="AT21:AZ30" si="46">$BA21+$AH$7*SIN(AU21)</f>
        <v>6.0611757820816035</v>
      </c>
      <c r="AU21" s="117">
        <f t="shared" si="46"/>
        <v>6.0638255772231702</v>
      </c>
      <c r="AV21" s="117">
        <f t="shared" si="46"/>
        <v>6.0682355659454679</v>
      </c>
      <c r="AW21" s="117">
        <f t="shared" si="46"/>
        <v>6.0755656448829729</v>
      </c>
      <c r="AX21" s="117">
        <f t="shared" si="46"/>
        <v>6.087724575061122</v>
      </c>
      <c r="AY21" s="117">
        <f t="shared" si="46"/>
        <v>6.10783003499406</v>
      </c>
      <c r="AZ21" s="117">
        <f t="shared" si="46"/>
        <v>6.140923100125371</v>
      </c>
      <c r="BA21" s="117">
        <f t="shared" ref="BA21:BA39" si="47">RADIANS($AH$9)+$AH$18*(F21-AH$15)</f>
        <v>6.1950709376678255</v>
      </c>
      <c r="BC21">
        <v>-56000</v>
      </c>
      <c r="BD21">
        <f t="shared" si="5"/>
        <v>-9.2235583922040176E-2</v>
      </c>
      <c r="BE21">
        <f t="shared" si="6"/>
        <v>-0.1432456159462191</v>
      </c>
      <c r="BF21" s="117">
        <f t="shared" si="7"/>
        <v>5.1010032024178913E-2</v>
      </c>
      <c r="BG21">
        <f t="shared" si="8"/>
        <v>0.55880674723528934</v>
      </c>
      <c r="BH21">
        <f t="shared" si="0"/>
        <v>0.90522800812568127</v>
      </c>
      <c r="BI21">
        <f t="shared" si="1"/>
        <v>2.3703166058955003</v>
      </c>
      <c r="BJ21">
        <f t="shared" si="2"/>
        <v>2.4632664971282234</v>
      </c>
      <c r="BK21">
        <f t="shared" ref="BK21:BQ21" si="48">$BR21+$AH$7*SIN(BL21)</f>
        <v>8.0370114265218735</v>
      </c>
      <c r="BL21">
        <f t="shared" si="48"/>
        <v>8.0370121892845177</v>
      </c>
      <c r="BM21">
        <f t="shared" si="48"/>
        <v>8.0370053783793516</v>
      </c>
      <c r="BN21">
        <f t="shared" si="48"/>
        <v>8.0370661858460757</v>
      </c>
      <c r="BO21">
        <f t="shared" si="48"/>
        <v>8.0365225905754283</v>
      </c>
      <c r="BP21">
        <f t="shared" si="48"/>
        <v>8.0413267802811497</v>
      </c>
      <c r="BQ21">
        <f t="shared" si="48"/>
        <v>7.9933072557124607</v>
      </c>
      <c r="BR21">
        <f t="shared" si="10"/>
        <v>7.4319756484491686</v>
      </c>
    </row>
    <row r="22" spans="1:70">
      <c r="A22" s="33" t="s">
        <v>35</v>
      </c>
      <c r="B22" s="54" t="s">
        <v>44</v>
      </c>
      <c r="C22" s="36">
        <v>50897.392999999996</v>
      </c>
      <c r="D22" s="36">
        <v>3.0000000000000001E-3</v>
      </c>
      <c r="E22" s="33">
        <f t="shared" si="30"/>
        <v>-10988.518600719826</v>
      </c>
      <c r="F22">
        <f t="shared" ref="F22:F53" si="49">ROUND(2*E22,0)/2</f>
        <v>-10988.5</v>
      </c>
      <c r="G22">
        <f t="shared" ref="G22:G31" si="50">+C22-(C$7+F22*C$8)+T22*I$9</f>
        <v>-6.0978461551712826E-3</v>
      </c>
      <c r="I22">
        <f t="shared" si="31"/>
        <v>-6.0978461551712826E-3</v>
      </c>
      <c r="O22">
        <f ca="1">+C$11+C$12*F22</f>
        <v>-0.10535775793906731</v>
      </c>
      <c r="Q22" s="2">
        <f t="shared" si="32"/>
        <v>35878.892999999996</v>
      </c>
      <c r="S22" s="5">
        <v>0.5</v>
      </c>
      <c r="T22" s="172"/>
      <c r="AC22" s="33"/>
      <c r="AF22">
        <f t="shared" si="33"/>
        <v>-10988.5</v>
      </c>
      <c r="AG22" s="117">
        <f t="shared" si="34"/>
        <v>-1.6312123069071767E-3</v>
      </c>
      <c r="AH22" s="117">
        <f t="shared" si="35"/>
        <v>2.6554043872579348E-2</v>
      </c>
      <c r="AI22" s="117">
        <f t="shared" si="36"/>
        <v>-6.0978461551712826E-3</v>
      </c>
      <c r="AJ22" s="117">
        <f t="shared" si="37"/>
        <v>-4.4666338482641059E-3</v>
      </c>
      <c r="AK22" s="117">
        <f t="shared" si="38"/>
        <v>9.9754089672293073E-6</v>
      </c>
      <c r="AL22">
        <f t="shared" si="39"/>
        <v>-6.0978461551712826E-3</v>
      </c>
      <c r="AM22" s="141">
        <f t="shared" ref="AM22:AM85" si="51">+(G22-AG22)^2</f>
        <v>1.9950817934458615E-5</v>
      </c>
      <c r="AN22">
        <f t="shared" si="40"/>
        <v>-3.2651890027750631E-2</v>
      </c>
      <c r="AO22">
        <f t="shared" si="41"/>
        <v>0.48842902837744717</v>
      </c>
      <c r="AP22">
        <f t="shared" si="42"/>
        <v>-0.22655198929721634</v>
      </c>
      <c r="AQ22">
        <f t="shared" si="43"/>
        <v>-0.34191514092789077</v>
      </c>
      <c r="AR22">
        <f t="shared" si="44"/>
        <v>-2.5524165419729172</v>
      </c>
      <c r="AS22">
        <f t="shared" si="45"/>
        <v>-3.2958018926081354</v>
      </c>
      <c r="AT22" s="117">
        <f t="shared" si="46"/>
        <v>10.537291709793069</v>
      </c>
      <c r="AU22" s="117">
        <f t="shared" si="46"/>
        <v>10.537412609683521</v>
      </c>
      <c r="AV22" s="117">
        <f t="shared" si="46"/>
        <v>10.536968575018717</v>
      </c>
      <c r="AW22" s="117">
        <f t="shared" si="46"/>
        <v>10.5386013691065</v>
      </c>
      <c r="AX22" s="117">
        <f t="shared" si="46"/>
        <v>10.532623631565462</v>
      </c>
      <c r="AY22" s="117">
        <f t="shared" si="46"/>
        <v>10.554875040786346</v>
      </c>
      <c r="AZ22" s="117">
        <f t="shared" si="46"/>
        <v>10.476524424210977</v>
      </c>
      <c r="BA22" s="117">
        <f t="shared" si="47"/>
        <v>11.089146232699466</v>
      </c>
      <c r="BC22">
        <v>-55000</v>
      </c>
      <c r="BD22">
        <f t="shared" si="5"/>
        <v>-8.6310307749184884E-2</v>
      </c>
      <c r="BE22">
        <f t="shared" si="6"/>
        <v>-0.13817371934226666</v>
      </c>
      <c r="BF22" s="117">
        <f t="shared" si="7"/>
        <v>5.1863411593081776E-2</v>
      </c>
      <c r="BG22">
        <f t="shared" si="8"/>
        <v>0.53798312992157671</v>
      </c>
      <c r="BH22">
        <f t="shared" si="0"/>
        <v>0.88293010233455649</v>
      </c>
      <c r="BI22">
        <f t="shared" si="1"/>
        <v>2.4201657220723516</v>
      </c>
      <c r="BJ22">
        <f t="shared" si="2"/>
        <v>2.6509896362426453</v>
      </c>
      <c r="BK22">
        <f t="shared" ref="BK22:BQ22" si="52">$BR22+$AH$7*SIN(BL22)</f>
        <v>8.1086871618488665</v>
      </c>
      <c r="BL22">
        <f t="shared" si="52"/>
        <v>8.1086887262946004</v>
      </c>
      <c r="BM22">
        <f t="shared" si="52"/>
        <v>8.1086786352197748</v>
      </c>
      <c r="BN22">
        <f t="shared" si="52"/>
        <v>8.1087437183581272</v>
      </c>
      <c r="BO22">
        <f t="shared" si="52"/>
        <v>8.1083236734969049</v>
      </c>
      <c r="BP22">
        <f t="shared" si="52"/>
        <v>8.1110228134671978</v>
      </c>
      <c r="BQ22">
        <f t="shared" si="52"/>
        <v>8.0931597500273238</v>
      </c>
      <c r="BR22">
        <f t="shared" si="10"/>
        <v>7.5132253420663622</v>
      </c>
    </row>
    <row r="23" spans="1:70">
      <c r="A23" s="33" t="s">
        <v>469</v>
      </c>
      <c r="B23" s="54" t="s">
        <v>44</v>
      </c>
      <c r="C23" s="36">
        <v>53402.006000000001</v>
      </c>
      <c r="D23" s="36" t="s">
        <v>96</v>
      </c>
      <c r="E23" s="33">
        <f t="shared" si="30"/>
        <v>-3348.5087473323906</v>
      </c>
      <c r="F23">
        <f t="shared" si="49"/>
        <v>-3348.5</v>
      </c>
      <c r="G23">
        <f t="shared" si="50"/>
        <v>-2.8676248912233859E-3</v>
      </c>
      <c r="I23">
        <f t="shared" si="31"/>
        <v>-2.8676248912233859E-3</v>
      </c>
      <c r="O23">
        <f ca="1">+C$11+C$12*F23</f>
        <v>-3.8241674717391372E-2</v>
      </c>
      <c r="Q23" s="2">
        <f t="shared" si="32"/>
        <v>38383.506000000001</v>
      </c>
      <c r="S23" s="5">
        <v>0.5</v>
      </c>
      <c r="T23" s="172"/>
      <c r="AC23" s="33"/>
      <c r="AF23">
        <f t="shared" si="33"/>
        <v>-3348.5</v>
      </c>
      <c r="AG23" s="117">
        <f t="shared" si="34"/>
        <v>-1.0487828208888966E-4</v>
      </c>
      <c r="AH23" s="117">
        <f t="shared" si="35"/>
        <v>4.6866367142900649E-2</v>
      </c>
      <c r="AI23" s="117">
        <f t="shared" si="36"/>
        <v>-2.8676248912233859E-3</v>
      </c>
      <c r="AJ23" s="117">
        <f t="shared" si="37"/>
        <v>-2.7627466091344963E-3</v>
      </c>
      <c r="AK23" s="117">
        <f t="shared" si="38"/>
        <v>3.8163844131420784E-6</v>
      </c>
      <c r="AL23">
        <f t="shared" si="39"/>
        <v>-2.8676248912233859E-3</v>
      </c>
      <c r="AM23" s="141">
        <f t="shared" si="51"/>
        <v>7.6327688262841569E-6</v>
      </c>
      <c r="AN23">
        <f t="shared" si="40"/>
        <v>-4.9733992034124035E-2</v>
      </c>
      <c r="AO23">
        <f t="shared" si="41"/>
        <v>0.66301774947311176</v>
      </c>
      <c r="AP23">
        <f t="shared" si="42"/>
        <v>-0.58962314437321117</v>
      </c>
      <c r="AQ23">
        <f t="shared" si="43"/>
        <v>-0.51483374542896432</v>
      </c>
      <c r="AR23">
        <f t="shared" si="44"/>
        <v>-2.1503605332044495</v>
      </c>
      <c r="AS23">
        <f t="shared" si="45"/>
        <v>-1.8497152837026902</v>
      </c>
      <c r="AT23" s="117">
        <f t="shared" si="46"/>
        <v>11.097792056222106</v>
      </c>
      <c r="AU23" s="117">
        <f t="shared" si="46"/>
        <v>11.097792305939555</v>
      </c>
      <c r="AV23" s="117">
        <f t="shared" si="46"/>
        <v>11.097796283099466</v>
      </c>
      <c r="AW23" s="117">
        <f t="shared" si="46"/>
        <v>11.097859605121542</v>
      </c>
      <c r="AX23" s="117">
        <f t="shared" si="46"/>
        <v>11.098862570480087</v>
      </c>
      <c r="AY23" s="117">
        <f t="shared" si="46"/>
        <v>11.113621636642177</v>
      </c>
      <c r="AZ23" s="117">
        <f t="shared" si="46"/>
        <v>11.245000382599281</v>
      </c>
      <c r="BA23" s="117">
        <f t="shared" si="47"/>
        <v>11.709893891934826</v>
      </c>
      <c r="BC23">
        <v>-54000</v>
      </c>
      <c r="BD23">
        <f t="shared" si="5"/>
        <v>-8.0722214151142821E-2</v>
      </c>
      <c r="BE23">
        <f t="shared" si="6"/>
        <v>-0.13315636765079503</v>
      </c>
      <c r="BF23" s="117">
        <f t="shared" si="7"/>
        <v>5.2434153499652206E-2</v>
      </c>
      <c r="BG23">
        <f t="shared" si="8"/>
        <v>0.51964709006824461</v>
      </c>
      <c r="BH23">
        <f t="shared" si="0"/>
        <v>0.86022429021981095</v>
      </c>
      <c r="BI23">
        <f t="shared" si="1"/>
        <v>2.4665232370995134</v>
      </c>
      <c r="BJ23">
        <f t="shared" si="2"/>
        <v>2.849282776307704</v>
      </c>
      <c r="BK23">
        <f t="shared" ref="BK23:BQ23" si="53">$BR23+$AH$7*SIN(BL23)</f>
        <v>8.1778083162456916</v>
      </c>
      <c r="BL23">
        <f t="shared" si="53"/>
        <v>8.1778043466261252</v>
      </c>
      <c r="BM23">
        <f t="shared" si="53"/>
        <v>8.1778246210612764</v>
      </c>
      <c r="BN23">
        <f t="shared" si="53"/>
        <v>8.177721058561092</v>
      </c>
      <c r="BO23">
        <f t="shared" si="53"/>
        <v>8.1782497245036545</v>
      </c>
      <c r="BP23">
        <f t="shared" si="53"/>
        <v>8.1755422048157609</v>
      </c>
      <c r="BQ23">
        <f t="shared" si="53"/>
        <v>8.1891859056390057</v>
      </c>
      <c r="BR23">
        <f t="shared" si="10"/>
        <v>7.5944750356835549</v>
      </c>
    </row>
    <row r="24" spans="1:70">
      <c r="A24" s="33" t="s">
        <v>469</v>
      </c>
      <c r="B24" s="54" t="s">
        <v>45</v>
      </c>
      <c r="C24" s="36">
        <v>53402.17</v>
      </c>
      <c r="D24" s="36" t="s">
        <v>96</v>
      </c>
      <c r="E24" s="33">
        <f t="shared" si="30"/>
        <v>-3348.0084857686552</v>
      </c>
      <c r="F24">
        <f t="shared" si="49"/>
        <v>-3348</v>
      </c>
      <c r="G24">
        <f t="shared" si="50"/>
        <v>-2.7818768430734053E-3</v>
      </c>
      <c r="I24">
        <f t="shared" si="31"/>
        <v>-2.7818768430734053E-3</v>
      </c>
      <c r="O24">
        <f ca="1">+C$11+C$12*F24</f>
        <v>-3.8237282303567967E-2</v>
      </c>
      <c r="Q24" s="2">
        <f t="shared" si="32"/>
        <v>38383.67</v>
      </c>
      <c r="S24" s="5">
        <v>0.5</v>
      </c>
      <c r="T24" s="172"/>
      <c r="U24" s="5">
        <v>6.4966235147708125E-10</v>
      </c>
      <c r="V24" s="5">
        <v>1.8919269097050809E-18</v>
      </c>
      <c r="W24" s="5">
        <v>1.4662420096339366E-27</v>
      </c>
      <c r="X24" s="5">
        <v>3.4125805133230523E-12</v>
      </c>
      <c r="Y24" s="5">
        <v>2.9792772660847621E-7</v>
      </c>
      <c r="Z24">
        <v>1.1760669062268413E-4</v>
      </c>
      <c r="AA24">
        <v>1.0483945648502985E-2</v>
      </c>
      <c r="AB24">
        <v>282.87145910391035</v>
      </c>
      <c r="AC24" s="33">
        <v>1.0244475162771053E-7</v>
      </c>
      <c r="AD24">
        <v>1.3457158664145339E-8</v>
      </c>
      <c r="AE24">
        <v>7.2799583475784236E-21</v>
      </c>
      <c r="AF24">
        <f t="shared" si="33"/>
        <v>-3348</v>
      </c>
      <c r="AG24" s="117">
        <f t="shared" si="34"/>
        <v>-1.0453695457263157E-4</v>
      </c>
      <c r="AH24" s="117">
        <f t="shared" si="35"/>
        <v>4.6952887505516613E-2</v>
      </c>
      <c r="AI24" s="117">
        <f t="shared" si="36"/>
        <v>-2.7818768430734053E-3</v>
      </c>
      <c r="AJ24" s="117">
        <f t="shared" si="37"/>
        <v>-2.6773398885007738E-3</v>
      </c>
      <c r="AK24" s="117">
        <f t="shared" si="38"/>
        <v>3.5840744392786677E-6</v>
      </c>
      <c r="AL24">
        <f t="shared" si="39"/>
        <v>-2.7818768430734053E-3</v>
      </c>
      <c r="AM24" s="141">
        <f t="shared" si="51"/>
        <v>7.1681488785573355E-6</v>
      </c>
      <c r="AN24">
        <f t="shared" si="40"/>
        <v>-4.9734764348590019E-2</v>
      </c>
      <c r="AO24">
        <f t="shared" si="41"/>
        <v>0.66303652021395865</v>
      </c>
      <c r="AP24">
        <f t="shared" si="42"/>
        <v>-0.58965259143481785</v>
      </c>
      <c r="AQ24">
        <f t="shared" si="43"/>
        <v>-0.51484603124921169</v>
      </c>
      <c r="AR24">
        <f t="shared" si="44"/>
        <v>-2.1503240738288847</v>
      </c>
      <c r="AS24">
        <f t="shared" si="45"/>
        <v>-1.8496346848288281</v>
      </c>
      <c r="AT24" s="117">
        <f t="shared" si="46"/>
        <v>11.097835403294015</v>
      </c>
      <c r="AU24" s="117">
        <f t="shared" si="46"/>
        <v>11.097835653520175</v>
      </c>
      <c r="AV24" s="117">
        <f t="shared" si="46"/>
        <v>11.097839637098629</v>
      </c>
      <c r="AW24" s="117">
        <f t="shared" si="46"/>
        <v>11.097903034503979</v>
      </c>
      <c r="AX24" s="117">
        <f t="shared" si="46"/>
        <v>11.098906767531837</v>
      </c>
      <c r="AY24" s="117">
        <f t="shared" si="46"/>
        <v>11.113670920253183</v>
      </c>
      <c r="AZ24" s="117">
        <f t="shared" si="46"/>
        <v>11.245057383465474</v>
      </c>
      <c r="BA24" s="117">
        <f t="shared" si="47"/>
        <v>11.709934516781633</v>
      </c>
      <c r="BC24">
        <v>-53000</v>
      </c>
      <c r="BD24">
        <f t="shared" si="5"/>
        <v>-7.5445550204183309E-2</v>
      </c>
      <c r="BE24">
        <f t="shared" si="6"/>
        <v>-0.1281935608718042</v>
      </c>
      <c r="BF24" s="117">
        <f t="shared" si="7"/>
        <v>5.2748010667620887E-2</v>
      </c>
      <c r="BG24">
        <f t="shared" si="8"/>
        <v>0.50342158778582613</v>
      </c>
      <c r="BH24">
        <f t="shared" si="0"/>
        <v>0.83729994761968929</v>
      </c>
      <c r="BI24">
        <f t="shared" si="1"/>
        <v>2.5099066420361256</v>
      </c>
      <c r="BJ24">
        <f t="shared" si="2"/>
        <v>3.0601420623064559</v>
      </c>
      <c r="BK24">
        <f t="shared" ref="BK24:BQ24" si="54">$BR24+$AH$7*SIN(BL24)</f>
        <v>8.2446784467206324</v>
      </c>
      <c r="BL24">
        <f t="shared" si="54"/>
        <v>8.2446453979912455</v>
      </c>
      <c r="BM24">
        <f t="shared" si="54"/>
        <v>8.2447864191884257</v>
      </c>
      <c r="BN24">
        <f t="shared" si="54"/>
        <v>8.2441843350716493</v>
      </c>
      <c r="BO24">
        <f t="shared" si="54"/>
        <v>8.2467487973659441</v>
      </c>
      <c r="BP24">
        <f t="shared" si="54"/>
        <v>8.2357125599350187</v>
      </c>
      <c r="BQ24">
        <f t="shared" si="54"/>
        <v>8.2812882291971377</v>
      </c>
      <c r="BR24">
        <f t="shared" si="10"/>
        <v>7.6757247293007485</v>
      </c>
    </row>
    <row r="25" spans="1:70">
      <c r="A25" s="62" t="s">
        <v>63</v>
      </c>
      <c r="C25" s="16">
        <v>43573.381000000001</v>
      </c>
      <c r="E25">
        <f t="shared" si="30"/>
        <v>-33329.504551973645</v>
      </c>
      <c r="F25">
        <f t="shared" si="49"/>
        <v>-33329.5</v>
      </c>
      <c r="G25">
        <f t="shared" si="50"/>
        <v>-1.4922667105565779E-3</v>
      </c>
      <c r="I25">
        <f t="shared" si="31"/>
        <v>-1.4922667105565779E-3</v>
      </c>
      <c r="Q25" s="2">
        <f t="shared" si="32"/>
        <v>28554.881000000001</v>
      </c>
      <c r="S25" s="5">
        <v>0.5</v>
      </c>
      <c r="T25" s="172"/>
      <c r="AC25" s="33"/>
      <c r="AF25">
        <f t="shared" si="33"/>
        <v>-33329.5</v>
      </c>
      <c r="AG25" s="117">
        <f t="shared" si="34"/>
        <v>-1.4599303712174719E-2</v>
      </c>
      <c r="AH25" s="117">
        <f t="shared" si="35"/>
        <v>-2.8554588474828741E-2</v>
      </c>
      <c r="AI25" s="117">
        <f t="shared" si="36"/>
        <v>-1.4922667105565779E-3</v>
      </c>
      <c r="AJ25" s="117">
        <f t="shared" si="37"/>
        <v>1.3107037001618142E-2</v>
      </c>
      <c r="AK25" s="117">
        <f t="shared" si="38"/>
        <v>8.5897209480893536E-5</v>
      </c>
      <c r="AL25">
        <f t="shared" si="39"/>
        <v>-1.4922667105565779E-3</v>
      </c>
      <c r="AM25" s="141">
        <f t="shared" si="51"/>
        <v>1.7179441896178707E-4</v>
      </c>
      <c r="AN25">
        <f t="shared" si="40"/>
        <v>2.7062321764272163E-2</v>
      </c>
      <c r="AO25">
        <f t="shared" si="41"/>
        <v>0.38530135755615103</v>
      </c>
      <c r="AP25">
        <f t="shared" si="42"/>
        <v>0.39434224448062821</v>
      </c>
      <c r="AQ25">
        <f t="shared" si="43"/>
        <v>2.7502755866844392E-2</v>
      </c>
      <c r="AR25">
        <f t="shared" si="44"/>
        <v>3.0968806207297161</v>
      </c>
      <c r="AS25">
        <f t="shared" si="45"/>
        <v>44.723235931626725</v>
      </c>
      <c r="AT25" s="117">
        <f t="shared" si="46"/>
        <v>9.3332048120161915</v>
      </c>
      <c r="AU25" s="117">
        <f t="shared" si="46"/>
        <v>9.3283231297277247</v>
      </c>
      <c r="AV25" s="117">
        <f t="shared" si="46"/>
        <v>9.3362908412250967</v>
      </c>
      <c r="AW25" s="117">
        <f t="shared" si="46"/>
        <v>9.3232830820928214</v>
      </c>
      <c r="AX25" s="117">
        <f t="shared" si="46"/>
        <v>9.3445111316931051</v>
      </c>
      <c r="AY25" s="117">
        <f t="shared" si="46"/>
        <v>9.3098448619831817</v>
      </c>
      <c r="AZ25" s="117">
        <f t="shared" si="46"/>
        <v>9.3664037755814853</v>
      </c>
      <c r="BA25" s="117">
        <f t="shared" si="47"/>
        <v>9.2739468275977508</v>
      </c>
      <c r="BC25">
        <v>-52000</v>
      </c>
      <c r="BD25">
        <f t="shared" si="5"/>
        <v>-7.0458127004587534E-2</v>
      </c>
      <c r="BE25">
        <f t="shared" si="6"/>
        <v>-0.12328529900529417</v>
      </c>
      <c r="BF25" s="117">
        <f t="shared" si="7"/>
        <v>5.2827172000706635E-2</v>
      </c>
      <c r="BG25">
        <f t="shared" si="8"/>
        <v>0.48900273807881589</v>
      </c>
      <c r="BH25">
        <f t="shared" si="0"/>
        <v>0.81428240746276126</v>
      </c>
      <c r="BI25">
        <f t="shared" si="1"/>
        <v>2.5507407120616845</v>
      </c>
      <c r="BJ25">
        <f t="shared" si="2"/>
        <v>3.2858896568815505</v>
      </c>
      <c r="BK25">
        <f t="shared" ref="BK25:BQ25" si="55">$BR25+$AH$7*SIN(BL25)</f>
        <v>8.3095611530108133</v>
      </c>
      <c r="BL25">
        <f t="shared" si="55"/>
        <v>8.3094455074642468</v>
      </c>
      <c r="BM25">
        <f t="shared" si="55"/>
        <v>8.3098725881613031</v>
      </c>
      <c r="BN25">
        <f t="shared" si="55"/>
        <v>8.3082935165689076</v>
      </c>
      <c r="BO25">
        <f t="shared" si="55"/>
        <v>8.3141067856558593</v>
      </c>
      <c r="BP25">
        <f t="shared" si="55"/>
        <v>8.2923520111444127</v>
      </c>
      <c r="BQ25">
        <f t="shared" si="55"/>
        <v>8.3693951163316331</v>
      </c>
      <c r="BR25">
        <f t="shared" si="10"/>
        <v>7.756974422917942</v>
      </c>
    </row>
    <row r="26" spans="1:70">
      <c r="A26" s="33" t="s">
        <v>314</v>
      </c>
      <c r="B26" s="54" t="s">
        <v>44</v>
      </c>
      <c r="C26" s="36">
        <v>51216.048999999999</v>
      </c>
      <c r="D26" s="36" t="s">
        <v>96</v>
      </c>
      <c r="E26" s="33">
        <f t="shared" si="30"/>
        <v>-10016.498180862132</v>
      </c>
      <c r="F26">
        <f t="shared" si="49"/>
        <v>-10016.5</v>
      </c>
      <c r="G26">
        <f t="shared" si="50"/>
        <v>5.963652438367717E-4</v>
      </c>
      <c r="I26">
        <f t="shared" si="31"/>
        <v>5.963652438367717E-4</v>
      </c>
      <c r="O26">
        <f ca="1">+C$11+C$12*F26</f>
        <v>-9.6818905466361946E-2</v>
      </c>
      <c r="Q26" s="2">
        <f t="shared" si="32"/>
        <v>36197.548999999999</v>
      </c>
      <c r="S26" s="5">
        <v>0.5</v>
      </c>
      <c r="T26" s="172"/>
      <c r="AC26" s="33"/>
      <c r="AF26">
        <f t="shared" si="33"/>
        <v>-10016.5</v>
      </c>
      <c r="AG26" s="117">
        <f t="shared" si="34"/>
        <v>-1.6354956733595147E-3</v>
      </c>
      <c r="AH26" s="117">
        <f t="shared" si="35"/>
        <v>3.5796760209308373E-2</v>
      </c>
      <c r="AI26" s="117">
        <f t="shared" si="36"/>
        <v>5.963652438367717E-4</v>
      </c>
      <c r="AJ26" s="117">
        <f t="shared" si="37"/>
        <v>2.2318609171962864E-3</v>
      </c>
      <c r="AK26" s="117">
        <f t="shared" si="38"/>
        <v>2.4906015768541244E-6</v>
      </c>
      <c r="AL26">
        <f t="shared" si="39"/>
        <v>5.963652438367717E-4</v>
      </c>
      <c r="AM26" s="141">
        <f t="shared" si="51"/>
        <v>4.9812031537082489E-6</v>
      </c>
      <c r="AN26">
        <f t="shared" si="40"/>
        <v>-3.5200394965471601E-2</v>
      </c>
      <c r="AO26">
        <f t="shared" si="41"/>
        <v>0.50235236964671182</v>
      </c>
      <c r="AP26">
        <f t="shared" si="42"/>
        <v>-0.2648973042214508</v>
      </c>
      <c r="AQ26">
        <f t="shared" si="43"/>
        <v>-0.36188072428127355</v>
      </c>
      <c r="AR26">
        <f t="shared" si="44"/>
        <v>-2.5128552829028905</v>
      </c>
      <c r="AS26">
        <f t="shared" si="45"/>
        <v>-3.0754918751826117</v>
      </c>
      <c r="AT26" s="117">
        <f t="shared" si="46"/>
        <v>10.600255433675944</v>
      </c>
      <c r="AU26" s="117">
        <f t="shared" si="46"/>
        <v>10.60029211501308</v>
      </c>
      <c r="AV26" s="117">
        <f t="shared" si="46"/>
        <v>10.600137329620106</v>
      </c>
      <c r="AW26" s="117">
        <f t="shared" si="46"/>
        <v>10.600790872973013</v>
      </c>
      <c r="AX26" s="117">
        <f t="shared" si="46"/>
        <v>10.598038370781499</v>
      </c>
      <c r="AY26" s="117">
        <f t="shared" si="46"/>
        <v>10.609756747477174</v>
      </c>
      <c r="AZ26" s="117">
        <f t="shared" si="46"/>
        <v>10.561944299587369</v>
      </c>
      <c r="BA26" s="117">
        <f t="shared" si="47"/>
        <v>11.168120934895379</v>
      </c>
      <c r="BC26">
        <v>-51000</v>
      </c>
      <c r="BD26">
        <f t="shared" si="5"/>
        <v>-6.5740767124463598E-2</v>
      </c>
      <c r="BE26">
        <f t="shared" si="6"/>
        <v>-0.11843158205126497</v>
      </c>
      <c r="BF26" s="117">
        <f t="shared" si="7"/>
        <v>5.2690814926801374E-2</v>
      </c>
      <c r="BG26">
        <f t="shared" si="8"/>
        <v>0.47614327896373121</v>
      </c>
      <c r="BH26">
        <f t="shared" si="0"/>
        <v>0.7912518660973441</v>
      </c>
      <c r="BI26">
        <f t="shared" si="1"/>
        <v>2.5893790718930476</v>
      </c>
      <c r="BJ26">
        <f t="shared" si="2"/>
        <v>3.5292802772666065</v>
      </c>
      <c r="BK26">
        <f t="shared" ref="BK26:BQ26" si="56">$BR26+$AH$7*SIN(BL26)</f>
        <v>8.3726890251197883</v>
      </c>
      <c r="BL26">
        <f t="shared" si="56"/>
        <v>8.3723964855313078</v>
      </c>
      <c r="BM26">
        <f t="shared" si="56"/>
        <v>8.3733551714678818</v>
      </c>
      <c r="BN26">
        <f t="shared" si="56"/>
        <v>8.3702074112637224</v>
      </c>
      <c r="BO26">
        <f t="shared" si="56"/>
        <v>8.3804786868057288</v>
      </c>
      <c r="BP26">
        <f t="shared" si="56"/>
        <v>8.3462450460969109</v>
      </c>
      <c r="BQ26">
        <f t="shared" si="56"/>
        <v>8.4534613240898562</v>
      </c>
      <c r="BR26">
        <f t="shared" si="10"/>
        <v>7.8382241165351356</v>
      </c>
    </row>
    <row r="27" spans="1:70">
      <c r="A27" s="33" t="s">
        <v>407</v>
      </c>
      <c r="B27" s="54" t="s">
        <v>45</v>
      </c>
      <c r="C27" s="36">
        <v>53055.002999999997</v>
      </c>
      <c r="D27" s="36" t="s">
        <v>96</v>
      </c>
      <c r="E27" s="33">
        <f t="shared" si="30"/>
        <v>-4406.9981583332228</v>
      </c>
      <c r="F27">
        <f t="shared" si="49"/>
        <v>-4407</v>
      </c>
      <c r="G27">
        <f t="shared" si="50"/>
        <v>6.037508646841161E-4</v>
      </c>
      <c r="I27">
        <f t="shared" si="31"/>
        <v>6.037508646841161E-4</v>
      </c>
      <c r="O27">
        <f ca="1">+C$11+C$12*F27</f>
        <v>-4.7540414781546345E-2</v>
      </c>
      <c r="Q27" s="2">
        <f t="shared" si="32"/>
        <v>38036.502999999997</v>
      </c>
      <c r="S27" s="5">
        <v>0.5</v>
      </c>
      <c r="T27" s="172"/>
      <c r="AC27" s="33"/>
      <c r="AF27">
        <f t="shared" si="33"/>
        <v>-4407</v>
      </c>
      <c r="AG27" s="117">
        <f t="shared" si="34"/>
        <v>-7.088778101129109E-4</v>
      </c>
      <c r="AH27" s="117">
        <f t="shared" si="35"/>
        <v>4.8553591249697096E-2</v>
      </c>
      <c r="AI27" s="117">
        <f t="shared" si="36"/>
        <v>6.037508646841161E-4</v>
      </c>
      <c r="AJ27" s="117">
        <f t="shared" si="37"/>
        <v>1.312628674797027E-3</v>
      </c>
      <c r="AK27" s="117">
        <f t="shared" si="38"/>
        <v>8.614970189496996E-7</v>
      </c>
      <c r="AL27">
        <f t="shared" si="39"/>
        <v>6.037508646841161E-4</v>
      </c>
      <c r="AM27" s="141">
        <f t="shared" si="51"/>
        <v>1.7229940378993992E-6</v>
      </c>
      <c r="AN27">
        <f t="shared" si="40"/>
        <v>-4.794984038501298E-2</v>
      </c>
      <c r="AO27">
        <f t="shared" si="41"/>
        <v>0.62642127482075027</v>
      </c>
      <c r="AP27">
        <f t="shared" si="42"/>
        <v>-0.52924098210211845</v>
      </c>
      <c r="AQ27">
        <f t="shared" si="43"/>
        <v>-0.4889271507045081</v>
      </c>
      <c r="AR27">
        <f t="shared" si="44"/>
        <v>-2.223246958656361</v>
      </c>
      <c r="AS27">
        <f t="shared" si="45"/>
        <v>-2.0225760028120661</v>
      </c>
      <c r="AT27" s="117">
        <f t="shared" si="46"/>
        <v>11.008629933605956</v>
      </c>
      <c r="AU27" s="117">
        <f t="shared" si="46"/>
        <v>11.008629933631653</v>
      </c>
      <c r="AV27" s="117">
        <f t="shared" si="46"/>
        <v>11.0086299368305</v>
      </c>
      <c r="AW27" s="117">
        <f t="shared" si="46"/>
        <v>11.0086303350332</v>
      </c>
      <c r="AX27" s="117">
        <f t="shared" si="46"/>
        <v>11.008679810085916</v>
      </c>
      <c r="AY27" s="117">
        <f t="shared" si="46"/>
        <v>11.013810897972219</v>
      </c>
      <c r="AZ27" s="117">
        <f t="shared" si="46"/>
        <v>11.126091309809091</v>
      </c>
      <c r="BA27" s="117">
        <f t="shared" si="47"/>
        <v>11.623891091241024</v>
      </c>
      <c r="BC27">
        <v>-50000</v>
      </c>
      <c r="BD27">
        <f t="shared" si="5"/>
        <v>-6.1276872130765256E-2</v>
      </c>
      <c r="BE27">
        <f t="shared" si="6"/>
        <v>-0.11363241000971655</v>
      </c>
      <c r="BF27" s="117">
        <f t="shared" si="7"/>
        <v>5.2355537878951294E-2</v>
      </c>
      <c r="BG27">
        <f t="shared" si="8"/>
        <v>0.46464055184731956</v>
      </c>
      <c r="BH27">
        <f t="shared" si="0"/>
        <v>0.76825661076152041</v>
      </c>
      <c r="BI27">
        <f t="shared" si="1"/>
        <v>2.6261193623758645</v>
      </c>
      <c r="BJ27">
        <f t="shared" si="2"/>
        <v>3.7936343392104312</v>
      </c>
      <c r="BK27">
        <f t="shared" ref="BK27:BQ27" si="57">$BR27+$AH$7*SIN(BL27)</f>
        <v>8.4342692456774184</v>
      </c>
      <c r="BL27">
        <f t="shared" si="57"/>
        <v>8.4336595157409278</v>
      </c>
      <c r="BM27">
        <f t="shared" si="57"/>
        <v>8.4354660929968777</v>
      </c>
      <c r="BN27">
        <f t="shared" si="57"/>
        <v>8.4300987793069648</v>
      </c>
      <c r="BO27">
        <f t="shared" si="57"/>
        <v>8.4459188215562691</v>
      </c>
      <c r="BP27">
        <f t="shared" si="57"/>
        <v>8.3981234368200148</v>
      </c>
      <c r="BQ27">
        <f t="shared" si="57"/>
        <v>8.5334682694442829</v>
      </c>
      <c r="BR27">
        <f t="shared" si="10"/>
        <v>7.9194738101523292</v>
      </c>
    </row>
    <row r="28" spans="1:70">
      <c r="A28" s="33" t="s">
        <v>314</v>
      </c>
      <c r="B28" s="54" t="s">
        <v>44</v>
      </c>
      <c r="C28" s="36">
        <v>51192.118000000002</v>
      </c>
      <c r="D28" s="36" t="s">
        <v>96</v>
      </c>
      <c r="E28" s="33">
        <f t="shared" si="30"/>
        <v>-10089.496714288809</v>
      </c>
      <c r="F28">
        <f t="shared" si="49"/>
        <v>-10089.5</v>
      </c>
      <c r="G28">
        <f t="shared" si="50"/>
        <v>1.0771497836685739E-3</v>
      </c>
      <c r="I28">
        <f t="shared" si="31"/>
        <v>1.0771497836685739E-3</v>
      </c>
      <c r="O28">
        <f ca="1">+C$11+C$12*F28</f>
        <v>-9.7460197884579533E-2</v>
      </c>
      <c r="Q28" s="2">
        <f t="shared" si="32"/>
        <v>36173.618000000002</v>
      </c>
      <c r="S28" s="5">
        <v>0.5</v>
      </c>
      <c r="T28" s="172"/>
      <c r="U28" s="5">
        <v>4.7982756801624875E-10</v>
      </c>
      <c r="V28" s="5">
        <v>2.6202892286202262E-19</v>
      </c>
      <c r="W28" s="5">
        <v>8.1315432625638849E-33</v>
      </c>
      <c r="X28" s="5">
        <v>3.1477520530572835E-10</v>
      </c>
      <c r="Y28" s="5">
        <v>1.0468977018250917E-6</v>
      </c>
      <c r="Z28">
        <v>1.2170607772808803E-5</v>
      </c>
      <c r="AA28">
        <v>7.049844368282983E-5</v>
      </c>
      <c r="AB28">
        <v>7.7691065540545878</v>
      </c>
      <c r="AC28" s="33">
        <v>9.4494672287441981E-6</v>
      </c>
      <c r="AD28">
        <v>4.4378273430094379E-8</v>
      </c>
      <c r="AE28">
        <v>4.0373482593708286E-26</v>
      </c>
      <c r="AF28">
        <f t="shared" si="33"/>
        <v>-10089.5</v>
      </c>
      <c r="AG28" s="117">
        <f t="shared" si="34"/>
        <v>-1.6356597700614497E-3</v>
      </c>
      <c r="AH28" s="117">
        <f t="shared" si="35"/>
        <v>3.6088420286292194E-2</v>
      </c>
      <c r="AI28" s="117">
        <f t="shared" si="36"/>
        <v>1.0771497836685739E-3</v>
      </c>
      <c r="AJ28" s="117">
        <f t="shared" si="37"/>
        <v>2.7128095537300237E-3</v>
      </c>
      <c r="AK28" s="117">
        <f t="shared" si="38"/>
        <v>3.6796678374044453E-6</v>
      </c>
      <c r="AL28">
        <f t="shared" si="39"/>
        <v>1.0771497836685739E-3</v>
      </c>
      <c r="AM28" s="141">
        <f t="shared" si="51"/>
        <v>7.3593356748088906E-6</v>
      </c>
      <c r="AN28">
        <f t="shared" si="40"/>
        <v>-3.501127050262362E-2</v>
      </c>
      <c r="AO28">
        <f t="shared" si="41"/>
        <v>0.50125109934007495</v>
      </c>
      <c r="AP28">
        <f t="shared" si="42"/>
        <v>-0.26195543335834354</v>
      </c>
      <c r="AQ28">
        <f t="shared" si="43"/>
        <v>-0.36036142509028107</v>
      </c>
      <c r="AR28">
        <f t="shared" si="44"/>
        <v>-2.5159048680153444</v>
      </c>
      <c r="AS28">
        <f t="shared" si="45"/>
        <v>-3.0915142966253581</v>
      </c>
      <c r="AT28" s="117">
        <f t="shared" si="46"/>
        <v>10.595464822187548</v>
      </c>
      <c r="AU28" s="117">
        <f t="shared" si="46"/>
        <v>10.595505565373937</v>
      </c>
      <c r="AV28" s="117">
        <f t="shared" si="46"/>
        <v>10.595335590699355</v>
      </c>
      <c r="AW28" s="117">
        <f t="shared" si="46"/>
        <v>10.596045153065344</v>
      </c>
      <c r="AX28" s="117">
        <f t="shared" si="46"/>
        <v>10.59309091400689</v>
      </c>
      <c r="AY28" s="117">
        <f t="shared" si="46"/>
        <v>10.605530144245199</v>
      </c>
      <c r="AZ28" s="117">
        <f t="shared" si="46"/>
        <v>10.555397137932736</v>
      </c>
      <c r="BA28" s="117">
        <f t="shared" si="47"/>
        <v>11.162189707261323</v>
      </c>
      <c r="BC28">
        <v>-49000</v>
      </c>
      <c r="BD28">
        <f t="shared" si="5"/>
        <v>-5.7052048592052852E-2</v>
      </c>
      <c r="BE28">
        <f t="shared" si="6"/>
        <v>-0.10888778288064896</v>
      </c>
      <c r="BF28" s="117">
        <f t="shared" si="7"/>
        <v>5.1835734288596107E-2</v>
      </c>
      <c r="BG28">
        <f t="shared" si="8"/>
        <v>0.45432765125804364</v>
      </c>
      <c r="BH28">
        <f t="shared" si="0"/>
        <v>0.74532275044405172</v>
      </c>
      <c r="BI28">
        <f t="shared" si="1"/>
        <v>2.6612137949704517</v>
      </c>
      <c r="BJ28">
        <f t="shared" si="2"/>
        <v>4.0830077842868722</v>
      </c>
      <c r="BK28">
        <f t="shared" ref="BK28:BQ28" si="58">$BR28+$AH$7*SIN(BL28)</f>
        <v>8.4944864042677395</v>
      </c>
      <c r="BL28">
        <f t="shared" si="58"/>
        <v>8.4933759526731318</v>
      </c>
      <c r="BM28">
        <f t="shared" si="58"/>
        <v>8.4963942380941262</v>
      </c>
      <c r="BN28">
        <f t="shared" si="58"/>
        <v>8.4881615034713924</v>
      </c>
      <c r="BO28">
        <f t="shared" si="58"/>
        <v>8.5104081094898074</v>
      </c>
      <c r="BP28">
        <f t="shared" si="58"/>
        <v>8.4486522472993979</v>
      </c>
      <c r="BQ28">
        <f t="shared" si="58"/>
        <v>8.6094241519011163</v>
      </c>
      <c r="BR28">
        <f t="shared" si="10"/>
        <v>8.000723503769521</v>
      </c>
    </row>
    <row r="29" spans="1:70">
      <c r="A29" s="62" t="s">
        <v>64</v>
      </c>
      <c r="B29" s="54"/>
      <c r="C29" s="36">
        <v>48271.495999999999</v>
      </c>
      <c r="D29" s="36"/>
      <c r="E29" s="33">
        <f t="shared" si="30"/>
        <v>-18998.490182748847</v>
      </c>
      <c r="F29">
        <f t="shared" si="49"/>
        <v>-18998.5</v>
      </c>
      <c r="G29">
        <f t="shared" si="50"/>
        <v>3.218374760763254E-3</v>
      </c>
      <c r="I29">
        <f t="shared" si="31"/>
        <v>3.218374760763254E-3</v>
      </c>
      <c r="Q29" s="2">
        <f t="shared" si="32"/>
        <v>33252.995999999999</v>
      </c>
      <c r="S29" s="5">
        <v>0.5</v>
      </c>
      <c r="T29" s="172"/>
      <c r="AC29" s="33"/>
      <c r="AF29">
        <f t="shared" si="33"/>
        <v>-18998.5</v>
      </c>
      <c r="AG29" s="117">
        <f t="shared" si="34"/>
        <v>-2.1760878472373256E-3</v>
      </c>
      <c r="AH29" s="117">
        <f t="shared" si="35"/>
        <v>1.3486730745389291E-2</v>
      </c>
      <c r="AI29" s="117">
        <f t="shared" si="36"/>
        <v>3.218374760763254E-3</v>
      </c>
      <c r="AJ29" s="117">
        <f t="shared" si="37"/>
        <v>5.3944626080005796E-3</v>
      </c>
      <c r="AK29" s="117">
        <f t="shared" si="38"/>
        <v>1.4550113414558208E-5</v>
      </c>
      <c r="AL29">
        <f t="shared" si="39"/>
        <v>3.218374760763254E-3</v>
      </c>
      <c r="AM29" s="141">
        <f t="shared" si="51"/>
        <v>2.9100226829116416E-5</v>
      </c>
      <c r="AN29">
        <f t="shared" si="40"/>
        <v>-1.0268355984626037E-2</v>
      </c>
      <c r="AO29">
        <f t="shared" si="41"/>
        <v>0.41624100310128553</v>
      </c>
      <c r="AP29">
        <f t="shared" si="42"/>
        <v>3.8988813032030084E-2</v>
      </c>
      <c r="AQ29">
        <f t="shared" si="43"/>
        <v>-0.19451543934194199</v>
      </c>
      <c r="AR29">
        <f t="shared" si="44"/>
        <v>-2.8199514011252371</v>
      </c>
      <c r="AS29">
        <f t="shared" si="45"/>
        <v>-6.1644083262193439</v>
      </c>
      <c r="AT29" s="117">
        <f t="shared" si="46"/>
        <v>10.066629743213607</v>
      </c>
      <c r="AU29" s="117">
        <f t="shared" si="46"/>
        <v>10.073404802099851</v>
      </c>
      <c r="AV29" s="117">
        <f t="shared" si="46"/>
        <v>10.05965925654653</v>
      </c>
      <c r="AW29" s="117">
        <f t="shared" si="46"/>
        <v>10.087697988882711</v>
      </c>
      <c r="AX29" s="117">
        <f t="shared" si="46"/>
        <v>10.031104717438064</v>
      </c>
      <c r="AY29" s="117">
        <f t="shared" si="46"/>
        <v>10.148031911911652</v>
      </c>
      <c r="AZ29" s="117">
        <f t="shared" si="46"/>
        <v>9.9161078704640033</v>
      </c>
      <c r="BA29" s="117">
        <f t="shared" si="47"/>
        <v>10.438336186825747</v>
      </c>
      <c r="BC29">
        <v>-48000</v>
      </c>
      <c r="BD29">
        <f t="shared" si="5"/>
        <v>-5.3053749287407123E-2</v>
      </c>
      <c r="BE29">
        <f t="shared" si="6"/>
        <v>-0.10419770066406217</v>
      </c>
      <c r="BF29" s="117">
        <f t="shared" si="7"/>
        <v>5.1143951376655047E-2</v>
      </c>
      <c r="BG29">
        <f t="shared" si="8"/>
        <v>0.445066746840311</v>
      </c>
      <c r="BH29">
        <f t="shared" si="0"/>
        <v>0.72246166363873399</v>
      </c>
      <c r="BI29">
        <f t="shared" si="1"/>
        <v>2.6948765276957438</v>
      </c>
      <c r="BJ29">
        <f t="shared" si="2"/>
        <v>4.4024146970620173</v>
      </c>
      <c r="BK29">
        <f t="shared" ref="BK29:BQ29" si="59">$BR29+$AH$7*SIN(BL29)</f>
        <v>8.553503329075367</v>
      </c>
      <c r="BL29">
        <f t="shared" si="59"/>
        <v>8.551676905203756</v>
      </c>
      <c r="BM29">
        <f t="shared" si="59"/>
        <v>8.5562844894582462</v>
      </c>
      <c r="BN29">
        <f t="shared" si="59"/>
        <v>8.5446116883345589</v>
      </c>
      <c r="BO29">
        <f t="shared" si="59"/>
        <v>8.5738776086127579</v>
      </c>
      <c r="BP29">
        <f t="shared" si="59"/>
        <v>8.4984206111501024</v>
      </c>
      <c r="BQ29">
        <f t="shared" si="59"/>
        <v>8.6813638994009192</v>
      </c>
      <c r="BR29">
        <f t="shared" si="10"/>
        <v>8.0819731973867164</v>
      </c>
    </row>
    <row r="30" spans="1:70">
      <c r="A30" s="33" t="s">
        <v>65</v>
      </c>
      <c r="B30" s="54" t="s">
        <v>45</v>
      </c>
      <c r="C30" s="36">
        <v>48500.321000000004</v>
      </c>
      <c r="D30" s="36"/>
      <c r="E30" s="33">
        <f t="shared" si="30"/>
        <v>-18300.488034432357</v>
      </c>
      <c r="F30">
        <f t="shared" si="49"/>
        <v>-18300.5</v>
      </c>
      <c r="G30">
        <f t="shared" si="50"/>
        <v>3.9226541412062943E-3</v>
      </c>
      <c r="I30">
        <f t="shared" si="31"/>
        <v>3.9226541412062943E-3</v>
      </c>
      <c r="Q30" s="2">
        <f t="shared" si="32"/>
        <v>33481.821000000004</v>
      </c>
      <c r="S30" s="5">
        <v>0.5</v>
      </c>
      <c r="T30" s="172"/>
      <c r="AC30" s="33"/>
      <c r="AF30">
        <f t="shared" si="33"/>
        <v>-18300.5</v>
      </c>
      <c r="AG30" s="117">
        <f t="shared" si="34"/>
        <v>-2.0292725635033017E-3</v>
      </c>
      <c r="AH30" s="117">
        <f t="shared" si="35"/>
        <v>1.6181393578090095E-2</v>
      </c>
      <c r="AI30" s="117">
        <f t="shared" si="36"/>
        <v>3.9226541412062943E-3</v>
      </c>
      <c r="AJ30" s="117">
        <f t="shared" si="37"/>
        <v>5.951926704709596E-3</v>
      </c>
      <c r="AK30" s="117">
        <f t="shared" si="38"/>
        <v>1.7712715749117614E-5</v>
      </c>
      <c r="AL30">
        <f t="shared" si="39"/>
        <v>3.9226541412062943E-3</v>
      </c>
      <c r="AM30" s="141">
        <f t="shared" si="51"/>
        <v>3.5425431498235228E-5</v>
      </c>
      <c r="AN30">
        <f t="shared" si="40"/>
        <v>-1.2258739436883801E-2</v>
      </c>
      <c r="AO30">
        <f t="shared" si="41"/>
        <v>0.42034328505713459</v>
      </c>
      <c r="AP30">
        <f t="shared" si="42"/>
        <v>1.853475950351299E-2</v>
      </c>
      <c r="AQ30">
        <f t="shared" si="43"/>
        <v>-0.20641927096138044</v>
      </c>
      <c r="AR30">
        <f t="shared" si="44"/>
        <v>-2.7994885242330607</v>
      </c>
      <c r="AS30">
        <f t="shared" si="45"/>
        <v>-5.7890443384300214</v>
      </c>
      <c r="AT30" s="117">
        <f t="shared" si="46"/>
        <v>10.105194747433508</v>
      </c>
      <c r="AU30" s="117">
        <f t="shared" si="46"/>
        <v>10.110956716797661</v>
      </c>
      <c r="AV30" s="117">
        <f t="shared" si="46"/>
        <v>10.098912154965946</v>
      </c>
      <c r="AW30" s="117">
        <f t="shared" si="46"/>
        <v>10.124226506709403</v>
      </c>
      <c r="AX30" s="117">
        <f t="shared" si="46"/>
        <v>10.071602272765043</v>
      </c>
      <c r="AY30" s="117">
        <f t="shared" si="46"/>
        <v>10.183754846558788</v>
      </c>
      <c r="AZ30" s="117">
        <f t="shared" si="46"/>
        <v>9.9552151785818239</v>
      </c>
      <c r="BA30" s="117">
        <f t="shared" si="47"/>
        <v>10.495048472970549</v>
      </c>
      <c r="BC30">
        <v>-47000</v>
      </c>
      <c r="BD30">
        <f t="shared" si="5"/>
        <v>-4.9270909621759611E-2</v>
      </c>
      <c r="BE30">
        <f t="shared" si="6"/>
        <v>-9.9562163359956171E-2</v>
      </c>
      <c r="BF30" s="117">
        <f t="shared" si="7"/>
        <v>5.029125373819656E-2</v>
      </c>
      <c r="BG30">
        <f t="shared" si="8"/>
        <v>0.4367438667649679</v>
      </c>
      <c r="BH30">
        <f t="shared" si="0"/>
        <v>0.69967578476197545</v>
      </c>
      <c r="BI30">
        <f t="shared" si="1"/>
        <v>2.7272889984213142</v>
      </c>
      <c r="BJ30">
        <f t="shared" si="2"/>
        <v>4.7581281951172141</v>
      </c>
      <c r="BK30">
        <f t="shared" ref="BK30:BQ30" si="60">$BR30+$AH$7*SIN(BL30)</f>
        <v>8.6114608464832223</v>
      </c>
      <c r="BL30">
        <f t="shared" si="60"/>
        <v>8.6086909033882719</v>
      </c>
      <c r="BM30">
        <f t="shared" si="60"/>
        <v>8.6152392056228351</v>
      </c>
      <c r="BN30">
        <f t="shared" si="60"/>
        <v>8.5996843650908588</v>
      </c>
      <c r="BO30">
        <f t="shared" si="60"/>
        <v>8.6362282367440937</v>
      </c>
      <c r="BP30">
        <f t="shared" si="60"/>
        <v>8.5479367651475791</v>
      </c>
      <c r="BQ30">
        <f t="shared" si="60"/>
        <v>8.7493489378681808</v>
      </c>
      <c r="BR30">
        <f t="shared" si="10"/>
        <v>8.1632228910039082</v>
      </c>
    </row>
    <row r="31" spans="1:70">
      <c r="A31" s="56" t="s">
        <v>91</v>
      </c>
      <c r="B31" s="54" t="s">
        <v>44</v>
      </c>
      <c r="C31" s="36">
        <v>52347.553</v>
      </c>
      <c r="D31" s="36">
        <v>1E-3</v>
      </c>
      <c r="E31" s="33">
        <f t="shared" si="30"/>
        <v>-6564.9862270603717</v>
      </c>
      <c r="F31">
        <f t="shared" si="49"/>
        <v>-6565</v>
      </c>
      <c r="G31">
        <f t="shared" si="50"/>
        <v>4.5151621889090165E-3</v>
      </c>
      <c r="I31">
        <f t="shared" si="31"/>
        <v>4.5151621889090165E-3</v>
      </c>
      <c r="O31">
        <f ca="1">+C$11+C$12*F31</f>
        <v>-6.649807284337575E-2</v>
      </c>
      <c r="Q31" s="2">
        <f t="shared" si="32"/>
        <v>37329.053</v>
      </c>
      <c r="S31" s="5">
        <v>0.5</v>
      </c>
      <c r="T31" s="172"/>
      <c r="AC31" s="33"/>
      <c r="AF31">
        <f t="shared" si="33"/>
        <v>-6565</v>
      </c>
      <c r="AG31" s="117">
        <f t="shared" si="34"/>
        <v>-1.3833858768050183E-3</v>
      </c>
      <c r="AH31" s="117">
        <f t="shared" si="35"/>
        <v>4.8081401736859618E-2</v>
      </c>
      <c r="AI31" s="117">
        <f t="shared" si="36"/>
        <v>4.5151621889090165E-3</v>
      </c>
      <c r="AJ31" s="117">
        <f t="shared" si="37"/>
        <v>5.8985480657140349E-3</v>
      </c>
      <c r="AK31" s="117">
        <f t="shared" si="38"/>
        <v>1.7396434641769391E-5</v>
      </c>
      <c r="AL31">
        <f t="shared" si="39"/>
        <v>4.5151621889090165E-3</v>
      </c>
      <c r="AM31" s="141">
        <f t="shared" si="51"/>
        <v>3.4792869283538782E-5</v>
      </c>
      <c r="AN31">
        <f t="shared" si="40"/>
        <v>-4.3566239547950601E-2</v>
      </c>
      <c r="AO31">
        <f t="shared" si="41"/>
        <v>0.56749515039856191</v>
      </c>
      <c r="AP31">
        <f t="shared" si="42"/>
        <v>-0.41749592219075637</v>
      </c>
      <c r="AQ31">
        <f t="shared" si="43"/>
        <v>-0.43766468634540256</v>
      </c>
      <c r="AR31">
        <f t="shared" si="44"/>
        <v>-2.3502648683696181</v>
      </c>
      <c r="AS31">
        <f t="shared" si="45"/>
        <v>-2.3941123861509643</v>
      </c>
      <c r="AT31" s="117">
        <f t="shared" ref="AT31:AZ37" si="61">$BA31+$AH$7*SIN(AU31)</f>
        <v>10.840613624058973</v>
      </c>
      <c r="AU31" s="117">
        <f t="shared" si="61"/>
        <v>10.840613237927375</v>
      </c>
      <c r="AV31" s="117">
        <f t="shared" si="61"/>
        <v>10.840617303871817</v>
      </c>
      <c r="AW31" s="117">
        <f t="shared" si="61"/>
        <v>10.84057449500963</v>
      </c>
      <c r="AX31" s="117">
        <f t="shared" si="61"/>
        <v>10.841025804111586</v>
      </c>
      <c r="AY31" s="117">
        <f t="shared" si="61"/>
        <v>10.836331722147765</v>
      </c>
      <c r="AZ31" s="117">
        <f t="shared" si="61"/>
        <v>10.895296924290943</v>
      </c>
      <c r="BA31" s="117">
        <f t="shared" si="47"/>
        <v>11.448554252415121</v>
      </c>
      <c r="BC31">
        <v>-46000</v>
      </c>
      <c r="BD31">
        <f t="shared" si="5"/>
        <v>-4.5693581263407022E-2</v>
      </c>
      <c r="BE31">
        <f t="shared" si="6"/>
        <v>-9.4981170968331002E-2</v>
      </c>
      <c r="BF31" s="117">
        <f t="shared" si="7"/>
        <v>4.928758970492398E-2</v>
      </c>
      <c r="BG31">
        <f t="shared" si="8"/>
        <v>0.42926466323223822</v>
      </c>
      <c r="BH31">
        <f t="shared" si="0"/>
        <v>0.67696301874012654</v>
      </c>
      <c r="BI31">
        <f t="shared" si="1"/>
        <v>2.7586040784876111</v>
      </c>
      <c r="BJ31">
        <f t="shared" si="2"/>
        <v>5.1580998668736457</v>
      </c>
      <c r="BK31">
        <f t="shared" ref="BK31:BQ31" si="62">$BR31+$AH$7*SIN(BL31)</f>
        <v>8.6684773360518506</v>
      </c>
      <c r="BL31">
        <f t="shared" si="62"/>
        <v>8.6645491944501583</v>
      </c>
      <c r="BM31">
        <f t="shared" si="62"/>
        <v>8.6733220946426623</v>
      </c>
      <c r="BN31">
        <f t="shared" si="62"/>
        <v>8.653627248019772</v>
      </c>
      <c r="BO31">
        <f t="shared" si="62"/>
        <v>8.6973469829791501</v>
      </c>
      <c r="BP31">
        <f t="shared" si="62"/>
        <v>8.5976266975531903</v>
      </c>
      <c r="BQ31">
        <f t="shared" si="62"/>
        <v>8.8134667859303324</v>
      </c>
      <c r="BR31">
        <f t="shared" si="10"/>
        <v>8.2444725846211018</v>
      </c>
    </row>
    <row r="32" spans="1:70">
      <c r="A32" s="62" t="s">
        <v>62</v>
      </c>
      <c r="C32" s="16">
        <v>36968.706700000002</v>
      </c>
      <c r="E32">
        <f t="shared" si="30"/>
        <v>-53476.240486992217</v>
      </c>
      <c r="F32">
        <f t="shared" si="49"/>
        <v>-53476</v>
      </c>
      <c r="G32">
        <f>+C32-(C$7+F32*C$8)+T32*J$9</f>
        <v>-7.8838490859197918E-2</v>
      </c>
      <c r="J32">
        <f t="shared" ref="J32:J63" si="63">G32</f>
        <v>-7.8838490859197918E-2</v>
      </c>
      <c r="Q32" s="2">
        <f t="shared" si="32"/>
        <v>21950.206700000002</v>
      </c>
      <c r="S32" s="5">
        <v>1</v>
      </c>
      <c r="T32" s="172"/>
      <c r="AC32" s="33"/>
      <c r="AF32">
        <f t="shared" si="33"/>
        <v>-53476</v>
      </c>
      <c r="AG32" s="117">
        <f t="shared" si="34"/>
        <v>-7.7919885024183108E-2</v>
      </c>
      <c r="AH32" s="117">
        <f t="shared" si="35"/>
        <v>-0.13146766032849333</v>
      </c>
      <c r="AI32" s="117">
        <f t="shared" si="36"/>
        <v>-7.8838490859197918E-2</v>
      </c>
      <c r="AJ32" s="117">
        <f t="shared" si="37"/>
        <v>-9.1860583501481019E-4</v>
      </c>
      <c r="AK32" s="117">
        <f t="shared" si="38"/>
        <v>8.4383668012325668E-7</v>
      </c>
      <c r="AL32">
        <f t="shared" si="39"/>
        <v>-7.8838490859197918E-2</v>
      </c>
      <c r="AM32" s="141">
        <f t="shared" si="51"/>
        <v>8.4383668012325668E-7</v>
      </c>
      <c r="AN32">
        <f t="shared" si="40"/>
        <v>5.2629169469295398E-2</v>
      </c>
      <c r="AO32">
        <f t="shared" si="41"/>
        <v>0.51090245909148457</v>
      </c>
      <c r="AP32">
        <f t="shared" si="42"/>
        <v>0.84823000834760998</v>
      </c>
      <c r="AQ32">
        <f t="shared" si="43"/>
        <v>0.37335561878700196</v>
      </c>
      <c r="AR32">
        <f t="shared" si="44"/>
        <v>2.4895982604926279</v>
      </c>
      <c r="AS32">
        <f t="shared" si="45"/>
        <v>2.9580675428311825</v>
      </c>
      <c r="AT32" s="117">
        <f t="shared" si="61"/>
        <v>8.2131114829905627</v>
      </c>
      <c r="AU32" s="117">
        <f t="shared" si="61"/>
        <v>8.2130968161315288</v>
      </c>
      <c r="AV32" s="117">
        <f t="shared" si="61"/>
        <v>8.2131646337878692</v>
      </c>
      <c r="AW32" s="117">
        <f t="shared" si="61"/>
        <v>8.2128509510126353</v>
      </c>
      <c r="AX32" s="117">
        <f t="shared" si="61"/>
        <v>8.2142996642505306</v>
      </c>
      <c r="AY32" s="117">
        <f t="shared" si="61"/>
        <v>8.2075614850516772</v>
      </c>
      <c r="AZ32" s="117">
        <f t="shared" si="61"/>
        <v>8.2379420201639242</v>
      </c>
      <c r="BA32" s="117">
        <f t="shared" si="47"/>
        <v>7.637049875138965</v>
      </c>
      <c r="BC32">
        <v>-45000</v>
      </c>
      <c r="BD32">
        <f t="shared" si="5"/>
        <v>-4.2312581371610092E-2</v>
      </c>
      <c r="BE32">
        <f t="shared" si="6"/>
        <v>-9.0454723489186595E-2</v>
      </c>
      <c r="BF32" s="117">
        <f t="shared" si="7"/>
        <v>4.8142142117576503E-2</v>
      </c>
      <c r="BG32">
        <f t="shared" si="8"/>
        <v>0.42255085988204599</v>
      </c>
      <c r="BH32">
        <f t="shared" si="0"/>
        <v>0.65431991394590394</v>
      </c>
      <c r="BI32">
        <f t="shared" si="1"/>
        <v>2.7889496592306511</v>
      </c>
      <c r="BJ32">
        <f t="shared" si="2"/>
        <v>5.6125621843369782</v>
      </c>
      <c r="BK32">
        <f t="shared" ref="BK32:BQ32" si="64">$BR32+$AH$7*SIN(BL32)</f>
        <v>8.7246487899653093</v>
      </c>
      <c r="BL32">
        <f t="shared" si="64"/>
        <v>8.7193884948954459</v>
      </c>
      <c r="BM32">
        <f t="shared" si="64"/>
        <v>8.7305641111326846</v>
      </c>
      <c r="BN32">
        <f t="shared" si="64"/>
        <v>8.706692758121747</v>
      </c>
      <c r="BO32">
        <f t="shared" si="64"/>
        <v>8.7571200788504111</v>
      </c>
      <c r="BP32">
        <f t="shared" si="64"/>
        <v>8.6478357139630813</v>
      </c>
      <c r="BQ32">
        <f t="shared" si="64"/>
        <v>8.8738304774801815</v>
      </c>
      <c r="BR32">
        <f t="shared" si="10"/>
        <v>8.3257222782382954</v>
      </c>
    </row>
    <row r="33" spans="1:70">
      <c r="A33" s="62" t="s">
        <v>62</v>
      </c>
      <c r="C33" s="16">
        <v>36992.638700000003</v>
      </c>
      <c r="E33">
        <f t="shared" si="30"/>
        <v>-53403.238903190133</v>
      </c>
      <c r="F33">
        <f t="shared" si="49"/>
        <v>-53403</v>
      </c>
      <c r="G33">
        <f t="shared" ref="G33:G96" si="65">+C33-(C$7+F33*C$8)+T33*J$9</f>
        <v>-7.8319275395188015E-2</v>
      </c>
      <c r="J33">
        <f t="shared" si="63"/>
        <v>-7.8319275395188015E-2</v>
      </c>
      <c r="Q33" s="2">
        <f t="shared" si="32"/>
        <v>21974.138700000003</v>
      </c>
      <c r="S33" s="5">
        <v>1</v>
      </c>
      <c r="T33" s="172"/>
      <c r="AC33" s="33"/>
      <c r="AF33">
        <f t="shared" si="33"/>
        <v>-53403</v>
      </c>
      <c r="AG33" s="117">
        <f t="shared" si="34"/>
        <v>-7.753607599578824E-2</v>
      </c>
      <c r="AH33" s="117">
        <f t="shared" si="35"/>
        <v>-0.13097020989561795</v>
      </c>
      <c r="AI33" s="117">
        <f t="shared" si="36"/>
        <v>-7.8319275395188015E-2</v>
      </c>
      <c r="AJ33" s="117">
        <f t="shared" si="37"/>
        <v>-7.8319939939977545E-4</v>
      </c>
      <c r="AK33" s="117">
        <f t="shared" si="38"/>
        <v>6.1340129922016904E-7</v>
      </c>
      <c r="AL33">
        <f t="shared" si="39"/>
        <v>-7.8319275395188015E-2</v>
      </c>
      <c r="AM33" s="141">
        <f t="shared" si="51"/>
        <v>6.1340129922016904E-7</v>
      </c>
      <c r="AN33">
        <f t="shared" si="40"/>
        <v>5.2650934500429923E-2</v>
      </c>
      <c r="AO33">
        <f t="shared" si="41"/>
        <v>0.50972746266659574</v>
      </c>
      <c r="AP33">
        <f t="shared" si="42"/>
        <v>0.846555535086708</v>
      </c>
      <c r="AQ33">
        <f t="shared" si="43"/>
        <v>0.37181132545855533</v>
      </c>
      <c r="AR33">
        <f t="shared" si="44"/>
        <v>2.492751904008724</v>
      </c>
      <c r="AS33">
        <f t="shared" si="45"/>
        <v>2.9735138727386818</v>
      </c>
      <c r="AT33" s="117">
        <f t="shared" si="61"/>
        <v>8.217982915372561</v>
      </c>
      <c r="AU33" s="117">
        <f t="shared" si="61"/>
        <v>8.2179660544960011</v>
      </c>
      <c r="AV33" s="117">
        <f t="shared" si="61"/>
        <v>8.218043018781632</v>
      </c>
      <c r="AW33" s="117">
        <f t="shared" si="61"/>
        <v>8.2176915758555271</v>
      </c>
      <c r="AX33" s="117">
        <f t="shared" si="61"/>
        <v>8.2192937434969195</v>
      </c>
      <c r="AY33" s="117">
        <f t="shared" si="61"/>
        <v>8.2119341670872128</v>
      </c>
      <c r="AZ33" s="117">
        <f t="shared" si="61"/>
        <v>8.2446481853057634</v>
      </c>
      <c r="BA33" s="117">
        <f t="shared" si="47"/>
        <v>7.6429811027730192</v>
      </c>
      <c r="BC33">
        <v>-44000</v>
      </c>
      <c r="BD33">
        <f t="shared" si="5"/>
        <v>-3.9119184386619418E-2</v>
      </c>
      <c r="BE33">
        <f t="shared" si="6"/>
        <v>-8.5982820922523046E-2</v>
      </c>
      <c r="BF33" s="117">
        <f t="shared" si="7"/>
        <v>4.6863636535903627E-2</v>
      </c>
      <c r="BG33">
        <f t="shared" si="8"/>
        <v>0.41653721149126677</v>
      </c>
      <c r="BH33">
        <f t="shared" si="0"/>
        <v>0.63174367264704467</v>
      </c>
      <c r="BI33">
        <f t="shared" si="1"/>
        <v>2.8184320629506536</v>
      </c>
      <c r="BJ33">
        <f t="shared" si="2"/>
        <v>6.1349193734348084</v>
      </c>
      <c r="BK33">
        <f t="shared" ref="BK33:BQ33" si="66">$BR33+$AH$7*SIN(BL33)</f>
        <v>8.7800498592066258</v>
      </c>
      <c r="BL33">
        <f t="shared" si="66"/>
        <v>8.7733512893633332</v>
      </c>
      <c r="BM33">
        <f t="shared" si="66"/>
        <v>8.7869708408308735</v>
      </c>
      <c r="BN33">
        <f t="shared" si="66"/>
        <v>8.7591293156043459</v>
      </c>
      <c r="BO33">
        <f t="shared" si="66"/>
        <v>8.8154436134202161</v>
      </c>
      <c r="BP33">
        <f t="shared" si="66"/>
        <v>8.6988322254899106</v>
      </c>
      <c r="BQ33">
        <f t="shared" si="66"/>
        <v>8.93057781589164</v>
      </c>
      <c r="BR33">
        <f t="shared" si="10"/>
        <v>8.4069719718554889</v>
      </c>
    </row>
    <row r="34" spans="1:70">
      <c r="A34" s="62" t="s">
        <v>62</v>
      </c>
      <c r="C34" s="16">
        <v>37614.870499999997</v>
      </c>
      <c r="E34">
        <f t="shared" si="30"/>
        <v>-51505.198334411267</v>
      </c>
      <c r="F34">
        <f t="shared" si="49"/>
        <v>-51505</v>
      </c>
      <c r="G34">
        <f t="shared" si="65"/>
        <v>-6.5019673318602145E-2</v>
      </c>
      <c r="J34">
        <f t="shared" si="63"/>
        <v>-6.5019673318602145E-2</v>
      </c>
      <c r="Q34" s="2">
        <f t="shared" si="32"/>
        <v>22596.370499999997</v>
      </c>
      <c r="S34" s="5">
        <v>1</v>
      </c>
      <c r="T34" s="172"/>
      <c r="AC34" s="33"/>
      <c r="AF34">
        <f t="shared" si="33"/>
        <v>-51505</v>
      </c>
      <c r="AG34" s="117">
        <f t="shared" si="34"/>
        <v>-6.8090369074270893E-2</v>
      </c>
      <c r="AH34" s="117">
        <f t="shared" si="35"/>
        <v>-0.11780519592513226</v>
      </c>
      <c r="AI34" s="117">
        <f t="shared" si="36"/>
        <v>-6.5019673318602145E-2</v>
      </c>
      <c r="AJ34" s="117">
        <f t="shared" si="37"/>
        <v>3.0706957556687481E-3</v>
      </c>
      <c r="AK34" s="117">
        <f t="shared" si="38"/>
        <v>9.4291724238820644E-6</v>
      </c>
      <c r="AL34">
        <f t="shared" si="39"/>
        <v>-6.5019673318602145E-2</v>
      </c>
      <c r="AM34" s="141">
        <f t="shared" si="51"/>
        <v>9.4291724238820644E-6</v>
      </c>
      <c r="AN34">
        <f t="shared" si="40"/>
        <v>5.2785522606530119E-2</v>
      </c>
      <c r="AO34">
        <f t="shared" si="41"/>
        <v>0.48245595323762169</v>
      </c>
      <c r="AP34">
        <f t="shared" si="42"/>
        <v>0.80288028620242169</v>
      </c>
      <c r="AQ34">
        <f t="shared" si="43"/>
        <v>0.33280472091513869</v>
      </c>
      <c r="AR34">
        <f t="shared" si="44"/>
        <v>2.5701214279519076</v>
      </c>
      <c r="AS34">
        <f t="shared" si="45"/>
        <v>3.4039710753087862</v>
      </c>
      <c r="AT34" s="117">
        <f t="shared" si="61"/>
        <v>8.3410153269185692</v>
      </c>
      <c r="AU34" s="117">
        <f t="shared" si="61"/>
        <v>8.3408267330094059</v>
      </c>
      <c r="AV34" s="117">
        <f t="shared" si="61"/>
        <v>8.3414814678341855</v>
      </c>
      <c r="AW34" s="117">
        <f t="shared" si="61"/>
        <v>8.3392049622722677</v>
      </c>
      <c r="AX34" s="117">
        <f t="shared" si="61"/>
        <v>8.3470787187716375</v>
      </c>
      <c r="AY34" s="117">
        <f t="shared" si="61"/>
        <v>8.3193253290879756</v>
      </c>
      <c r="AZ34" s="117">
        <f t="shared" si="61"/>
        <v>8.4115147081058499</v>
      </c>
      <c r="BA34" s="117">
        <f t="shared" si="47"/>
        <v>7.7971930212584528</v>
      </c>
      <c r="BC34">
        <v>-43000</v>
      </c>
      <c r="BD34">
        <f t="shared" si="5"/>
        <v>-3.6104884053786972E-2</v>
      </c>
      <c r="BE34">
        <f t="shared" si="6"/>
        <v>-8.1565463268340271E-2</v>
      </c>
      <c r="BF34" s="117">
        <f t="shared" si="7"/>
        <v>4.54605792145533E-2</v>
      </c>
      <c r="BG34">
        <f t="shared" si="8"/>
        <v>0.41116889415841051</v>
      </c>
      <c r="BH34">
        <f t="shared" ref="BH34:BH65" si="67">SIN(BI34+RADIANS($AH$9))</f>
        <v>0.60923308818284039</v>
      </c>
      <c r="BI34">
        <f t="shared" si="1"/>
        <v>2.847139485267359</v>
      </c>
      <c r="BJ34">
        <f t="shared" ref="BJ34:BJ65" si="68">SQRT((1+$AH$7)/(1-$AH$7))*TAN(BK34/2)</f>
        <v>6.7431049964712217</v>
      </c>
      <c r="BK34">
        <f t="shared" ref="BK34:BQ34" si="69">$BR34+$AH$7*SIN(BL34)</f>
        <v>8.834736118460075</v>
      </c>
      <c r="BL34">
        <f t="shared" si="69"/>
        <v>8.8265839858746151</v>
      </c>
      <c r="BM34">
        <f t="shared" si="69"/>
        <v>8.8425307826243973</v>
      </c>
      <c r="BN34">
        <f t="shared" si="69"/>
        <v>8.8111727095465895</v>
      </c>
      <c r="BO34">
        <f t="shared" si="69"/>
        <v>8.8722320105372692</v>
      </c>
      <c r="BP34">
        <f t="shared" si="69"/>
        <v>8.7508131102655753</v>
      </c>
      <c r="BQ34">
        <f t="shared" si="69"/>
        <v>8.9838704648093461</v>
      </c>
      <c r="BR34">
        <f t="shared" si="10"/>
        <v>8.4882216654726825</v>
      </c>
    </row>
    <row r="35" spans="1:70">
      <c r="A35" s="62" t="s">
        <v>62</v>
      </c>
      <c r="C35" s="16">
        <v>37726.662199999999</v>
      </c>
      <c r="E35">
        <f t="shared" si="30"/>
        <v>-51164.191684071695</v>
      </c>
      <c r="F35">
        <f t="shared" si="49"/>
        <v>-51164</v>
      </c>
      <c r="G35">
        <f t="shared" si="65"/>
        <v>-6.2839502446877304E-2</v>
      </c>
      <c r="J35">
        <f t="shared" si="63"/>
        <v>-6.2839502446877304E-2</v>
      </c>
      <c r="Q35" s="2">
        <f t="shared" si="32"/>
        <v>22708.162199999999</v>
      </c>
      <c r="S35" s="5">
        <v>1</v>
      </c>
      <c r="T35" s="172"/>
      <c r="AC35" s="33"/>
      <c r="AF35">
        <f t="shared" si="33"/>
        <v>-51164</v>
      </c>
      <c r="AG35" s="117">
        <f t="shared" si="34"/>
        <v>-6.6496625953257782E-2</v>
      </c>
      <c r="AH35" s="117">
        <f t="shared" si="35"/>
        <v>-0.11556672896250489</v>
      </c>
      <c r="AI35" s="117">
        <f t="shared" si="36"/>
        <v>-6.2839502446877304E-2</v>
      </c>
      <c r="AJ35" s="117">
        <f t="shared" si="37"/>
        <v>3.6571235063804775E-3</v>
      </c>
      <c r="AK35" s="117">
        <f t="shared" si="38"/>
        <v>1.3374552340920639E-5</v>
      </c>
      <c r="AL35">
        <f t="shared" si="39"/>
        <v>-6.2839502446877304E-2</v>
      </c>
      <c r="AM35" s="141">
        <f t="shared" si="51"/>
        <v>1.3374552340920639E-5</v>
      </c>
      <c r="AN35">
        <f t="shared" si="40"/>
        <v>5.2727226515627591E-2</v>
      </c>
      <c r="AO35">
        <f t="shared" si="41"/>
        <v>0.47815431009366183</v>
      </c>
      <c r="AP35">
        <f t="shared" si="42"/>
        <v>0.79502742479835276</v>
      </c>
      <c r="AQ35">
        <f t="shared" si="43"/>
        <v>0.3260182487664765</v>
      </c>
      <c r="AR35">
        <f t="shared" si="44"/>
        <v>2.5831798130261454</v>
      </c>
      <c r="AS35">
        <f t="shared" si="45"/>
        <v>3.4880234194492616</v>
      </c>
      <c r="AT35" s="117">
        <f t="shared" si="61"/>
        <v>8.3624473746414782</v>
      </c>
      <c r="AU35" s="117">
        <f t="shared" si="61"/>
        <v>8.3621922275035807</v>
      </c>
      <c r="AV35" s="117">
        <f t="shared" si="61"/>
        <v>8.3630437127637798</v>
      </c>
      <c r="AW35" s="117">
        <f t="shared" si="61"/>
        <v>8.3601970130607093</v>
      </c>
      <c r="AX35" s="117">
        <f t="shared" si="61"/>
        <v>8.3696579829692794</v>
      </c>
      <c r="AY35" s="117">
        <f t="shared" si="61"/>
        <v>8.3375634071884637</v>
      </c>
      <c r="AZ35" s="117">
        <f t="shared" si="61"/>
        <v>8.4399525690686197</v>
      </c>
      <c r="BA35" s="117">
        <f t="shared" si="47"/>
        <v>7.8248991667819157</v>
      </c>
      <c r="BC35">
        <v>-42000</v>
      </c>
      <c r="BD35">
        <f t="shared" si="5"/>
        <v>-3.3261247334752511E-2</v>
      </c>
      <c r="BE35">
        <f t="shared" si="6"/>
        <v>-7.7202650526638328E-2</v>
      </c>
      <c r="BF35" s="117">
        <f t="shared" si="7"/>
        <v>4.3941403191885817E-2</v>
      </c>
      <c r="BG35">
        <f t="shared" si="8"/>
        <v>0.40639929648708928</v>
      </c>
      <c r="BH35">
        <f t="shared" si="67"/>
        <v>0.58678853610911552</v>
      </c>
      <c r="BI35">
        <f t="shared" si="1"/>
        <v>2.8751455314974925</v>
      </c>
      <c r="BJ35">
        <f t="shared" si="68"/>
        <v>7.4617192913553669</v>
      </c>
      <c r="BK35">
        <f t="shared" ref="BK35:BQ35" si="70">$BR35+$AH$7*SIN(BL35)</f>
        <v>8.8887475441869075</v>
      </c>
      <c r="BL35">
        <f t="shared" si="70"/>
        <v>8.8792333998427484</v>
      </c>
      <c r="BM35">
        <f t="shared" si="70"/>
        <v>8.8972239508063033</v>
      </c>
      <c r="BN35">
        <f t="shared" si="70"/>
        <v>8.8630381780495995</v>
      </c>
      <c r="BO35">
        <f t="shared" si="70"/>
        <v>8.9274246877576147</v>
      </c>
      <c r="BP35">
        <f t="shared" si="70"/>
        <v>8.8039100753056285</v>
      </c>
      <c r="BQ35">
        <f t="shared" si="70"/>
        <v>9.0338928815110418</v>
      </c>
      <c r="BR35">
        <f t="shared" si="10"/>
        <v>8.5694713590898761</v>
      </c>
    </row>
    <row r="36" spans="1:70">
      <c r="A36" s="62" t="s">
        <v>62</v>
      </c>
      <c r="C36" s="16">
        <v>37727.645799999998</v>
      </c>
      <c r="E36">
        <f t="shared" si="30"/>
        <v>-51161.191334839386</v>
      </c>
      <c r="F36">
        <f t="shared" si="49"/>
        <v>-51161</v>
      </c>
      <c r="G36">
        <f t="shared" si="65"/>
        <v>-6.2725014140596613E-2</v>
      </c>
      <c r="J36">
        <f t="shared" si="63"/>
        <v>-6.2725014140596613E-2</v>
      </c>
      <c r="Q36" s="2">
        <f t="shared" si="32"/>
        <v>22709.145799999998</v>
      </c>
      <c r="S36" s="5">
        <v>1</v>
      </c>
      <c r="T36" s="172"/>
      <c r="AC36" s="33"/>
      <c r="AF36">
        <f t="shared" si="33"/>
        <v>-51161</v>
      </c>
      <c r="AG36" s="117">
        <f t="shared" si="34"/>
        <v>-6.6482737693338678E-2</v>
      </c>
      <c r="AH36" s="117">
        <f t="shared" si="35"/>
        <v>-0.11545162299200512</v>
      </c>
      <c r="AI36" s="117">
        <f t="shared" si="36"/>
        <v>-6.2725014140596613E-2</v>
      </c>
      <c r="AJ36" s="117">
        <f t="shared" si="37"/>
        <v>3.7577235527420649E-3</v>
      </c>
      <c r="AK36" s="117">
        <f t="shared" si="38"/>
        <v>1.4120486298832446E-5</v>
      </c>
      <c r="AL36">
        <f t="shared" si="39"/>
        <v>-6.2725014140596613E-2</v>
      </c>
      <c r="AM36" s="141">
        <f t="shared" si="51"/>
        <v>1.4120486298832446E-5</v>
      </c>
      <c r="AN36">
        <f t="shared" si="40"/>
        <v>5.2726608851408514E-2</v>
      </c>
      <c r="AO36">
        <f t="shared" si="41"/>
        <v>0.47811719116007312</v>
      </c>
      <c r="AP36">
        <f t="shared" si="42"/>
        <v>0.7949583516917953</v>
      </c>
      <c r="AQ36">
        <f t="shared" si="43"/>
        <v>0.3259588262954855</v>
      </c>
      <c r="AR36">
        <f t="shared" si="44"/>
        <v>2.5832936787891252</v>
      </c>
      <c r="AS36">
        <f t="shared" si="45"/>
        <v>3.4887731641542121</v>
      </c>
      <c r="AT36" s="117">
        <f t="shared" si="61"/>
        <v>8.3626351003647663</v>
      </c>
      <c r="AU36" s="117">
        <f t="shared" si="61"/>
        <v>8.3623793019255626</v>
      </c>
      <c r="AV36" s="117">
        <f t="shared" si="61"/>
        <v>8.3632326729806277</v>
      </c>
      <c r="AW36" s="117">
        <f t="shared" si="61"/>
        <v>8.3603806237193012</v>
      </c>
      <c r="AX36" s="117">
        <f t="shared" si="61"/>
        <v>8.3698561466403572</v>
      </c>
      <c r="AY36" s="117">
        <f t="shared" si="61"/>
        <v>8.3377227212919465</v>
      </c>
      <c r="AZ36" s="117">
        <f t="shared" si="61"/>
        <v>8.4402006611135061</v>
      </c>
      <c r="BA36" s="117">
        <f t="shared" si="47"/>
        <v>7.8251429158627674</v>
      </c>
      <c r="BC36">
        <v>-41000</v>
      </c>
      <c r="BD36">
        <f t="shared" si="5"/>
        <v>-3.0579871105042414E-2</v>
      </c>
      <c r="BE36">
        <f t="shared" si="6"/>
        <v>-7.2894382697417159E-2</v>
      </c>
      <c r="BF36" s="117">
        <f t="shared" si="7"/>
        <v>4.2314511592374746E-2</v>
      </c>
      <c r="BG36">
        <f t="shared" si="8"/>
        <v>0.40218820690865598</v>
      </c>
      <c r="BH36">
        <f t="shared" si="67"/>
        <v>0.56441119072531076</v>
      </c>
      <c r="BI36">
        <f t="shared" si="1"/>
        <v>2.9025128056224982</v>
      </c>
      <c r="BJ36">
        <f t="shared" si="68"/>
        <v>8.325521369234929</v>
      </c>
      <c r="BK36">
        <f t="shared" ref="BK36:BQ36" si="71">$BR36+$AH$7*SIN(BL36)</f>
        <v>8.9421130004862164</v>
      </c>
      <c r="BL36">
        <f t="shared" si="71"/>
        <v>8.9314421416293719</v>
      </c>
      <c r="BM36">
        <f t="shared" si="71"/>
        <v>8.9510302692333035</v>
      </c>
      <c r="BN36">
        <f t="shared" si="71"/>
        <v>8.9149136718899928</v>
      </c>
      <c r="BO36">
        <f t="shared" si="71"/>
        <v>8.9809911162483438</v>
      </c>
      <c r="BP36">
        <f t="shared" si="71"/>
        <v>8.8581965387572428</v>
      </c>
      <c r="BQ36">
        <f t="shared" si="71"/>
        <v>9.0808510998802401</v>
      </c>
      <c r="BR36">
        <f t="shared" si="10"/>
        <v>8.6507210527070697</v>
      </c>
    </row>
    <row r="37" spans="1:70">
      <c r="A37" s="32" t="s">
        <v>47</v>
      </c>
      <c r="B37" s="20" t="s">
        <v>44</v>
      </c>
      <c r="C37" s="12">
        <v>44640.2739</v>
      </c>
      <c r="D37" s="12">
        <v>5.0000000000000001E-4</v>
      </c>
      <c r="E37">
        <f t="shared" si="30"/>
        <v>-30075.080707447934</v>
      </c>
      <c r="F37">
        <f t="shared" si="49"/>
        <v>-30075</v>
      </c>
      <c r="G37">
        <f t="shared" si="65"/>
        <v>-2.6458201908098999E-2</v>
      </c>
      <c r="J37">
        <f t="shared" si="63"/>
        <v>-2.6458201908098999E-2</v>
      </c>
      <c r="Q37" s="2">
        <f t="shared" si="32"/>
        <v>29621.7739</v>
      </c>
      <c r="S37" s="5">
        <v>1</v>
      </c>
      <c r="T37" s="172"/>
      <c r="AC37" s="33"/>
      <c r="AF37">
        <f t="shared" si="33"/>
        <v>-30075</v>
      </c>
      <c r="AG37" s="117">
        <f t="shared" si="34"/>
        <v>-9.9161593501034019E-3</v>
      </c>
      <c r="AH37" s="117">
        <f t="shared" si="35"/>
        <v>-4.5921671865456579E-2</v>
      </c>
      <c r="AI37" s="117">
        <f t="shared" si="36"/>
        <v>-2.6458201908098999E-2</v>
      </c>
      <c r="AJ37" s="117">
        <f t="shared" si="37"/>
        <v>-1.6542042557995598E-2</v>
      </c>
      <c r="AK37" s="117">
        <f t="shared" si="38"/>
        <v>2.7363917199053753E-4</v>
      </c>
      <c r="AL37">
        <f t="shared" si="39"/>
        <v>-2.6458201908098999E-2</v>
      </c>
      <c r="AM37" s="141">
        <f t="shared" si="51"/>
        <v>2.7363917199053753E-4</v>
      </c>
      <c r="AN37">
        <f t="shared" si="40"/>
        <v>1.9463469957357576E-2</v>
      </c>
      <c r="AO37">
        <f t="shared" si="41"/>
        <v>0.38503469484937003</v>
      </c>
      <c r="AP37">
        <f t="shared" si="42"/>
        <v>0.3211958532589958</v>
      </c>
      <c r="AQ37">
        <f t="shared" si="43"/>
        <v>-2.0700146462638552E-2</v>
      </c>
      <c r="AR37">
        <f t="shared" si="44"/>
        <v>-3.1079446842457719</v>
      </c>
      <c r="AS37">
        <f t="shared" si="45"/>
        <v>-59.433342866926708</v>
      </c>
      <c r="AT37" s="117">
        <f t="shared" si="61"/>
        <v>9.4937070981573193</v>
      </c>
      <c r="AU37" s="117">
        <f t="shared" si="61"/>
        <v>9.4974338882178451</v>
      </c>
      <c r="AV37" s="117">
        <f t="shared" si="61"/>
        <v>9.4913624379556438</v>
      </c>
      <c r="AW37" s="117">
        <f t="shared" si="61"/>
        <v>9.5012550212539288</v>
      </c>
      <c r="AX37" s="117">
        <f t="shared" si="61"/>
        <v>9.4851398393489301</v>
      </c>
      <c r="AY37" s="117">
        <f t="shared" si="61"/>
        <v>9.5114016757437287</v>
      </c>
      <c r="AZ37" s="117">
        <f t="shared" si="61"/>
        <v>9.4686270244865085</v>
      </c>
      <c r="BA37" s="117">
        <f t="shared" si="47"/>
        <v>9.5383739554749063</v>
      </c>
      <c r="BC37">
        <v>-40000</v>
      </c>
      <c r="BD37">
        <f t="shared" si="5"/>
        <v>-2.8052439388739907E-2</v>
      </c>
      <c r="BE37">
        <f t="shared" si="6"/>
        <v>-6.8640659780676821E-2</v>
      </c>
      <c r="BF37" s="117">
        <f t="shared" si="7"/>
        <v>4.0588220391936915E-2</v>
      </c>
      <c r="BG37">
        <f t="shared" si="8"/>
        <v>0.39850039695562223</v>
      </c>
      <c r="BH37">
        <f t="shared" si="67"/>
        <v>0.54210167549614008</v>
      </c>
      <c r="BI37">
        <f t="shared" si="1"/>
        <v>2.9292964433224098</v>
      </c>
      <c r="BJ37">
        <f t="shared" si="68"/>
        <v>9.3853900430573898</v>
      </c>
      <c r="BK37">
        <f t="shared" ref="BK37:BQ37" si="72">$BR37+$AH$7*SIN(BL37)</f>
        <v>8.994855379656375</v>
      </c>
      <c r="BL37">
        <f t="shared" si="72"/>
        <v>8.9833435251711045</v>
      </c>
      <c r="BM37">
        <f t="shared" si="72"/>
        <v>9.0039372947082619</v>
      </c>
      <c r="BN37">
        <f t="shared" si="72"/>
        <v>8.9669546268737399</v>
      </c>
      <c r="BO37">
        <f t="shared" si="72"/>
        <v>9.0329344172266062</v>
      </c>
      <c r="BP37">
        <f t="shared" si="72"/>
        <v>8.9136946516155309</v>
      </c>
      <c r="BQ37">
        <f t="shared" si="72"/>
        <v>9.1249713710190168</v>
      </c>
      <c r="BR37">
        <f t="shared" si="10"/>
        <v>8.7319707463242615</v>
      </c>
    </row>
    <row r="38" spans="1:70">
      <c r="A38" s="32" t="s">
        <v>47</v>
      </c>
      <c r="B38" s="20" t="s">
        <v>45</v>
      </c>
      <c r="C38" s="12">
        <v>44641.098899999997</v>
      </c>
      <c r="D38" s="12">
        <v>2.9999999999999997E-4</v>
      </c>
      <c r="E38">
        <f t="shared" si="30"/>
        <v>-30072.564147752277</v>
      </c>
      <c r="F38">
        <f t="shared" si="49"/>
        <v>-30072.5</v>
      </c>
      <c r="G38">
        <f t="shared" si="65"/>
        <v>-2.1029461655416526E-2</v>
      </c>
      <c r="J38">
        <f t="shared" si="63"/>
        <v>-2.1029461655416526E-2</v>
      </c>
      <c r="Q38" s="2">
        <f t="shared" si="32"/>
        <v>29622.598899999997</v>
      </c>
      <c r="S38" s="5">
        <v>1</v>
      </c>
      <c r="T38" s="172"/>
      <c r="AC38" s="33"/>
      <c r="AF38">
        <f t="shared" si="33"/>
        <v>-30072.5</v>
      </c>
      <c r="AG38" s="117">
        <f t="shared" si="34"/>
        <v>-9.9130090944641418E-3</v>
      </c>
      <c r="AH38" s="117">
        <f t="shared" si="35"/>
        <v>-4.0486869308355891E-2</v>
      </c>
      <c r="AI38" s="117">
        <f t="shared" si="36"/>
        <v>-2.1029461655416526E-2</v>
      </c>
      <c r="AJ38" s="117">
        <f t="shared" si="37"/>
        <v>-1.1116452560952384E-2</v>
      </c>
      <c r="AK38" s="117">
        <f t="shared" si="38"/>
        <v>1.2357551753990482E-4</v>
      </c>
      <c r="AL38">
        <f t="shared" si="39"/>
        <v>-2.1029461655416526E-2</v>
      </c>
      <c r="AM38" s="141">
        <f t="shared" si="51"/>
        <v>1.2357551753990482E-4</v>
      </c>
      <c r="AN38">
        <f t="shared" si="40"/>
        <v>1.9457407652939362E-2</v>
      </c>
      <c r="AO38">
        <f t="shared" si="41"/>
        <v>0.38503594398025343</v>
      </c>
      <c r="AP38">
        <f t="shared" si="42"/>
        <v>0.32113875721070018</v>
      </c>
      <c r="AQ38">
        <f t="shared" si="43"/>
        <v>-2.0737222724466563E-2</v>
      </c>
      <c r="AR38">
        <f t="shared" si="44"/>
        <v>-3.1078843941787366</v>
      </c>
      <c r="AS38">
        <f t="shared" si="45"/>
        <v>-59.327021237380166</v>
      </c>
      <c r="AT38" s="117">
        <f t="shared" ref="AT38:AZ47" si="73">$BA38+$AH$7*SIN(AU38)</f>
        <v>9.4938305299510102</v>
      </c>
      <c r="AU38" s="117">
        <f t="shared" si="73"/>
        <v>9.4975637465954286</v>
      </c>
      <c r="AV38" s="117">
        <f t="shared" si="73"/>
        <v>9.4914817736269779</v>
      </c>
      <c r="AW38" s="117">
        <f t="shared" si="73"/>
        <v>9.50139159328881</v>
      </c>
      <c r="AX38" s="117">
        <f t="shared" si="73"/>
        <v>9.4852481968525097</v>
      </c>
      <c r="AY38" s="117">
        <f t="shared" si="73"/>
        <v>9.511556270139037</v>
      </c>
      <c r="AZ38" s="117">
        <f t="shared" si="73"/>
        <v>9.4687059705974104</v>
      </c>
      <c r="BA38" s="117">
        <f t="shared" si="47"/>
        <v>9.5385770797089489</v>
      </c>
      <c r="BC38">
        <v>-39000</v>
      </c>
      <c r="BD38">
        <f t="shared" si="5"/>
        <v>-2.5670865689590726E-2</v>
      </c>
      <c r="BE38">
        <f t="shared" si="6"/>
        <v>-6.4441481776417286E-2</v>
      </c>
      <c r="BF38" s="117">
        <f t="shared" si="7"/>
        <v>3.8770616086826561E-2</v>
      </c>
      <c r="BG38">
        <f t="shared" si="8"/>
        <v>0.39530459209356006</v>
      </c>
      <c r="BH38">
        <f t="shared" si="67"/>
        <v>0.51985837886337671</v>
      </c>
      <c r="BI38">
        <f t="shared" si="1"/>
        <v>2.9555474452163768</v>
      </c>
      <c r="BJ38">
        <f t="shared" si="68"/>
        <v>10.71904986708115</v>
      </c>
      <c r="BK38">
        <f t="shared" ref="BK38:BQ38" si="74">$BR38+$AH$7*SIN(BL38)</f>
        <v>9.0469969546445856</v>
      </c>
      <c r="BL38">
        <f t="shared" si="74"/>
        <v>9.03505660232209</v>
      </c>
      <c r="BM38">
        <f t="shared" si="74"/>
        <v>9.0559468794866422</v>
      </c>
      <c r="BN38">
        <f t="shared" si="74"/>
        <v>9.0192804349713764</v>
      </c>
      <c r="BO38">
        <f t="shared" si="74"/>
        <v>9.0832935711736305</v>
      </c>
      <c r="BP38">
        <f t="shared" si="74"/>
        <v>8.9703821747706201</v>
      </c>
      <c r="BQ38">
        <f t="shared" si="74"/>
        <v>9.1664986704699576</v>
      </c>
      <c r="BR38">
        <f t="shared" si="10"/>
        <v>8.8132204399414551</v>
      </c>
    </row>
    <row r="39" spans="1:70">
      <c r="A39" s="32" t="s">
        <v>47</v>
      </c>
      <c r="B39" s="20" t="s">
        <v>45</v>
      </c>
      <c r="C39" s="32">
        <v>44998.108</v>
      </c>
      <c r="D39" s="32">
        <v>2.9999999999999997E-4</v>
      </c>
      <c r="E39" s="33">
        <f t="shared" si="30"/>
        <v>-28983.552375574698</v>
      </c>
      <c r="F39">
        <f t="shared" si="49"/>
        <v>-28983.5</v>
      </c>
      <c r="G39">
        <f t="shared" si="65"/>
        <v>-1.717020629439503E-2</v>
      </c>
      <c r="J39">
        <f t="shared" si="63"/>
        <v>-1.717020629439503E-2</v>
      </c>
      <c r="Q39" s="2">
        <f t="shared" si="32"/>
        <v>29979.608</v>
      </c>
      <c r="S39" s="5">
        <v>1</v>
      </c>
      <c r="T39" s="172"/>
      <c r="AC39" s="33"/>
      <c r="AF39">
        <f t="shared" si="33"/>
        <v>-28983.5</v>
      </c>
      <c r="AG39" s="117">
        <f t="shared" si="34"/>
        <v>-8.6057057272749052E-3</v>
      </c>
      <c r="AH39" s="117">
        <f t="shared" si="35"/>
        <v>-3.3954343381329612E-2</v>
      </c>
      <c r="AI39" s="117">
        <f t="shared" si="36"/>
        <v>-1.717020629439503E-2</v>
      </c>
      <c r="AJ39" s="117">
        <f t="shared" si="37"/>
        <v>-8.5645005671201244E-3</v>
      </c>
      <c r="AK39" s="117">
        <f t="shared" si="38"/>
        <v>7.3350669964200932E-5</v>
      </c>
      <c r="AL39">
        <f t="shared" si="39"/>
        <v>-1.717020629439503E-2</v>
      </c>
      <c r="AM39" s="141">
        <f t="shared" si="51"/>
        <v>7.3350669964200932E-5</v>
      </c>
      <c r="AN39">
        <f t="shared" si="40"/>
        <v>1.6784137086934582E-2</v>
      </c>
      <c r="AO39">
        <f t="shared" si="41"/>
        <v>0.38579544327419102</v>
      </c>
      <c r="AP39">
        <f t="shared" si="42"/>
        <v>0.296084729113337</v>
      </c>
      <c r="AQ39">
        <f t="shared" si="43"/>
        <v>-3.6926753172119617E-2</v>
      </c>
      <c r="AR39">
        <f t="shared" si="44"/>
        <v>-3.0815436721672893</v>
      </c>
      <c r="AS39">
        <f t="shared" si="45"/>
        <v>-33.296134863356642</v>
      </c>
      <c r="AT39" s="117">
        <f t="shared" si="73"/>
        <v>9.547709627184771</v>
      </c>
      <c r="AU39" s="117">
        <f t="shared" si="73"/>
        <v>9.5540940591552932</v>
      </c>
      <c r="AV39" s="117">
        <f t="shared" si="73"/>
        <v>9.5436377133177537</v>
      </c>
      <c r="AW39" s="117">
        <f t="shared" si="73"/>
        <v>9.5607703509448339</v>
      </c>
      <c r="AX39" s="117">
        <f t="shared" si="73"/>
        <v>9.5327172929535191</v>
      </c>
      <c r="AY39" s="117">
        <f t="shared" si="73"/>
        <v>9.5787064406000493</v>
      </c>
      <c r="AZ39" s="117">
        <f t="shared" si="73"/>
        <v>9.5034394030737097</v>
      </c>
      <c r="BA39" s="117">
        <f t="shared" si="47"/>
        <v>9.6270579960580722</v>
      </c>
      <c r="BC39">
        <v>-38000</v>
      </c>
      <c r="BD39">
        <f t="shared" si="5"/>
        <v>-2.3427493830718862E-2</v>
      </c>
      <c r="BE39">
        <f t="shared" si="6"/>
        <v>-6.0296848684638554E-2</v>
      </c>
      <c r="BF39" s="117">
        <f t="shared" si="7"/>
        <v>3.6869354853919692E-2</v>
      </c>
      <c r="BG39">
        <f t="shared" si="8"/>
        <v>0.39257280670903716</v>
      </c>
      <c r="BH39">
        <f t="shared" si="67"/>
        <v>0.49767567287760689</v>
      </c>
      <c r="BI39">
        <f t="shared" si="1"/>
        <v>2.9813156570306898</v>
      </c>
      <c r="BJ39">
        <f t="shared" si="68"/>
        <v>12.451672766741602</v>
      </c>
      <c r="BK39">
        <f t="shared" ref="BK39:BQ39" si="75">$BR39+$AH$7*SIN(BL39)</f>
        <v>9.0985644684479325</v>
      </c>
      <c r="BL39">
        <f t="shared" si="75"/>
        <v>9.0866818662369813</v>
      </c>
      <c r="BM39">
        <f t="shared" si="75"/>
        <v>9.1070804590302448</v>
      </c>
      <c r="BN39">
        <f t="shared" si="75"/>
        <v>9.0719726842843631</v>
      </c>
      <c r="BO39">
        <f t="shared" si="75"/>
        <v>9.132144282685319</v>
      </c>
      <c r="BP39">
        <f t="shared" si="75"/>
        <v>9.0281990158866066</v>
      </c>
      <c r="BQ39">
        <f t="shared" si="75"/>
        <v>9.2056950818964829</v>
      </c>
      <c r="BR39">
        <f t="shared" si="10"/>
        <v>8.8944701335586487</v>
      </c>
    </row>
    <row r="40" spans="1:70">
      <c r="A40" s="33" t="s">
        <v>17</v>
      </c>
      <c r="C40" s="16">
        <v>44968.276400000002</v>
      </c>
      <c r="D40" s="16" t="s">
        <v>19</v>
      </c>
      <c r="E40">
        <f t="shared" si="30"/>
        <v>-29074.549954019869</v>
      </c>
      <c r="F40">
        <f t="shared" si="49"/>
        <v>-29074.5</v>
      </c>
      <c r="G40">
        <f t="shared" si="65"/>
        <v>-1.6376351595681626E-2</v>
      </c>
      <c r="J40">
        <f t="shared" si="63"/>
        <v>-1.6376351595681626E-2</v>
      </c>
      <c r="Q40" s="2">
        <f t="shared" si="32"/>
        <v>29949.776400000002</v>
      </c>
      <c r="S40" s="5">
        <v>1</v>
      </c>
      <c r="T40" s="172"/>
      <c r="AC40" s="33"/>
      <c r="AF40">
        <f t="shared" ref="AF40:AF71" si="76">F40</f>
        <v>-29074.5</v>
      </c>
      <c r="AG40" s="117">
        <f t="shared" ref="AG40:AG71" si="77">AH$3+AH$4*AF40+AH$5*AF40^2+AN40</f>
        <v>-8.7099921443130647E-3</v>
      </c>
      <c r="AH40" s="117">
        <f t="shared" si="35"/>
        <v>-3.3386353744114292E-2</v>
      </c>
      <c r="AI40" s="117">
        <f t="shared" si="36"/>
        <v>-1.6376351595681626E-2</v>
      </c>
      <c r="AJ40" s="117">
        <f t="shared" si="37"/>
        <v>-7.6663594513685616E-3</v>
      </c>
      <c r="AK40" s="117">
        <f t="shared" si="38"/>
        <v>5.8773067237588071E-5</v>
      </c>
      <c r="AL40">
        <f t="shared" si="39"/>
        <v>-1.6376351595681626E-2</v>
      </c>
      <c r="AM40" s="141">
        <f t="shared" si="51"/>
        <v>5.8773067237588071E-5</v>
      </c>
      <c r="AN40">
        <f t="shared" ref="AN40:AN71" si="78">$AH$6*($AH$11/AO40*AP40+$AH$12)</f>
        <v>1.7010002148432665E-2</v>
      </c>
      <c r="AO40">
        <f t="shared" ref="AO40:AO71" si="79">1+$AH$7*COS(AR40)</f>
        <v>0.38571539937180466</v>
      </c>
      <c r="AP40">
        <f t="shared" ref="AP40:AP71" si="80">SIN(AR40+RADIANS($AH$9))</f>
        <v>0.29819318784378723</v>
      </c>
      <c r="AQ40">
        <f t="shared" ref="AQ40:AQ71" si="81">$AH$7*SIN(AR40)</f>
        <v>-3.5570381409827663E-2</v>
      </c>
      <c r="AR40">
        <f t="shared" ref="AR40:AR71" si="82">2*ATAN(AS40)</f>
        <v>-3.0837518661965482</v>
      </c>
      <c r="AS40">
        <f t="shared" ref="AS40:AS71" si="83">SQRT((1+$AH$7)/(1-$AH$7))*TAN(AT40/2)</f>
        <v>-34.568035226280806</v>
      </c>
      <c r="AT40" s="117">
        <f t="shared" si="73"/>
        <v>9.5431972300162133</v>
      </c>
      <c r="AU40" s="117">
        <f t="shared" si="73"/>
        <v>9.5493733689433729</v>
      </c>
      <c r="AV40" s="117">
        <f t="shared" si="73"/>
        <v>9.5392637953528876</v>
      </c>
      <c r="AW40" s="117">
        <f t="shared" si="73"/>
        <v>9.5558185261070889</v>
      </c>
      <c r="AX40" s="117">
        <f t="shared" si="73"/>
        <v>9.5287263729387632</v>
      </c>
      <c r="AY40" s="117">
        <f t="shared" si="73"/>
        <v>9.573112478171991</v>
      </c>
      <c r="AZ40" s="117">
        <f t="shared" si="73"/>
        <v>9.5005057183904604</v>
      </c>
      <c r="BA40" s="117">
        <f t="shared" ref="BA40:BA71" si="84">RADIANS($AH$9)+$AH$18*(F40-AH$15)</f>
        <v>9.6196642739389091</v>
      </c>
      <c r="BC40">
        <v>-37000</v>
      </c>
      <c r="BD40">
        <f t="shared" si="5"/>
        <v>-2.1315323212167184E-2</v>
      </c>
      <c r="BE40">
        <f t="shared" si="6"/>
        <v>-5.6206760505340632E-2</v>
      </c>
      <c r="BF40" s="117">
        <f t="shared" si="7"/>
        <v>3.4891437293173448E-2</v>
      </c>
      <c r="BG40">
        <f t="shared" si="8"/>
        <v>0.39028000288629283</v>
      </c>
      <c r="BH40">
        <f t="shared" si="67"/>
        <v>0.47554226053538345</v>
      </c>
      <c r="BI40">
        <f t="shared" si="1"/>
        <v>3.0066522544705756</v>
      </c>
      <c r="BJ40">
        <f t="shared" si="68"/>
        <v>14.798861371911764</v>
      </c>
      <c r="BK40">
        <f t="shared" ref="BK40:BQ40" si="85">$BR40+$AH$7*SIN(BL40)</f>
        <v>9.1495935065928098</v>
      </c>
      <c r="BL40">
        <f t="shared" si="85"/>
        <v>9.1382980673377645</v>
      </c>
      <c r="BM40">
        <f t="shared" si="85"/>
        <v>9.157382731365546</v>
      </c>
      <c r="BN40">
        <f t="shared" si="85"/>
        <v>9.1250751362508531</v>
      </c>
      <c r="BO40">
        <f t="shared" si="85"/>
        <v>9.1795985339545894</v>
      </c>
      <c r="BP40">
        <f t="shared" si="85"/>
        <v>9.0870533075645881</v>
      </c>
      <c r="BQ40">
        <f t="shared" si="85"/>
        <v>9.2428380678857991</v>
      </c>
      <c r="BR40">
        <f t="shared" si="10"/>
        <v>8.9757198271758423</v>
      </c>
    </row>
    <row r="41" spans="1:70">
      <c r="A41" s="32" t="s">
        <v>47</v>
      </c>
      <c r="B41" s="13" t="s">
        <v>44</v>
      </c>
      <c r="C41" s="12">
        <v>44997.290099999998</v>
      </c>
      <c r="D41" s="12">
        <v>4.0000000000000002E-4</v>
      </c>
      <c r="E41">
        <f t="shared" si="30"/>
        <v>-28986.047277605114</v>
      </c>
      <c r="F41">
        <f t="shared" si="49"/>
        <v>-28986</v>
      </c>
      <c r="G41">
        <f t="shared" si="65"/>
        <v>-1.5498946551815607E-2</v>
      </c>
      <c r="J41">
        <f t="shared" si="63"/>
        <v>-1.5498946551815607E-2</v>
      </c>
      <c r="Q41" s="2">
        <f t="shared" si="32"/>
        <v>29978.790099999998</v>
      </c>
      <c r="S41" s="5">
        <v>1</v>
      </c>
      <c r="T41" s="172"/>
      <c r="U41" s="5">
        <v>1.7160136958241653E-8</v>
      </c>
      <c r="V41" s="5">
        <v>8.1103438191246353E-18</v>
      </c>
      <c r="W41" s="5">
        <v>1.5163138745482777E-26</v>
      </c>
      <c r="X41" s="5">
        <v>8.8793637075702453E-10</v>
      </c>
      <c r="Y41" s="5">
        <v>1.0866968262692651E-5</v>
      </c>
      <c r="Z41">
        <v>4.4387383254966632E-4</v>
      </c>
      <c r="AA41">
        <v>4.2210679474554196E-2</v>
      </c>
      <c r="AB41">
        <v>793.825509335726</v>
      </c>
      <c r="AC41" s="33">
        <v>2.6655611672221186E-5</v>
      </c>
      <c r="AD41">
        <v>3.3544876100644799E-7</v>
      </c>
      <c r="AE41">
        <v>7.5285674370518366E-20</v>
      </c>
      <c r="AF41">
        <f t="shared" si="76"/>
        <v>-28986</v>
      </c>
      <c r="AG41" s="117">
        <f t="shared" si="77"/>
        <v>-8.608558687408608E-3</v>
      </c>
      <c r="AH41" s="117">
        <f t="shared" si="35"/>
        <v>-3.2289294740149729E-2</v>
      </c>
      <c r="AI41" s="117">
        <f t="shared" si="36"/>
        <v>-1.5498946551815607E-2</v>
      </c>
      <c r="AJ41" s="117">
        <f t="shared" si="37"/>
        <v>-6.8903878644069987E-3</v>
      </c>
      <c r="AK41" s="117">
        <f t="shared" si="38"/>
        <v>4.7477444921967242E-5</v>
      </c>
      <c r="AL41">
        <f t="shared" si="39"/>
        <v>-1.5498946551815607E-2</v>
      </c>
      <c r="AM41" s="141">
        <f t="shared" si="51"/>
        <v>4.7477444921967242E-5</v>
      </c>
      <c r="AN41">
        <f t="shared" si="78"/>
        <v>1.6790348188334119E-2</v>
      </c>
      <c r="AO41">
        <f t="shared" si="79"/>
        <v>0.38579320351221458</v>
      </c>
      <c r="AP41">
        <f t="shared" si="80"/>
        <v>0.29614269237122931</v>
      </c>
      <c r="AQ41">
        <f t="shared" si="81"/>
        <v>-3.6889480218543401E-2</v>
      </c>
      <c r="AR41">
        <f t="shared" si="82"/>
        <v>-3.0816043569753013</v>
      </c>
      <c r="AS41">
        <f t="shared" si="83"/>
        <v>-33.329837833516166</v>
      </c>
      <c r="AT41" s="117">
        <f t="shared" si="73"/>
        <v>9.5475856316654415</v>
      </c>
      <c r="AU41" s="117">
        <f t="shared" si="73"/>
        <v>9.5539643784443022</v>
      </c>
      <c r="AV41" s="117">
        <f t="shared" si="73"/>
        <v>9.543517506554771</v>
      </c>
      <c r="AW41" s="117">
        <f t="shared" si="73"/>
        <v>9.5606343400050644</v>
      </c>
      <c r="AX41" s="117">
        <f t="shared" si="73"/>
        <v>9.5326075834239479</v>
      </c>
      <c r="AY41" s="117">
        <f t="shared" si="73"/>
        <v>9.5785528095189409</v>
      </c>
      <c r="AZ41" s="117">
        <f t="shared" si="73"/>
        <v>9.5033587181780632</v>
      </c>
      <c r="BA41" s="117">
        <f t="shared" si="84"/>
        <v>9.6268548718240297</v>
      </c>
      <c r="BC41">
        <v>-36000</v>
      </c>
      <c r="BD41">
        <f t="shared" si="5"/>
        <v>-1.9328221498376881E-2</v>
      </c>
      <c r="BE41">
        <f t="shared" si="6"/>
        <v>-5.2171217238523505E-2</v>
      </c>
      <c r="BF41" s="117">
        <f t="shared" si="7"/>
        <v>3.2842995740146624E-2</v>
      </c>
      <c r="BG41">
        <f t="shared" si="8"/>
        <v>0.38840401727725271</v>
      </c>
      <c r="BH41">
        <f t="shared" si="67"/>
        <v>0.45343984970159668</v>
      </c>
      <c r="BI41">
        <f t="shared" si="1"/>
        <v>3.0316116175583541</v>
      </c>
      <c r="BJ41">
        <f t="shared" si="68"/>
        <v>18.166619393516392</v>
      </c>
      <c r="BK41">
        <f t="shared" ref="BK41:BQ41" si="86">$BR41+$AH$7*SIN(BL41)</f>
        <v>9.200131766102114</v>
      </c>
      <c r="BL41">
        <f t="shared" si="86"/>
        <v>9.1899604591169375</v>
      </c>
      <c r="BM41">
        <f t="shared" si="86"/>
        <v>9.2069235801790761</v>
      </c>
      <c r="BN41">
        <f t="shared" si="86"/>
        <v>9.1785953280032793</v>
      </c>
      <c r="BO41">
        <f t="shared" si="86"/>
        <v>9.2258028691209475</v>
      </c>
      <c r="BP41">
        <f t="shared" si="86"/>
        <v>9.1468269719032964</v>
      </c>
      <c r="BQ41">
        <f t="shared" si="86"/>
        <v>9.2782186392835246</v>
      </c>
      <c r="BR41">
        <f t="shared" si="10"/>
        <v>9.0569695207930359</v>
      </c>
    </row>
    <row r="42" spans="1:70">
      <c r="A42" s="32" t="s">
        <v>47</v>
      </c>
      <c r="B42" s="13" t="s">
        <v>45</v>
      </c>
      <c r="C42" s="12">
        <v>44968.277600000001</v>
      </c>
      <c r="D42" s="12">
        <v>4.0000000000000002E-4</v>
      </c>
      <c r="E42">
        <f t="shared" si="30"/>
        <v>-29074.546293569409</v>
      </c>
      <c r="F42">
        <f t="shared" si="49"/>
        <v>-29074.5</v>
      </c>
      <c r="G42">
        <f t="shared" si="65"/>
        <v>-1.5176351596892346E-2</v>
      </c>
      <c r="J42">
        <f t="shared" si="63"/>
        <v>-1.5176351596892346E-2</v>
      </c>
      <c r="Q42" s="2">
        <f t="shared" si="32"/>
        <v>29949.777600000001</v>
      </c>
      <c r="S42" s="5">
        <v>1</v>
      </c>
      <c r="T42" s="172"/>
      <c r="AC42" s="33"/>
      <c r="AF42">
        <f t="shared" si="76"/>
        <v>-29074.5</v>
      </c>
      <c r="AG42" s="117">
        <f t="shared" si="77"/>
        <v>-8.7099921443130647E-3</v>
      </c>
      <c r="AH42" s="117">
        <f t="shared" si="35"/>
        <v>-3.2186353745325011E-2</v>
      </c>
      <c r="AI42" s="117">
        <f t="shared" si="36"/>
        <v>-1.5176351596892346E-2</v>
      </c>
      <c r="AJ42" s="117">
        <f t="shared" si="37"/>
        <v>-6.466359452579281E-3</v>
      </c>
      <c r="AK42" s="117">
        <f t="shared" si="38"/>
        <v>4.1813804569961416E-5</v>
      </c>
      <c r="AL42">
        <f t="shared" si="39"/>
        <v>-1.5176351596892346E-2</v>
      </c>
      <c r="AM42" s="141">
        <f t="shared" si="51"/>
        <v>4.1813804569961416E-5</v>
      </c>
      <c r="AN42">
        <f t="shared" si="78"/>
        <v>1.7010002148432665E-2</v>
      </c>
      <c r="AO42">
        <f t="shared" si="79"/>
        <v>0.38571539937180466</v>
      </c>
      <c r="AP42">
        <f t="shared" si="80"/>
        <v>0.29819318784378723</v>
      </c>
      <c r="AQ42">
        <f t="shared" si="81"/>
        <v>-3.5570381409827663E-2</v>
      </c>
      <c r="AR42">
        <f t="shared" si="82"/>
        <v>-3.0837518661965482</v>
      </c>
      <c r="AS42">
        <f t="shared" si="83"/>
        <v>-34.568035226280806</v>
      </c>
      <c r="AT42" s="117">
        <f t="shared" si="73"/>
        <v>9.5431972300162133</v>
      </c>
      <c r="AU42" s="117">
        <f t="shared" si="73"/>
        <v>9.5493733689433729</v>
      </c>
      <c r="AV42" s="117">
        <f t="shared" si="73"/>
        <v>9.5392637953528876</v>
      </c>
      <c r="AW42" s="117">
        <f t="shared" si="73"/>
        <v>9.5558185261070889</v>
      </c>
      <c r="AX42" s="117">
        <f t="shared" si="73"/>
        <v>9.5287263729387632</v>
      </c>
      <c r="AY42" s="117">
        <f t="shared" si="73"/>
        <v>9.573112478171991</v>
      </c>
      <c r="AZ42" s="117">
        <f t="shared" si="73"/>
        <v>9.5005057183904604</v>
      </c>
      <c r="BA42" s="117">
        <f t="shared" si="84"/>
        <v>9.6196642739389091</v>
      </c>
      <c r="BC42">
        <v>-35000</v>
      </c>
      <c r="BD42">
        <f t="shared" si="5"/>
        <v>-1.7461089714060324E-2</v>
      </c>
      <c r="BE42">
        <f t="shared" si="6"/>
        <v>-4.8190218884187196E-2</v>
      </c>
      <c r="BF42" s="117">
        <f t="shared" si="7"/>
        <v>3.0729129170126872E-2</v>
      </c>
      <c r="BG42">
        <f t="shared" si="8"/>
        <v>0.38692568909311031</v>
      </c>
      <c r="BH42">
        <f t="shared" si="67"/>
        <v>0.43134230898671966</v>
      </c>
      <c r="BI42">
        <f t="shared" si="1"/>
        <v>3.0562525184063674</v>
      </c>
      <c r="BJ42">
        <f t="shared" si="68"/>
        <v>23.421406882348041</v>
      </c>
      <c r="BK42">
        <f t="shared" ref="BK42:BQ42" si="87">$BR42+$AH$7*SIN(BL42)</f>
        <v>9.2502409391004079</v>
      </c>
      <c r="BL42">
        <f t="shared" si="87"/>
        <v>9.2417006509444608</v>
      </c>
      <c r="BM42">
        <f t="shared" si="87"/>
        <v>9.2557981859517842</v>
      </c>
      <c r="BN42">
        <f t="shared" si="87"/>
        <v>9.2325076295150215</v>
      </c>
      <c r="BO42">
        <f t="shared" si="87"/>
        <v>9.2709354749383301</v>
      </c>
      <c r="BP42">
        <f t="shared" si="87"/>
        <v>9.2073807668619665</v>
      </c>
      <c r="BQ42">
        <f t="shared" si="87"/>
        <v>9.3121394351385298</v>
      </c>
      <c r="BR42">
        <f t="shared" si="10"/>
        <v>9.1382192144102294</v>
      </c>
    </row>
    <row r="43" spans="1:70">
      <c r="A43" s="32" t="s">
        <v>47</v>
      </c>
      <c r="B43" s="20" t="s">
        <v>44</v>
      </c>
      <c r="C43" s="12">
        <v>44934.352800000001</v>
      </c>
      <c r="D43" s="12">
        <v>6.9999999999999999E-4</v>
      </c>
      <c r="E43">
        <f t="shared" si="30"/>
        <v>-29178.029668555566</v>
      </c>
      <c r="F43">
        <f t="shared" si="49"/>
        <v>-29178</v>
      </c>
      <c r="G43">
        <f t="shared" si="65"/>
        <v>-9.7261981791234575E-3</v>
      </c>
      <c r="J43">
        <f t="shared" si="63"/>
        <v>-9.7261981791234575E-3</v>
      </c>
      <c r="Q43" s="2">
        <f t="shared" si="32"/>
        <v>29915.852800000001</v>
      </c>
      <c r="S43" s="5">
        <v>1</v>
      </c>
      <c r="T43" s="172"/>
      <c r="U43" s="5">
        <v>1.1142621675460409E-7</v>
      </c>
      <c r="V43" s="5">
        <v>2.8279762459839806E-17</v>
      </c>
      <c r="W43" s="5">
        <v>1.3630245690805076E-26</v>
      </c>
      <c r="X43" s="5">
        <v>2.4121616344660882E-8</v>
      </c>
      <c r="Y43" s="5">
        <v>1.7212953702972993E-5</v>
      </c>
      <c r="Z43">
        <v>8.3043653326734749E-3</v>
      </c>
      <c r="AA43">
        <v>6.4627547679877356E-2</v>
      </c>
      <c r="AB43">
        <v>2797.1982771165794</v>
      </c>
      <c r="AC43" s="33">
        <v>7.2412445234272093E-4</v>
      </c>
      <c r="AD43">
        <v>1.7858805976075282E-6</v>
      </c>
      <c r="AE43">
        <v>6.7674790549143202E-20</v>
      </c>
      <c r="AF43">
        <f t="shared" si="76"/>
        <v>-29178</v>
      </c>
      <c r="AG43" s="117">
        <f t="shared" si="77"/>
        <v>-8.8297005324854301E-3</v>
      </c>
      <c r="AH43" s="117">
        <f t="shared" si="35"/>
        <v>-2.6992542910739374E-2</v>
      </c>
      <c r="AI43" s="117">
        <f t="shared" si="36"/>
        <v>-9.7261981791234575E-3</v>
      </c>
      <c r="AJ43" s="117">
        <f t="shared" si="37"/>
        <v>-8.9649764663802742E-4</v>
      </c>
      <c r="AK43" s="117">
        <f t="shared" si="38"/>
        <v>8.037080304275215E-7</v>
      </c>
      <c r="AL43">
        <f t="shared" si="39"/>
        <v>-9.7261981791234575E-3</v>
      </c>
      <c r="AM43" s="141">
        <f t="shared" si="51"/>
        <v>8.037080304275215E-7</v>
      </c>
      <c r="AN43">
        <f t="shared" si="78"/>
        <v>1.7266344731615917E-2</v>
      </c>
      <c r="AO43">
        <f t="shared" si="79"/>
        <v>0.38562806199247612</v>
      </c>
      <c r="AP43">
        <f t="shared" si="80"/>
        <v>0.30058779822306819</v>
      </c>
      <c r="AQ43">
        <f t="shared" si="81"/>
        <v>-3.4028581978410556E-2</v>
      </c>
      <c r="AR43">
        <f t="shared" si="82"/>
        <v>-3.0862615970670566</v>
      </c>
      <c r="AS43">
        <f t="shared" si="83"/>
        <v>-36.136843308565183</v>
      </c>
      <c r="AT43" s="117">
        <f t="shared" si="73"/>
        <v>9.5380675349018258</v>
      </c>
      <c r="AU43" s="117">
        <f t="shared" si="73"/>
        <v>9.5440034643504124</v>
      </c>
      <c r="AV43" s="117">
        <f t="shared" si="73"/>
        <v>9.5342929877567588</v>
      </c>
      <c r="AW43" s="117">
        <f t="shared" si="73"/>
        <v>9.5501839974789835</v>
      </c>
      <c r="AX43" s="117">
        <f t="shared" si="73"/>
        <v>9.5241933611267555</v>
      </c>
      <c r="AY43" s="117">
        <f t="shared" si="73"/>
        <v>9.5667457496846051</v>
      </c>
      <c r="AZ43" s="117">
        <f t="shared" si="73"/>
        <v>9.4971769591138351</v>
      </c>
      <c r="BA43" s="117">
        <f t="shared" si="84"/>
        <v>9.6112549306495296</v>
      </c>
      <c r="BC43">
        <v>-34000</v>
      </c>
      <c r="BD43">
        <f t="shared" si="5"/>
        <v>-1.5709951140121883E-2</v>
      </c>
      <c r="BE43">
        <f t="shared" si="6"/>
        <v>-4.4263765442331696E-2</v>
      </c>
      <c r="BF43" s="117">
        <f t="shared" si="7"/>
        <v>2.8553814302209813E-2</v>
      </c>
      <c r="BG43">
        <f t="shared" si="8"/>
        <v>0.38582911641810902</v>
      </c>
      <c r="BH43">
        <f t="shared" si="67"/>
        <v>0.40921540674478024</v>
      </c>
      <c r="BI43">
        <f t="shared" si="1"/>
        <v>3.0806385944664005</v>
      </c>
      <c r="BJ43">
        <f t="shared" si="68"/>
        <v>32.801436975951752</v>
      </c>
      <c r="BK43">
        <f t="shared" ref="BK43:BQ43" si="88">$BR43+$AH$7*SIN(BL43)</f>
        <v>9.299997061040969</v>
      </c>
      <c r="BL43">
        <f t="shared" si="88"/>
        <v>9.293528103304137</v>
      </c>
      <c r="BM43">
        <f t="shared" si="88"/>
        <v>9.3041253670085453</v>
      </c>
      <c r="BN43">
        <f t="shared" si="88"/>
        <v>9.2867575480056423</v>
      </c>
      <c r="BO43">
        <f t="shared" si="88"/>
        <v>9.3152021552687891</v>
      </c>
      <c r="BP43">
        <f t="shared" si="88"/>
        <v>9.2685588477553615</v>
      </c>
      <c r="BQ43">
        <f t="shared" si="88"/>
        <v>9.3449127259262301</v>
      </c>
      <c r="BR43">
        <f t="shared" si="10"/>
        <v>9.219468908027423</v>
      </c>
    </row>
    <row r="44" spans="1:70">
      <c r="A44" s="32" t="s">
        <v>47</v>
      </c>
      <c r="B44" s="20" t="s">
        <v>44</v>
      </c>
      <c r="C44" s="12">
        <v>44933.371899999998</v>
      </c>
      <c r="D44" s="12">
        <v>5.0000000000000001E-4</v>
      </c>
      <c r="E44">
        <f t="shared" si="30"/>
        <v>-29181.021781774336</v>
      </c>
      <c r="F44">
        <f t="shared" si="49"/>
        <v>-29181</v>
      </c>
      <c r="G44">
        <f t="shared" si="65"/>
        <v>-7.1406864881282672E-3</v>
      </c>
      <c r="J44">
        <f t="shared" si="63"/>
        <v>-7.1406864881282672E-3</v>
      </c>
      <c r="Q44" s="2">
        <f t="shared" si="32"/>
        <v>29914.871899999998</v>
      </c>
      <c r="S44" s="5">
        <v>1</v>
      </c>
      <c r="T44" s="172"/>
      <c r="AC44" s="33"/>
      <c r="AF44">
        <f t="shared" si="76"/>
        <v>-29181</v>
      </c>
      <c r="AG44" s="117">
        <f t="shared" si="77"/>
        <v>-8.8331877566218964E-3</v>
      </c>
      <c r="AH44" s="117">
        <f t="shared" si="35"/>
        <v>-2.4414452737312728E-2</v>
      </c>
      <c r="AI44" s="117">
        <f t="shared" si="36"/>
        <v>-7.1406864881282672E-3</v>
      </c>
      <c r="AJ44" s="117">
        <f t="shared" si="37"/>
        <v>1.6925012684936291E-3</v>
      </c>
      <c r="AK44" s="117">
        <f t="shared" si="38"/>
        <v>2.8645605438525435E-6</v>
      </c>
      <c r="AL44">
        <f t="shared" si="39"/>
        <v>-7.1406864881282672E-3</v>
      </c>
      <c r="AM44" s="141">
        <f t="shared" si="51"/>
        <v>2.8645605438525435E-6</v>
      </c>
      <c r="AN44">
        <f t="shared" si="78"/>
        <v>1.7273766249184461E-2</v>
      </c>
      <c r="AO44">
        <f t="shared" si="79"/>
        <v>0.38562558911909706</v>
      </c>
      <c r="AP44">
        <f t="shared" si="80"/>
        <v>0.30065715272808308</v>
      </c>
      <c r="AQ44">
        <f t="shared" si="81"/>
        <v>-3.398390585741385E-2</v>
      </c>
      <c r="AR44">
        <f t="shared" si="82"/>
        <v>-3.0863343152826874</v>
      </c>
      <c r="AS44">
        <f t="shared" si="83"/>
        <v>-36.184422502795009</v>
      </c>
      <c r="AT44" s="117">
        <f t="shared" si="73"/>
        <v>9.5379188873301093</v>
      </c>
      <c r="AU44" s="117">
        <f t="shared" si="73"/>
        <v>9.5438478029701219</v>
      </c>
      <c r="AV44" s="117">
        <f t="shared" si="73"/>
        <v>9.5341489670588686</v>
      </c>
      <c r="AW44" s="117">
        <f t="shared" si="73"/>
        <v>9.550020638959829</v>
      </c>
      <c r="AX44" s="117">
        <f t="shared" si="73"/>
        <v>9.5240620639429814</v>
      </c>
      <c r="AY44" s="117">
        <f t="shared" si="73"/>
        <v>9.5665611393969758</v>
      </c>
      <c r="AZ44" s="117">
        <f t="shared" si="73"/>
        <v>9.4970805953782929</v>
      </c>
      <c r="BA44" s="117">
        <f t="shared" si="84"/>
        <v>9.6110111815686778</v>
      </c>
      <c r="BC44">
        <v>-33000</v>
      </c>
      <c r="BD44">
        <f t="shared" si="5"/>
        <v>-1.4071945287669935E-2</v>
      </c>
      <c r="BE44">
        <f t="shared" si="6"/>
        <v>-4.0391856912956992E-2</v>
      </c>
      <c r="BF44" s="117">
        <f t="shared" si="7"/>
        <v>2.6319911625287056E-2</v>
      </c>
      <c r="BG44">
        <f t="shared" si="8"/>
        <v>0.38510196822813192</v>
      </c>
      <c r="BH44">
        <f t="shared" si="67"/>
        <v>0.38701717224154808</v>
      </c>
      <c r="BI44">
        <f t="shared" si="1"/>
        <v>3.1048381326432501</v>
      </c>
      <c r="BJ44">
        <f t="shared" si="68"/>
        <v>54.408948730528905</v>
      </c>
      <c r="BK44">
        <f t="shared" ref="BK44:BQ44" si="89">$BR44+$AH$7*SIN(BL44)</f>
        <v>9.3494893204747775</v>
      </c>
      <c r="BL44">
        <f t="shared" si="89"/>
        <v>9.3454331679012466</v>
      </c>
      <c r="BM44">
        <f t="shared" si="89"/>
        <v>9.3520442920241038</v>
      </c>
      <c r="BN44">
        <f t="shared" si="89"/>
        <v>9.3412670528615873</v>
      </c>
      <c r="BO44">
        <f t="shared" si="89"/>
        <v>9.3588313330339261</v>
      </c>
      <c r="BP44">
        <f t="shared" si="89"/>
        <v>9.3301929044531118</v>
      </c>
      <c r="BQ44">
        <f t="shared" si="89"/>
        <v>9.3768583532249021</v>
      </c>
      <c r="BR44">
        <f t="shared" si="10"/>
        <v>9.3007186016446148</v>
      </c>
    </row>
    <row r="45" spans="1:70">
      <c r="A45" s="32" t="s">
        <v>48</v>
      </c>
      <c r="B45" s="20" t="s">
        <v>45</v>
      </c>
      <c r="C45" s="32">
        <v>47532.562400000003</v>
      </c>
      <c r="D45" s="32">
        <v>1E-3</v>
      </c>
      <c r="E45" s="33">
        <f t="shared" si="30"/>
        <v>-21252.515050063284</v>
      </c>
      <c r="F45">
        <f t="shared" si="49"/>
        <v>-21252.5</v>
      </c>
      <c r="G45">
        <f t="shared" si="65"/>
        <v>-4.9338397293468006E-3</v>
      </c>
      <c r="J45">
        <f t="shared" si="63"/>
        <v>-4.9338397293468006E-3</v>
      </c>
      <c r="Q45" s="2">
        <f t="shared" si="32"/>
        <v>32514.062400000003</v>
      </c>
      <c r="S45" s="5">
        <v>1</v>
      </c>
      <c r="T45" s="172"/>
      <c r="AC45" s="33"/>
      <c r="AF45">
        <f t="shared" si="76"/>
        <v>-21252.5</v>
      </c>
      <c r="AG45" s="117">
        <f t="shared" si="77"/>
        <v>-2.8638130631526456E-3</v>
      </c>
      <c r="AH45" s="117">
        <f t="shared" si="35"/>
        <v>-1.0607227133453902E-3</v>
      </c>
      <c r="AI45" s="117">
        <f t="shared" si="36"/>
        <v>-4.9338397293468006E-3</v>
      </c>
      <c r="AJ45" s="117">
        <f t="shared" si="37"/>
        <v>-2.0700266661941549E-3</v>
      </c>
      <c r="AK45" s="117">
        <f t="shared" si="38"/>
        <v>4.2850103987548871E-6</v>
      </c>
      <c r="AL45">
        <f t="shared" si="39"/>
        <v>-4.9338397293468006E-3</v>
      </c>
      <c r="AM45" s="141">
        <f t="shared" si="51"/>
        <v>4.2850103987548871E-6</v>
      </c>
      <c r="AN45">
        <f t="shared" si="78"/>
        <v>-3.8731170160014104E-3</v>
      </c>
      <c r="AO45">
        <f t="shared" si="79"/>
        <v>0.40505190498134591</v>
      </c>
      <c r="AP45">
        <f t="shared" si="80"/>
        <v>0.10245995814876119</v>
      </c>
      <c r="AQ45">
        <f t="shared" si="81"/>
        <v>-0.15699549941401703</v>
      </c>
      <c r="AR45">
        <f t="shared" si="82"/>
        <v>-2.8835927852223713</v>
      </c>
      <c r="AS45">
        <f t="shared" si="83"/>
        <v>-7.7088941816478993</v>
      </c>
      <c r="AT45" s="117">
        <f t="shared" si="73"/>
        <v>9.9443960885193672</v>
      </c>
      <c r="AU45" s="117">
        <f t="shared" si="73"/>
        <v>9.9542915897361048</v>
      </c>
      <c r="AV45" s="117">
        <f t="shared" si="73"/>
        <v>9.9357571464486369</v>
      </c>
      <c r="AW45" s="117">
        <f t="shared" si="73"/>
        <v>9.9706382299075429</v>
      </c>
      <c r="AX45" s="117">
        <f t="shared" si="73"/>
        <v>9.9055515820874582</v>
      </c>
      <c r="AY45" s="117">
        <f t="shared" si="73"/>
        <v>10.029147302554621</v>
      </c>
      <c r="AZ45" s="117">
        <f t="shared" si="73"/>
        <v>9.8009652138970882</v>
      </c>
      <c r="BA45" s="117">
        <f t="shared" si="84"/>
        <v>10.255199377412595</v>
      </c>
      <c r="BC45">
        <v>-32000</v>
      </c>
      <c r="BD45">
        <f t="shared" si="5"/>
        <v>-1.2545220236368084E-2</v>
      </c>
      <c r="BE45">
        <f t="shared" si="6"/>
        <v>-3.6574493296063104E-2</v>
      </c>
      <c r="BF45" s="117">
        <f t="shared" si="7"/>
        <v>2.402927305969502E-2</v>
      </c>
      <c r="BG45">
        <f t="shared" si="8"/>
        <v>0.38473578558510002</v>
      </c>
      <c r="BH45">
        <f t="shared" si="67"/>
        <v>0.36469885282447134</v>
      </c>
      <c r="BI45">
        <f t="shared" si="1"/>
        <v>3.1289232440092039</v>
      </c>
      <c r="BJ45">
        <f t="shared" si="68"/>
        <v>157.858441222815</v>
      </c>
      <c r="BK45">
        <f t="shared" ref="BK45:BQ45" si="90">$BR45+$AH$7*SIN(BL45)</f>
        <v>9.3988174758761751</v>
      </c>
      <c r="BL45">
        <f t="shared" si="90"/>
        <v>9.3973914588505671</v>
      </c>
      <c r="BM45">
        <f t="shared" si="90"/>
        <v>9.3997098018092426</v>
      </c>
      <c r="BN45">
        <f t="shared" si="90"/>
        <v>9.3959406885039201</v>
      </c>
      <c r="BO45">
        <f t="shared" si="90"/>
        <v>9.4020682491965673</v>
      </c>
      <c r="BP45">
        <f t="shared" si="90"/>
        <v>9.3921059534181222</v>
      </c>
      <c r="BQ45">
        <f t="shared" si="90"/>
        <v>9.4083016194387277</v>
      </c>
      <c r="BR45">
        <f t="shared" si="10"/>
        <v>9.3819682952618084</v>
      </c>
    </row>
    <row r="46" spans="1:70">
      <c r="A46" s="32" t="s">
        <v>48</v>
      </c>
      <c r="B46" s="20" t="s">
        <v>45</v>
      </c>
      <c r="C46" s="32">
        <v>47530.595800000003</v>
      </c>
      <c r="D46" s="32">
        <v>6.9999999999999999E-4</v>
      </c>
      <c r="E46" s="33">
        <f t="shared" si="30"/>
        <v>-21258.513918302677</v>
      </c>
      <c r="F46">
        <f t="shared" si="49"/>
        <v>-21258.5</v>
      </c>
      <c r="G46">
        <f t="shared" si="65"/>
        <v>-4.5628163425135426E-3</v>
      </c>
      <c r="J46">
        <f t="shared" si="63"/>
        <v>-4.5628163425135426E-3</v>
      </c>
      <c r="Q46" s="2">
        <f t="shared" si="32"/>
        <v>32512.095800000003</v>
      </c>
      <c r="S46" s="5">
        <v>1</v>
      </c>
      <c r="T46" s="172"/>
      <c r="AC46" s="33"/>
      <c r="AF46">
        <f t="shared" si="76"/>
        <v>-21258.5</v>
      </c>
      <c r="AG46" s="117">
        <f t="shared" si="77"/>
        <v>-2.8661289199925122E-3</v>
      </c>
      <c r="AH46" s="117">
        <f t="shared" si="35"/>
        <v>-7.0660766976328752E-4</v>
      </c>
      <c r="AI46" s="117">
        <f t="shared" si="36"/>
        <v>-4.5628163425135426E-3</v>
      </c>
      <c r="AJ46" s="117">
        <f t="shared" si="37"/>
        <v>-1.6966874225210304E-3</v>
      </c>
      <c r="AK46" s="117">
        <f t="shared" si="38"/>
        <v>2.8787482097410576E-6</v>
      </c>
      <c r="AL46">
        <f t="shared" si="39"/>
        <v>-4.5628163425135426E-3</v>
      </c>
      <c r="AM46" s="141">
        <f t="shared" si="51"/>
        <v>2.8787482097410576E-6</v>
      </c>
      <c r="AN46">
        <f t="shared" si="78"/>
        <v>-3.8562086727502551E-3</v>
      </c>
      <c r="AO46">
        <f t="shared" si="79"/>
        <v>0.40502602545228805</v>
      </c>
      <c r="AP46">
        <f t="shared" si="80"/>
        <v>0.10262398294961131</v>
      </c>
      <c r="AQ46">
        <f t="shared" si="81"/>
        <v>-0.15689739390276919</v>
      </c>
      <c r="AR46">
        <f t="shared" si="82"/>
        <v>-2.8837576792327182</v>
      </c>
      <c r="AS46">
        <f t="shared" si="83"/>
        <v>-7.713879379390491</v>
      </c>
      <c r="AT46" s="117">
        <f t="shared" si="73"/>
        <v>9.9440751735913047</v>
      </c>
      <c r="AU46" s="117">
        <f t="shared" si="73"/>
        <v>9.9539779308946397</v>
      </c>
      <c r="AV46" s="117">
        <f t="shared" si="73"/>
        <v>9.9354332821294804</v>
      </c>
      <c r="AW46" s="117">
        <f t="shared" si="73"/>
        <v>9.9703271073204558</v>
      </c>
      <c r="AX46" s="117">
        <f t="shared" si="73"/>
        <v>9.9052283166522681</v>
      </c>
      <c r="AY46" s="117">
        <f t="shared" si="73"/>
        <v>10.028822971687724</v>
      </c>
      <c r="AZ46" s="117">
        <f t="shared" si="73"/>
        <v>9.8006801150023843</v>
      </c>
      <c r="BA46" s="117">
        <f t="shared" si="84"/>
        <v>10.254711879250891</v>
      </c>
      <c r="BC46">
        <v>-31000</v>
      </c>
      <c r="BD46">
        <f t="shared" si="5"/>
        <v>-1.1128729230441215E-2</v>
      </c>
      <c r="BE46">
        <f t="shared" si="6"/>
        <v>-3.2811674591650006E-2</v>
      </c>
      <c r="BF46" s="117">
        <f t="shared" si="7"/>
        <v>2.1682945361208791E-2</v>
      </c>
      <c r="BG46">
        <f t="shared" si="8"/>
        <v>0.38472621685610597</v>
      </c>
      <c r="BH46">
        <f t="shared" si="67"/>
        <v>0.34220637824936551</v>
      </c>
      <c r="BI46">
        <f t="shared" si="1"/>
        <v>-3.1302167479501883</v>
      </c>
      <c r="BJ46">
        <f t="shared" si="68"/>
        <v>-175.80828241510972</v>
      </c>
      <c r="BK46">
        <f t="shared" ref="BK46:BQ46" si="91">$BR46+$AH$7*SIN(BL46)</f>
        <v>9.4480881610634633</v>
      </c>
      <c r="BL46">
        <f t="shared" si="91"/>
        <v>9.4493692470849755</v>
      </c>
      <c r="BM46">
        <f t="shared" si="91"/>
        <v>9.447286664174193</v>
      </c>
      <c r="BN46">
        <f t="shared" si="91"/>
        <v>9.4506722450586196</v>
      </c>
      <c r="BO46">
        <f t="shared" si="91"/>
        <v>9.4451685604499129</v>
      </c>
      <c r="BP46">
        <f t="shared" si="91"/>
        <v>9.454115875628883</v>
      </c>
      <c r="BQ46">
        <f t="shared" si="91"/>
        <v>9.4395711414909762</v>
      </c>
      <c r="BR46">
        <f t="shared" si="10"/>
        <v>9.463217988879002</v>
      </c>
    </row>
    <row r="47" spans="1:70">
      <c r="A47" s="32" t="s">
        <v>48</v>
      </c>
      <c r="B47" s="20" t="s">
        <v>44</v>
      </c>
      <c r="C47" s="32">
        <v>47952.347600000001</v>
      </c>
      <c r="D47" s="32">
        <v>1E-3</v>
      </c>
      <c r="E47" s="33">
        <f t="shared" si="30"/>
        <v>-19972.012607447919</v>
      </c>
      <c r="F47">
        <f t="shared" si="49"/>
        <v>-19972</v>
      </c>
      <c r="G47">
        <f t="shared" si="65"/>
        <v>-4.1330807871418074E-3</v>
      </c>
      <c r="J47">
        <f t="shared" si="63"/>
        <v>-4.1330807871418074E-3</v>
      </c>
      <c r="Q47" s="2">
        <f t="shared" si="32"/>
        <v>32933.847600000001</v>
      </c>
      <c r="S47" s="5">
        <v>1</v>
      </c>
      <c r="T47" s="172"/>
      <c r="AC47" s="33"/>
      <c r="AF47">
        <f t="shared" si="76"/>
        <v>-19972</v>
      </c>
      <c r="AG47" s="117">
        <f t="shared" si="77"/>
        <v>-2.4305001762714232E-3</v>
      </c>
      <c r="AH47" s="117">
        <f t="shared" si="35"/>
        <v>3.3645604025893984E-3</v>
      </c>
      <c r="AI47" s="117">
        <f t="shared" si="36"/>
        <v>-4.1330807871418074E-3</v>
      </c>
      <c r="AJ47" s="117">
        <f t="shared" si="37"/>
        <v>-1.7025806108703842E-3</v>
      </c>
      <c r="AK47" s="117">
        <f t="shared" si="38"/>
        <v>2.8987807365117706E-6</v>
      </c>
      <c r="AL47">
        <f t="shared" si="39"/>
        <v>-4.1330807871418074E-3</v>
      </c>
      <c r="AM47" s="141">
        <f t="shared" si="51"/>
        <v>2.8987807365117706E-6</v>
      </c>
      <c r="AN47">
        <f t="shared" si="78"/>
        <v>-7.4976411897312058E-3</v>
      </c>
      <c r="AO47">
        <f t="shared" si="79"/>
        <v>0.41103859843668988</v>
      </c>
      <c r="AP47">
        <f t="shared" si="80"/>
        <v>6.6867375886957778E-2</v>
      </c>
      <c r="AQ47">
        <f t="shared" si="81"/>
        <v>-0.17814401497429955</v>
      </c>
      <c r="AR47">
        <f t="shared" si="82"/>
        <v>-2.8478700098316723</v>
      </c>
      <c r="AS47">
        <f t="shared" si="83"/>
        <v>-6.7601204491546696</v>
      </c>
      <c r="AT47" s="117">
        <f t="shared" si="73"/>
        <v>10.013419038138348</v>
      </c>
      <c r="AU47" s="117">
        <f t="shared" si="73"/>
        <v>10.021607915822324</v>
      </c>
      <c r="AV47" s="117">
        <f t="shared" si="73"/>
        <v>10.005604151767576</v>
      </c>
      <c r="AW47" s="117">
        <f t="shared" si="73"/>
        <v>10.03704473746096</v>
      </c>
      <c r="AX47" s="117">
        <f t="shared" si="73"/>
        <v>9.9758807868631099</v>
      </c>
      <c r="AY47" s="117">
        <f t="shared" si="73"/>
        <v>10.097388400975653</v>
      </c>
      <c r="AZ47" s="117">
        <f t="shared" si="73"/>
        <v>9.8643556339814253</v>
      </c>
      <c r="BA47" s="117">
        <f t="shared" si="84"/>
        <v>10.359239610089411</v>
      </c>
      <c r="BC47">
        <v>-30000</v>
      </c>
      <c r="BD47">
        <f t="shared" si="5"/>
        <v>-9.8219491339633057E-3</v>
      </c>
      <c r="BE47">
        <f t="shared" si="6"/>
        <v>-2.9103400799717731E-2</v>
      </c>
      <c r="BF47" s="117">
        <f t="shared" si="7"/>
        <v>1.9281451665754425E-2</v>
      </c>
      <c r="BG47">
        <f t="shared" si="8"/>
        <v>0.3850731474723178</v>
      </c>
      <c r="BH47">
        <f t="shared" si="67"/>
        <v>0.31948218912580062</v>
      </c>
      <c r="BI47">
        <f t="shared" si="1"/>
        <v>-3.1061356912345515</v>
      </c>
      <c r="BJ47">
        <f t="shared" si="68"/>
        <v>-56.400501624394238</v>
      </c>
      <c r="BK47">
        <f t="shared" ref="BK47:BQ47" si="92">$BR47+$AH$7*SIN(BL47)</f>
        <v>9.4974104704300881</v>
      </c>
      <c r="BL47">
        <f t="shared" si="92"/>
        <v>9.5013295013760839</v>
      </c>
      <c r="BM47">
        <f t="shared" si="92"/>
        <v>9.4949431540329066</v>
      </c>
      <c r="BN47">
        <f t="shared" si="92"/>
        <v>9.5053517624835742</v>
      </c>
      <c r="BO47">
        <f t="shared" si="92"/>
        <v>9.4883915625746731</v>
      </c>
      <c r="BP47">
        <f t="shared" si="92"/>
        <v>9.516038798502418</v>
      </c>
      <c r="BQ47">
        <f t="shared" si="92"/>
        <v>9.4709966826483623</v>
      </c>
      <c r="BR47">
        <f t="shared" si="10"/>
        <v>9.5444676824961956</v>
      </c>
    </row>
    <row r="48" spans="1:70">
      <c r="A48" s="33" t="s">
        <v>37</v>
      </c>
      <c r="B48" s="54" t="s">
        <v>44</v>
      </c>
      <c r="C48" s="36">
        <v>50840.5173</v>
      </c>
      <c r="D48" s="36">
        <v>2.9999999999999997E-4</v>
      </c>
      <c r="E48" s="33">
        <f t="shared" si="30"/>
        <v>-11162.010836214205</v>
      </c>
      <c r="F48">
        <f t="shared" si="49"/>
        <v>-11162</v>
      </c>
      <c r="G48">
        <f t="shared" si="65"/>
        <v>-3.5524198901839554E-3</v>
      </c>
      <c r="J48">
        <f t="shared" si="63"/>
        <v>-3.5524198901839554E-3</v>
      </c>
      <c r="O48">
        <f ca="1">+C$11+C$12*F48</f>
        <v>-0.10688192553578993</v>
      </c>
      <c r="Q48" s="2">
        <f t="shared" si="32"/>
        <v>35822.0173</v>
      </c>
      <c r="S48" s="5">
        <v>1</v>
      </c>
      <c r="T48" s="172"/>
      <c r="AC48" s="33"/>
      <c r="AF48">
        <f t="shared" si="76"/>
        <v>-11162</v>
      </c>
      <c r="AG48" s="117">
        <f t="shared" si="77"/>
        <v>-1.6294648295449264E-3</v>
      </c>
      <c r="AH48" s="117">
        <f t="shared" si="35"/>
        <v>2.8638164100895626E-2</v>
      </c>
      <c r="AI48" s="117">
        <f t="shared" si="36"/>
        <v>-3.5524198901839554E-3</v>
      </c>
      <c r="AJ48" s="117">
        <f t="shared" si="37"/>
        <v>-1.922955060639029E-3</v>
      </c>
      <c r="AK48" s="117">
        <f t="shared" si="38"/>
        <v>3.6977561652372519E-6</v>
      </c>
      <c r="AL48">
        <f t="shared" si="39"/>
        <v>-3.5524198901839554E-3</v>
      </c>
      <c r="AM48" s="141">
        <f t="shared" si="51"/>
        <v>3.6977561652372519E-6</v>
      </c>
      <c r="AN48">
        <f t="shared" si="78"/>
        <v>-3.2190583991079581E-2</v>
      </c>
      <c r="AO48">
        <f t="shared" si="79"/>
        <v>0.48610354284939483</v>
      </c>
      <c r="AP48">
        <f t="shared" si="80"/>
        <v>-0.21988813006542463</v>
      </c>
      <c r="AQ48">
        <f t="shared" si="81"/>
        <v>-0.33840989041492026</v>
      </c>
      <c r="AR48">
        <f t="shared" si="82"/>
        <v>-2.559252910955184</v>
      </c>
      <c r="AS48">
        <f t="shared" si="83"/>
        <v>-3.3368116183751657</v>
      </c>
      <c r="AT48" s="117">
        <f t="shared" ref="AT48:AZ57" si="93">$BA48+$AH$7*SIN(AU48)</f>
        <v>10.526232003889156</v>
      </c>
      <c r="AU48" s="117">
        <f t="shared" si="93"/>
        <v>10.526376295007919</v>
      </c>
      <c r="AV48" s="117">
        <f t="shared" si="93"/>
        <v>10.525857950688842</v>
      </c>
      <c r="AW48" s="117">
        <f t="shared" si="93"/>
        <v>10.527722500028656</v>
      </c>
      <c r="AX48" s="117">
        <f t="shared" si="93"/>
        <v>10.521047157554895</v>
      </c>
      <c r="AY48" s="117">
        <f t="shared" si="93"/>
        <v>10.545368487450517</v>
      </c>
      <c r="AZ48" s="117">
        <f t="shared" si="93"/>
        <v>10.461678042433942</v>
      </c>
      <c r="BA48" s="117">
        <f t="shared" si="84"/>
        <v>11.075049410856884</v>
      </c>
      <c r="BC48">
        <v>-29000</v>
      </c>
      <c r="BD48">
        <f t="shared" si="5"/>
        <v>-8.6245478446829553E-3</v>
      </c>
      <c r="BE48">
        <f t="shared" si="6"/>
        <v>-2.5449671920266259E-2</v>
      </c>
      <c r="BF48" s="117">
        <f t="shared" si="7"/>
        <v>1.6825124075583304E-2</v>
      </c>
      <c r="BG48">
        <f t="shared" si="8"/>
        <v>0.3857807034240327</v>
      </c>
      <c r="BH48">
        <f t="shared" si="67"/>
        <v>0.29646724618247999</v>
      </c>
      <c r="BI48">
        <f t="shared" si="1"/>
        <v>-3.0819441706730419</v>
      </c>
      <c r="BJ48">
        <f t="shared" si="68"/>
        <v>-33.519829454361542</v>
      </c>
      <c r="BK48">
        <f t="shared" ref="BK48:BQ48" si="94">$BR48+$AH$7*SIN(BL48)</f>
        <v>9.5468912868553737</v>
      </c>
      <c r="BL48">
        <f t="shared" si="94"/>
        <v>9.5532381574489644</v>
      </c>
      <c r="BM48">
        <f t="shared" si="94"/>
        <v>9.5428443952389426</v>
      </c>
      <c r="BN48">
        <f t="shared" si="94"/>
        <v>9.5598726490387005</v>
      </c>
      <c r="BO48">
        <f t="shared" si="94"/>
        <v>9.5319932826499247</v>
      </c>
      <c r="BP48">
        <f t="shared" si="94"/>
        <v>9.5776924235915946</v>
      </c>
      <c r="BQ48">
        <f t="shared" si="94"/>
        <v>9.5029069767819827</v>
      </c>
      <c r="BR48">
        <f t="shared" si="10"/>
        <v>9.6257173761133892</v>
      </c>
    </row>
    <row r="49" spans="1:70">
      <c r="A49" s="36" t="s">
        <v>81</v>
      </c>
      <c r="B49" s="55" t="s">
        <v>44</v>
      </c>
      <c r="C49" s="57">
        <v>53445.442799999997</v>
      </c>
      <c r="D49" s="57">
        <v>2.9999999999999997E-4</v>
      </c>
      <c r="E49" s="33">
        <f t="shared" si="30"/>
        <v>-3216.0102016490509</v>
      </c>
      <c r="F49">
        <f t="shared" si="49"/>
        <v>-3216</v>
      </c>
      <c r="G49">
        <f t="shared" si="65"/>
        <v>-3.3443913489463739E-3</v>
      </c>
      <c r="J49">
        <f t="shared" si="63"/>
        <v>-3.3443913489463739E-3</v>
      </c>
      <c r="O49">
        <f ca="1">+C$11+C$12*F49</f>
        <v>-3.7077685054188222E-2</v>
      </c>
      <c r="Q49" s="2">
        <f t="shared" si="32"/>
        <v>38426.942799999997</v>
      </c>
      <c r="S49" s="5">
        <v>1</v>
      </c>
      <c r="T49" s="172"/>
      <c r="AC49" s="33"/>
      <c r="AF49">
        <f t="shared" si="76"/>
        <v>-3216</v>
      </c>
      <c r="AG49" s="117">
        <f t="shared" si="77"/>
        <v>-1.2375794981235588E-5</v>
      </c>
      <c r="AH49" s="117">
        <f t="shared" si="35"/>
        <v>4.659173632810417E-2</v>
      </c>
      <c r="AI49" s="117">
        <f t="shared" si="36"/>
        <v>-3.3443913489463739E-3</v>
      </c>
      <c r="AJ49" s="117">
        <f t="shared" si="37"/>
        <v>-3.3320155539651383E-3</v>
      </c>
      <c r="AK49" s="117">
        <f t="shared" si="38"/>
        <v>1.1102327651865608E-5</v>
      </c>
      <c r="AL49">
        <f t="shared" si="39"/>
        <v>-3.3443913489463739E-3</v>
      </c>
      <c r="AM49" s="141">
        <f t="shared" si="51"/>
        <v>1.1102327651865608E-5</v>
      </c>
      <c r="AN49">
        <f t="shared" si="78"/>
        <v>-4.9936127677050544E-2</v>
      </c>
      <c r="AO49">
        <f t="shared" si="79"/>
        <v>0.66804536269143533</v>
      </c>
      <c r="AP49">
        <f t="shared" si="80"/>
        <v>-0.59745754955285624</v>
      </c>
      <c r="AQ49">
        <f t="shared" si="81"/>
        <v>-0.51808970398177323</v>
      </c>
      <c r="AR49">
        <f t="shared" si="82"/>
        <v>-2.14062588439127</v>
      </c>
      <c r="AS49">
        <f t="shared" si="83"/>
        <v>-1.8283865264785448</v>
      </c>
      <c r="AT49" s="117">
        <f t="shared" si="93"/>
        <v>11.109322267562659</v>
      </c>
      <c r="AU49" s="117">
        <f t="shared" si="93"/>
        <v>11.109322685283024</v>
      </c>
      <c r="AV49" s="117">
        <f t="shared" si="93"/>
        <v>11.109328666222673</v>
      </c>
      <c r="AW49" s="117">
        <f t="shared" si="93"/>
        <v>11.109414267284921</v>
      </c>
      <c r="AX49" s="117">
        <f t="shared" si="93"/>
        <v>11.110632468096117</v>
      </c>
      <c r="AY49" s="117">
        <f t="shared" si="93"/>
        <v>11.12675377782837</v>
      </c>
      <c r="AZ49" s="117">
        <f t="shared" si="93"/>
        <v>11.260132366467136</v>
      </c>
      <c r="BA49" s="117">
        <f t="shared" si="84"/>
        <v>11.720659476339103</v>
      </c>
      <c r="BC49">
        <v>-28000</v>
      </c>
      <c r="BD49">
        <f t="shared" si="5"/>
        <v>-7.5360340373057475E-3</v>
      </c>
      <c r="BE49">
        <f t="shared" si="6"/>
        <v>-2.1850487953295594E-2</v>
      </c>
      <c r="BF49" s="117">
        <f t="shared" si="7"/>
        <v>1.4314453915989846E-2</v>
      </c>
      <c r="BG49">
        <f t="shared" si="8"/>
        <v>0.3868571279398203</v>
      </c>
      <c r="BH49">
        <f t="shared" si="67"/>
        <v>0.27310301482912031</v>
      </c>
      <c r="BI49">
        <f t="shared" si="1"/>
        <v>-3.0575699029349819</v>
      </c>
      <c r="BJ49">
        <f t="shared" si="68"/>
        <v>-23.789071517503135</v>
      </c>
      <c r="BK49">
        <f t="shared" ref="BK49:BQ49" si="95">$BR49+$AH$7*SIN(BL49)</f>
        <v>9.5966308408801364</v>
      </c>
      <c r="BL49">
        <f t="shared" si="95"/>
        <v>9.6050701821678164</v>
      </c>
      <c r="BM49">
        <f t="shared" si="95"/>
        <v>9.5911459164983892</v>
      </c>
      <c r="BN49">
        <f t="shared" si="95"/>
        <v>9.614138697101879</v>
      </c>
      <c r="BO49">
        <f t="shared" si="95"/>
        <v>9.5762196890708307</v>
      </c>
      <c r="BP49">
        <f t="shared" si="95"/>
        <v>9.6388994029821689</v>
      </c>
      <c r="BQ49">
        <f t="shared" si="95"/>
        <v>9.5356275594200692</v>
      </c>
      <c r="BR49">
        <f t="shared" si="10"/>
        <v>9.7069670697305828</v>
      </c>
    </row>
    <row r="50" spans="1:70">
      <c r="A50" s="36" t="s">
        <v>51</v>
      </c>
      <c r="B50" s="54" t="s">
        <v>45</v>
      </c>
      <c r="C50" s="36">
        <v>53387.581200000001</v>
      </c>
      <c r="D50" s="36">
        <v>2.0000000000000001E-4</v>
      </c>
      <c r="E50" s="33">
        <f t="shared" si="30"/>
        <v>-3392.5098022391362</v>
      </c>
      <c r="F50">
        <f t="shared" si="49"/>
        <v>-3392.5</v>
      </c>
      <c r="G50">
        <f t="shared" si="65"/>
        <v>-3.2134533903445117E-3</v>
      </c>
      <c r="J50">
        <f t="shared" si="63"/>
        <v>-3.2134533903445117E-3</v>
      </c>
      <c r="O50">
        <f ca="1">+C$11+C$12*F50</f>
        <v>-3.8628207133851289E-2</v>
      </c>
      <c r="Q50" s="2">
        <f t="shared" si="32"/>
        <v>38369.081200000001</v>
      </c>
      <c r="S50" s="5">
        <v>1</v>
      </c>
      <c r="T50" s="172"/>
      <c r="U50" s="5">
        <v>2.4519415794829279E-9</v>
      </c>
      <c r="V50" s="5">
        <v>2.3132228440624353E-18</v>
      </c>
      <c r="W50" s="5">
        <v>5.2308550851740397E-28</v>
      </c>
      <c r="X50" s="5">
        <v>1.6222875536927851E-9</v>
      </c>
      <c r="Y50" s="5">
        <v>1.3525205717563819E-8</v>
      </c>
      <c r="Z50">
        <v>4.8619512852373899E-6</v>
      </c>
      <c r="AA50">
        <v>4.9658932935534713E-3</v>
      </c>
      <c r="AB50">
        <v>88.063602801682293</v>
      </c>
      <c r="AC50" s="33">
        <v>4.8700637203369237E-5</v>
      </c>
      <c r="AD50">
        <v>3.1666085078699466E-7</v>
      </c>
      <c r="AE50">
        <v>2.5971433700637229E-21</v>
      </c>
      <c r="AF50">
        <f t="shared" si="76"/>
        <v>-3392.5</v>
      </c>
      <c r="AG50" s="117">
        <f t="shared" si="77"/>
        <v>-1.3468906222258853E-4</v>
      </c>
      <c r="AH50" s="117">
        <f t="shared" si="35"/>
        <v>4.6452295530006717E-2</v>
      </c>
      <c r="AI50" s="117">
        <f t="shared" si="36"/>
        <v>-3.2134533903445117E-3</v>
      </c>
      <c r="AJ50" s="117">
        <f t="shared" si="37"/>
        <v>-3.0787643281219232E-3</v>
      </c>
      <c r="AK50" s="117">
        <f t="shared" si="38"/>
        <v>9.4787897881160372E-6</v>
      </c>
      <c r="AL50">
        <f t="shared" si="39"/>
        <v>-3.2134533903445117E-3</v>
      </c>
      <c r="AM50" s="141">
        <f t="shared" si="51"/>
        <v>9.4787897881160372E-6</v>
      </c>
      <c r="AN50">
        <f t="shared" si="78"/>
        <v>-4.9665748920351228E-2</v>
      </c>
      <c r="AO50">
        <f t="shared" si="79"/>
        <v>0.66137182133640027</v>
      </c>
      <c r="AP50">
        <f t="shared" si="80"/>
        <v>-0.58703526200336154</v>
      </c>
      <c r="AQ50">
        <f t="shared" si="81"/>
        <v>-0.51375264400054954</v>
      </c>
      <c r="AR50">
        <f t="shared" si="82"/>
        <v>-2.1535608997439621</v>
      </c>
      <c r="AS50">
        <f t="shared" si="83"/>
        <v>-1.8568114184178217</v>
      </c>
      <c r="AT50" s="117">
        <f t="shared" si="93"/>
        <v>11.093982308484611</v>
      </c>
      <c r="AU50" s="117">
        <f t="shared" si="93"/>
        <v>11.09398251662396</v>
      </c>
      <c r="AV50" s="117">
        <f t="shared" si="93"/>
        <v>11.093985959488066</v>
      </c>
      <c r="AW50" s="117">
        <f t="shared" si="93"/>
        <v>11.094042891011087</v>
      </c>
      <c r="AX50" s="117">
        <f t="shared" si="93"/>
        <v>11.094979603892982</v>
      </c>
      <c r="AY50" s="117">
        <f t="shared" si="93"/>
        <v>11.109292716529733</v>
      </c>
      <c r="AZ50" s="117">
        <f t="shared" si="93"/>
        <v>11.239987313991529</v>
      </c>
      <c r="BA50" s="117">
        <f t="shared" si="84"/>
        <v>11.706318905415667</v>
      </c>
      <c r="BC50">
        <v>-27000</v>
      </c>
      <c r="BD50">
        <f t="shared" si="5"/>
        <v>-6.5554249980380817E-3</v>
      </c>
      <c r="BE50">
        <f t="shared" si="6"/>
        <v>-1.8305848898805727E-2</v>
      </c>
      <c r="BF50" s="117">
        <f t="shared" si="7"/>
        <v>1.1750423900767646E-2</v>
      </c>
      <c r="BG50">
        <f t="shared" si="8"/>
        <v>0.38831455109073876</v>
      </c>
      <c r="BH50">
        <f t="shared" si="67"/>
        <v>0.24933321739129879</v>
      </c>
      <c r="BI50">
        <f t="shared" si="1"/>
        <v>-3.0329443695189182</v>
      </c>
      <c r="BJ50">
        <f t="shared" si="68"/>
        <v>-18.389910357409232</v>
      </c>
      <c r="BK50">
        <f t="shared" ref="BK50:BQ50" si="96">$BR50+$AH$7*SIN(BL50)</f>
        <v>9.6467189666173763</v>
      </c>
      <c r="BL50">
        <f t="shared" si="96"/>
        <v>9.6568150127949099</v>
      </c>
      <c r="BM50">
        <f t="shared" si="96"/>
        <v>9.6399878594555055</v>
      </c>
      <c r="BN50">
        <f t="shared" si="96"/>
        <v>9.668070777425827</v>
      </c>
      <c r="BO50">
        <f t="shared" si="96"/>
        <v>9.6213002631436062</v>
      </c>
      <c r="BP50">
        <f t="shared" si="96"/>
        <v>9.6994908662835098</v>
      </c>
      <c r="BQ50">
        <f t="shared" si="96"/>
        <v>9.5694786199030375</v>
      </c>
      <c r="BR50">
        <f t="shared" si="10"/>
        <v>9.7882167633477764</v>
      </c>
    </row>
    <row r="51" spans="1:70">
      <c r="A51" s="36" t="s">
        <v>51</v>
      </c>
      <c r="B51" s="54" t="s">
        <v>45</v>
      </c>
      <c r="C51" s="36">
        <v>53410.529199999997</v>
      </c>
      <c r="D51" s="36">
        <v>2.0000000000000001E-4</v>
      </c>
      <c r="E51" s="33">
        <f t="shared" si="30"/>
        <v>-3322.5097878195393</v>
      </c>
      <c r="F51">
        <f t="shared" si="49"/>
        <v>-3322.5</v>
      </c>
      <c r="G51">
        <f t="shared" si="65"/>
        <v>-3.2087262370623648E-3</v>
      </c>
      <c r="J51">
        <f t="shared" si="63"/>
        <v>-3.2087262370623648E-3</v>
      </c>
      <c r="O51">
        <f ca="1">+C$11+C$12*F51</f>
        <v>-3.8013269198574152E-2</v>
      </c>
      <c r="Q51" s="2">
        <f t="shared" si="32"/>
        <v>38392.029199999997</v>
      </c>
      <c r="S51" s="5">
        <v>1</v>
      </c>
      <c r="T51" s="172"/>
      <c r="AC51" s="33"/>
      <c r="AF51">
        <f t="shared" si="76"/>
        <v>-3322.5</v>
      </c>
      <c r="AG51" s="117">
        <f t="shared" si="77"/>
        <v>-8.7052239859657099E-5</v>
      </c>
      <c r="AH51" s="117">
        <f t="shared" si="35"/>
        <v>4.6565331056270476E-2</v>
      </c>
      <c r="AI51" s="117">
        <f t="shared" si="36"/>
        <v>-3.2087262370623648E-3</v>
      </c>
      <c r="AJ51" s="117">
        <f t="shared" si="37"/>
        <v>-3.1216739972027077E-3</v>
      </c>
      <c r="AK51" s="117">
        <f t="shared" si="38"/>
        <v>9.7448485448115306E-6</v>
      </c>
      <c r="AL51">
        <f t="shared" si="39"/>
        <v>-3.2087262370623648E-3</v>
      </c>
      <c r="AM51" s="141">
        <f t="shared" si="51"/>
        <v>9.7448485448115306E-6</v>
      </c>
      <c r="AN51">
        <f t="shared" si="78"/>
        <v>-4.9774057293332841E-2</v>
      </c>
      <c r="AO51">
        <f t="shared" si="79"/>
        <v>0.66399583511567284</v>
      </c>
      <c r="AP51">
        <f t="shared" si="80"/>
        <v>-0.59115556342691988</v>
      </c>
      <c r="AQ51">
        <f t="shared" si="81"/>
        <v>-0.51547262175887476</v>
      </c>
      <c r="AR51">
        <f t="shared" si="82"/>
        <v>-2.1484619030884113</v>
      </c>
      <c r="AS51">
        <f t="shared" si="83"/>
        <v>-1.8455252940442237</v>
      </c>
      <c r="AT51" s="117">
        <f t="shared" si="93"/>
        <v>11.100047733576798</v>
      </c>
      <c r="AU51" s="117">
        <f t="shared" si="93"/>
        <v>11.100048010894234</v>
      </c>
      <c r="AV51" s="117">
        <f t="shared" si="93"/>
        <v>11.100052332597706</v>
      </c>
      <c r="AW51" s="117">
        <f t="shared" si="93"/>
        <v>11.100119658844736</v>
      </c>
      <c r="AX51" s="117">
        <f t="shared" si="93"/>
        <v>11.101162986612767</v>
      </c>
      <c r="AY51" s="117">
        <f t="shared" si="93"/>
        <v>11.116187108904487</v>
      </c>
      <c r="AZ51" s="117">
        <f t="shared" si="93"/>
        <v>11.247965444381563</v>
      </c>
      <c r="BA51" s="117">
        <f t="shared" si="84"/>
        <v>11.712006383968872</v>
      </c>
      <c r="BC51">
        <v>-26000</v>
      </c>
      <c r="BD51">
        <f t="shared" si="5"/>
        <v>-5.6809665568891554E-3</v>
      </c>
      <c r="BE51">
        <f t="shared" si="6"/>
        <v>-1.4815754756796674E-2</v>
      </c>
      <c r="BF51" s="117">
        <f t="shared" si="7"/>
        <v>9.1347881999075189E-3</v>
      </c>
      <c r="BG51">
        <f t="shared" si="8"/>
        <v>0.39016869086428907</v>
      </c>
      <c r="BH51">
        <f t="shared" si="67"/>
        <v>0.22510516320694737</v>
      </c>
      <c r="BI51">
        <f t="shared" si="1"/>
        <v>-3.0080036715421063</v>
      </c>
      <c r="BJ51">
        <f t="shared" si="68"/>
        <v>-14.949023102989328</v>
      </c>
      <c r="BK51">
        <f t="shared" ref="BK51:BQ51" si="97">$BR51+$AH$7*SIN(BL51)</f>
        <v>9.6972324505245417</v>
      </c>
      <c r="BL51">
        <f t="shared" si="97"/>
        <v>9.7084809917693757</v>
      </c>
      <c r="BM51">
        <f t="shared" si="97"/>
        <v>9.6894902341604006</v>
      </c>
      <c r="BN51">
        <f t="shared" si="97"/>
        <v>9.7216129878151971</v>
      </c>
      <c r="BO51">
        <f t="shared" si="97"/>
        <v>9.6674421603376803</v>
      </c>
      <c r="BP51">
        <f t="shared" si="97"/>
        <v>9.7593101966026978</v>
      </c>
      <c r="BQ51">
        <f t="shared" si="97"/>
        <v>9.6047728888120538</v>
      </c>
      <c r="BR51">
        <f t="shared" si="10"/>
        <v>9.8694664569649682</v>
      </c>
    </row>
    <row r="52" spans="1:70">
      <c r="A52" s="32" t="s">
        <v>48</v>
      </c>
      <c r="B52" s="20" t="s">
        <v>44</v>
      </c>
      <c r="C52" s="32">
        <v>48308.370499999997</v>
      </c>
      <c r="D52" s="32">
        <v>1.1000000000000001E-3</v>
      </c>
      <c r="E52" s="33">
        <f t="shared" si="30"/>
        <v>-18886.009115478686</v>
      </c>
      <c r="F52">
        <f t="shared" si="49"/>
        <v>-18886</v>
      </c>
      <c r="G52">
        <f t="shared" si="65"/>
        <v>-2.9883137394790538E-3</v>
      </c>
      <c r="J52">
        <f t="shared" si="63"/>
        <v>-2.9883137394790538E-3</v>
      </c>
      <c r="Q52" s="2">
        <f t="shared" si="32"/>
        <v>33289.870499999997</v>
      </c>
      <c r="S52" s="5">
        <v>1</v>
      </c>
      <c r="T52" s="172"/>
      <c r="AC52" s="33"/>
      <c r="AF52">
        <f t="shared" si="76"/>
        <v>-18886</v>
      </c>
      <c r="AG52" s="117">
        <f t="shared" si="77"/>
        <v>-2.1505039063351387E-3</v>
      </c>
      <c r="AH52" s="117">
        <f t="shared" si="35"/>
        <v>7.6007172538368646E-3</v>
      </c>
      <c r="AI52" s="117">
        <f t="shared" si="36"/>
        <v>-2.9883137394790538E-3</v>
      </c>
      <c r="AJ52" s="117">
        <f t="shared" si="37"/>
        <v>-8.3780983314391509E-4</v>
      </c>
      <c r="AK52" s="117">
        <f t="shared" si="38"/>
        <v>7.0192531651263486E-7</v>
      </c>
      <c r="AL52">
        <f t="shared" si="39"/>
        <v>-2.9883137394790538E-3</v>
      </c>
      <c r="AM52" s="141">
        <f t="shared" si="51"/>
        <v>7.0192531651263486E-7</v>
      </c>
      <c r="AN52">
        <f t="shared" si="78"/>
        <v>-1.0589030993315918E-2</v>
      </c>
      <c r="AO52">
        <f t="shared" si="79"/>
        <v>0.41688058617552048</v>
      </c>
      <c r="AP52">
        <f t="shared" si="80"/>
        <v>3.5719073419679039E-2</v>
      </c>
      <c r="AQ52">
        <f t="shared" si="81"/>
        <v>-0.19642446849508741</v>
      </c>
      <c r="AR52">
        <f t="shared" si="82"/>
        <v>-2.8166793764954101</v>
      </c>
      <c r="AS52">
        <f t="shared" si="83"/>
        <v>-6.1012409500979246</v>
      </c>
      <c r="AT52" s="117">
        <f t="shared" si="93"/>
        <v>10.072821596273659</v>
      </c>
      <c r="AU52" s="117">
        <f t="shared" si="93"/>
        <v>10.079432118729894</v>
      </c>
      <c r="AV52" s="117">
        <f t="shared" si="93"/>
        <v>10.06595808604769</v>
      </c>
      <c r="AW52" s="117">
        <f t="shared" si="93"/>
        <v>10.093570918477043</v>
      </c>
      <c r="AX52" s="117">
        <f t="shared" si="93"/>
        <v>10.037581837680067</v>
      </c>
      <c r="AY52" s="117">
        <f t="shared" si="93"/>
        <v>10.153820902919323</v>
      </c>
      <c r="AZ52" s="117">
        <f t="shared" si="93"/>
        <v>9.9222959246734987</v>
      </c>
      <c r="BA52" s="117">
        <f t="shared" si="84"/>
        <v>10.447476777357682</v>
      </c>
      <c r="BC52">
        <v>-25000</v>
      </c>
      <c r="BD52">
        <f t="shared" si="5"/>
        <v>-4.9099333552478771E-3</v>
      </c>
      <c r="BE52">
        <f t="shared" si="6"/>
        <v>-1.1380205527268421E-2</v>
      </c>
      <c r="BF52" s="117">
        <f t="shared" si="7"/>
        <v>6.4702721720205436E-3</v>
      </c>
      <c r="BG52">
        <f t="shared" si="8"/>
        <v>0.39243854011537505</v>
      </c>
      <c r="BH52">
        <f t="shared" si="67"/>
        <v>0.20037050215322344</v>
      </c>
      <c r="BI52">
        <f t="shared" si="1"/>
        <v>-2.9826887809063671</v>
      </c>
      <c r="BJ52">
        <f t="shared" si="68"/>
        <v>-12.559730529976251</v>
      </c>
      <c r="BK52">
        <f t="shared" ref="BK52:BQ52" si="98">$BR52+$AH$7*SIN(BL52)</f>
        <v>9.7482337612610888</v>
      </c>
      <c r="BL52">
        <f t="shared" si="98"/>
        <v>9.7600984847850647</v>
      </c>
      <c r="BM52">
        <f t="shared" si="98"/>
        <v>9.7397495499039923</v>
      </c>
      <c r="BN52">
        <f t="shared" si="98"/>
        <v>9.7747380263458208</v>
      </c>
      <c r="BO52">
        <f t="shared" si="98"/>
        <v>9.7148251644289729</v>
      </c>
      <c r="BP52">
        <f t="shared" si="98"/>
        <v>9.8182171470356092</v>
      </c>
      <c r="BQ52">
        <f t="shared" si="98"/>
        <v>9.6418135746096105</v>
      </c>
      <c r="BR52">
        <f t="shared" si="10"/>
        <v>9.9507161505821635</v>
      </c>
    </row>
    <row r="53" spans="1:70">
      <c r="A53" s="34" t="s">
        <v>38</v>
      </c>
      <c r="B53" s="64" t="s">
        <v>44</v>
      </c>
      <c r="C53" s="34">
        <v>49772.453000000001</v>
      </c>
      <c r="D53" s="34">
        <v>4.0000000000000001E-3</v>
      </c>
      <c r="E53" s="33">
        <f t="shared" ref="E53:E84" si="99">+(C53-C$7)/C$8</f>
        <v>-14420.007890470222</v>
      </c>
      <c r="F53">
        <f t="shared" si="49"/>
        <v>-14420</v>
      </c>
      <c r="G53">
        <f t="shared" si="65"/>
        <v>-2.5867210497381166E-3</v>
      </c>
      <c r="J53">
        <f t="shared" si="63"/>
        <v>-2.5867210497381166E-3</v>
      </c>
      <c r="Q53" s="2">
        <f t="shared" ref="Q53:Q84" si="100">+C53-15018.5</f>
        <v>34753.953000000001</v>
      </c>
      <c r="S53" s="5">
        <v>1</v>
      </c>
      <c r="T53" s="172"/>
      <c r="AC53" s="33"/>
      <c r="AF53">
        <f t="shared" si="76"/>
        <v>-14420</v>
      </c>
      <c r="AG53" s="117">
        <f t="shared" si="77"/>
        <v>-1.6351145934280914E-3</v>
      </c>
      <c r="AH53" s="117">
        <f t="shared" si="35"/>
        <v>2.067497570709869E-2</v>
      </c>
      <c r="AI53" s="117">
        <f t="shared" si="36"/>
        <v>-2.5867210497381166E-3</v>
      </c>
      <c r="AJ53" s="117">
        <f t="shared" si="37"/>
        <v>-9.5160645631002516E-4</v>
      </c>
      <c r="AK53" s="117">
        <f t="shared" si="38"/>
        <v>9.0555484769092378E-7</v>
      </c>
      <c r="AL53">
        <f t="shared" si="39"/>
        <v>-2.5867210497381166E-3</v>
      </c>
      <c r="AM53" s="141">
        <f t="shared" si="51"/>
        <v>9.0555484769092378E-7</v>
      </c>
      <c r="AN53">
        <f t="shared" si="78"/>
        <v>-2.3261696756836807E-2</v>
      </c>
      <c r="AO53">
        <f t="shared" si="79"/>
        <v>0.44981636287154159</v>
      </c>
      <c r="AP53">
        <f t="shared" si="80"/>
        <v>-0.10343817090119503</v>
      </c>
      <c r="AQ53">
        <f t="shared" si="81"/>
        <v>-0.27551549509725026</v>
      </c>
      <c r="AR53">
        <f t="shared" si="82"/>
        <v>-2.6773291832832231</v>
      </c>
      <c r="AS53">
        <f t="shared" si="83"/>
        <v>-4.2302420547201303</v>
      </c>
      <c r="AT53" s="117">
        <f t="shared" si="93"/>
        <v>10.326967985188793</v>
      </c>
      <c r="AU53" s="117">
        <f t="shared" si="93"/>
        <v>10.328389531640395</v>
      </c>
      <c r="AV53" s="117">
        <f t="shared" si="93"/>
        <v>10.324664707053465</v>
      </c>
      <c r="AW53" s="117">
        <f t="shared" si="93"/>
        <v>10.334462428052117</v>
      </c>
      <c r="AX53" s="117">
        <f t="shared" si="93"/>
        <v>10.308944520290277</v>
      </c>
      <c r="AY53" s="117">
        <f t="shared" si="93"/>
        <v>10.377262652215379</v>
      </c>
      <c r="AZ53" s="117">
        <f t="shared" si="93"/>
        <v>10.205550640447486</v>
      </c>
      <c r="BA53" s="117">
        <f t="shared" si="84"/>
        <v>10.810337909052068</v>
      </c>
      <c r="BC53">
        <v>-24000</v>
      </c>
      <c r="BD53">
        <f t="shared" si="5"/>
        <v>-4.2385284305797421E-3</v>
      </c>
      <c r="BE53">
        <f t="shared" si="6"/>
        <v>-7.9992012102209839E-3</v>
      </c>
      <c r="BF53" s="117">
        <f t="shared" si="7"/>
        <v>3.7606727796412414E-3</v>
      </c>
      <c r="BG53">
        <f t="shared" si="8"/>
        <v>0.39514610543845252</v>
      </c>
      <c r="BH53">
        <f t="shared" si="67"/>
        <v>0.17508529619612376</v>
      </c>
      <c r="BI53">
        <f t="shared" si="1"/>
        <v>-2.9569451052463349</v>
      </c>
      <c r="BJ53">
        <f t="shared" si="68"/>
        <v>-10.800654183549462</v>
      </c>
      <c r="BK53">
        <f t="shared" ref="BK53:BQ53" si="101">$BR53+$AH$7*SIN(BL53)</f>
        <v>9.7997713139091225</v>
      </c>
      <c r="BL53">
        <f t="shared" si="101"/>
        <v>9.8117214627164593</v>
      </c>
      <c r="BM53">
        <f t="shared" si="101"/>
        <v>9.790837064195788</v>
      </c>
      <c r="BN53">
        <f t="shared" si="101"/>
        <v>9.8274515565241334</v>
      </c>
      <c r="BO53">
        <f t="shared" si="101"/>
        <v>9.7635976059606655</v>
      </c>
      <c r="BP53">
        <f t="shared" si="101"/>
        <v>9.8760923776020242</v>
      </c>
      <c r="BQ53">
        <f t="shared" si="101"/>
        <v>9.6808923631059027</v>
      </c>
      <c r="BR53">
        <f t="shared" si="10"/>
        <v>10.031965844199355</v>
      </c>
    </row>
    <row r="54" spans="1:70">
      <c r="A54" s="33" t="s">
        <v>36</v>
      </c>
      <c r="B54" s="54" t="s">
        <v>44</v>
      </c>
      <c r="C54" s="36">
        <v>51222.438699999999</v>
      </c>
      <c r="D54" s="36">
        <v>5.0000000000000001E-4</v>
      </c>
      <c r="E54" s="33">
        <f t="shared" si="99"/>
        <v>-9997.0071972410333</v>
      </c>
      <c r="F54">
        <f t="shared" ref="F54:F85" si="102">ROUND(2*E54,0)/2</f>
        <v>-9997</v>
      </c>
      <c r="G54">
        <f t="shared" si="65"/>
        <v>-2.3594607628183439E-3</v>
      </c>
      <c r="J54">
        <f t="shared" si="63"/>
        <v>-2.3594607628183439E-3</v>
      </c>
      <c r="O54">
        <f ca="1">+C$11+C$12*F54</f>
        <v>-9.6647601327249033E-2</v>
      </c>
      <c r="Q54" s="2">
        <f t="shared" si="100"/>
        <v>36203.938699999999</v>
      </c>
      <c r="S54" s="5">
        <v>1</v>
      </c>
      <c r="T54" s="172"/>
      <c r="AC54" s="33"/>
      <c r="AF54">
        <f t="shared" si="76"/>
        <v>-9997</v>
      </c>
      <c r="AG54" s="117">
        <f t="shared" si="77"/>
        <v>-1.6354341649857385E-3</v>
      </c>
      <c r="AH54" s="117">
        <f t="shared" si="35"/>
        <v>3.2891386883932068E-2</v>
      </c>
      <c r="AI54" s="117">
        <f t="shared" si="36"/>
        <v>-2.3594607628183439E-3</v>
      </c>
      <c r="AJ54" s="117">
        <f t="shared" si="37"/>
        <v>-7.2402659783260548E-4</v>
      </c>
      <c r="AK54" s="117">
        <f t="shared" si="38"/>
        <v>5.2421451436905747E-7</v>
      </c>
      <c r="AL54">
        <f t="shared" si="39"/>
        <v>-2.3594607628183439E-3</v>
      </c>
      <c r="AM54" s="141">
        <f t="shared" si="51"/>
        <v>5.2421451436905747E-7</v>
      </c>
      <c r="AN54">
        <f t="shared" si="78"/>
        <v>-3.5250847646750412E-2</v>
      </c>
      <c r="AO54">
        <f t="shared" si="79"/>
        <v>0.50264814833677418</v>
      </c>
      <c r="AP54">
        <f t="shared" si="80"/>
        <v>-0.26568491287012919</v>
      </c>
      <c r="AQ54">
        <f t="shared" si="81"/>
        <v>-0.36228712128606327</v>
      </c>
      <c r="AR54">
        <f t="shared" si="82"/>
        <v>-2.5120384041214718</v>
      </c>
      <c r="AS54">
        <f t="shared" si="83"/>
        <v>-3.0712255094037086</v>
      </c>
      <c r="AT54" s="117">
        <f t="shared" si="93"/>
        <v>10.601536888216732</v>
      </c>
      <c r="AU54" s="117">
        <f t="shared" si="93"/>
        <v>10.601572534887563</v>
      </c>
      <c r="AV54" s="117">
        <f t="shared" si="93"/>
        <v>10.601421651755567</v>
      </c>
      <c r="AW54" s="117">
        <f t="shared" si="93"/>
        <v>10.602060676107843</v>
      </c>
      <c r="AX54" s="117">
        <f t="shared" si="93"/>
        <v>10.599360954573179</v>
      </c>
      <c r="AY54" s="117">
        <f t="shared" si="93"/>
        <v>10.610888889503045</v>
      </c>
      <c r="AZ54" s="117">
        <f t="shared" si="93"/>
        <v>10.56369680885396</v>
      </c>
      <c r="BA54" s="117">
        <f t="shared" si="84"/>
        <v>11.169705303920914</v>
      </c>
      <c r="BC54">
        <v>-23000</v>
      </c>
      <c r="BD54">
        <f t="shared" si="5"/>
        <v>-3.6618892618099823E-3</v>
      </c>
      <c r="BE54">
        <f t="shared" si="6"/>
        <v>-4.6727418056543499E-3</v>
      </c>
      <c r="BF54" s="117">
        <f t="shared" si="7"/>
        <v>1.0108525438443678E-3</v>
      </c>
      <c r="BG54">
        <f t="shared" si="8"/>
        <v>0.39831627039758388</v>
      </c>
      <c r="BH54">
        <f t="shared" si="67"/>
        <v>0.14920936145356195</v>
      </c>
      <c r="BI54">
        <f t="shared" si="1"/>
        <v>-2.9307213383332607</v>
      </c>
      <c r="BJ54">
        <f t="shared" si="68"/>
        <v>-9.4492860761401953</v>
      </c>
      <c r="BK54">
        <f t="shared" ref="BK54:BQ54" si="103">$BR54+$AH$7*SIN(BL54)</f>
        <v>9.8518812735519603</v>
      </c>
      <c r="BL54">
        <f t="shared" si="103"/>
        <v>9.8634274430979012</v>
      </c>
      <c r="BM54">
        <f t="shared" si="103"/>
        <v>9.8427987967472532</v>
      </c>
      <c r="BN54">
        <f t="shared" si="103"/>
        <v>9.8797953370348353</v>
      </c>
      <c r="BO54">
        <f t="shared" si="103"/>
        <v>9.8138733806263883</v>
      </c>
      <c r="BP54">
        <f t="shared" si="103"/>
        <v>9.9328424743975834</v>
      </c>
      <c r="BQ54">
        <f t="shared" si="103"/>
        <v>9.7222874929503345</v>
      </c>
      <c r="BR54">
        <f t="shared" si="10"/>
        <v>10.113215537816549</v>
      </c>
    </row>
    <row r="55" spans="1:70">
      <c r="A55" s="51" t="s">
        <v>688</v>
      </c>
      <c r="B55" s="5" t="s">
        <v>44</v>
      </c>
      <c r="C55" s="104">
        <v>49772.453500000003</v>
      </c>
      <c r="D55" s="16" t="s">
        <v>100</v>
      </c>
      <c r="E55" s="33">
        <f t="shared" si="99"/>
        <v>-14420.006365282523</v>
      </c>
      <c r="F55">
        <f t="shared" si="102"/>
        <v>-14420</v>
      </c>
      <c r="G55">
        <f t="shared" si="65"/>
        <v>-2.0867210478172638E-3</v>
      </c>
      <c r="J55">
        <f t="shared" si="63"/>
        <v>-2.0867210478172638E-3</v>
      </c>
      <c r="O55">
        <f ca="1">+C$11+C$12*F55</f>
        <v>-0.13550289400911719</v>
      </c>
      <c r="Q55" s="2">
        <f t="shared" si="100"/>
        <v>34753.953500000003</v>
      </c>
      <c r="S55" s="5">
        <v>1</v>
      </c>
      <c r="T55" s="172"/>
      <c r="AC55" s="33"/>
      <c r="AF55">
        <f t="shared" si="76"/>
        <v>-14420</v>
      </c>
      <c r="AG55" s="117">
        <f t="shared" si="77"/>
        <v>-1.6351145934280914E-3</v>
      </c>
      <c r="AH55" s="117">
        <f t="shared" si="35"/>
        <v>2.1174975709019543E-2</v>
      </c>
      <c r="AI55" s="117">
        <f t="shared" si="36"/>
        <v>-2.0867210478172638E-3</v>
      </c>
      <c r="AJ55" s="117">
        <f t="shared" si="37"/>
        <v>-4.5160645438917235E-4</v>
      </c>
      <c r="AK55" s="117">
        <f t="shared" si="38"/>
        <v>2.0394838964595961E-7</v>
      </c>
      <c r="AL55">
        <f t="shared" si="39"/>
        <v>-2.0867210478172638E-3</v>
      </c>
      <c r="AM55" s="141">
        <f t="shared" si="51"/>
        <v>2.0394838964595961E-7</v>
      </c>
      <c r="AN55">
        <f t="shared" si="78"/>
        <v>-2.3261696756836807E-2</v>
      </c>
      <c r="AO55">
        <f t="shared" si="79"/>
        <v>0.44981636287154159</v>
      </c>
      <c r="AP55">
        <f t="shared" si="80"/>
        <v>-0.10343817090119503</v>
      </c>
      <c r="AQ55">
        <f t="shared" si="81"/>
        <v>-0.27551549509725026</v>
      </c>
      <c r="AR55">
        <f t="shared" si="82"/>
        <v>-2.6773291832832231</v>
      </c>
      <c r="AS55">
        <f t="shared" si="83"/>
        <v>-4.2302420547201303</v>
      </c>
      <c r="AT55" s="117">
        <f t="shared" si="93"/>
        <v>10.326967985188793</v>
      </c>
      <c r="AU55" s="117">
        <f t="shared" si="93"/>
        <v>10.328389531640395</v>
      </c>
      <c r="AV55" s="117">
        <f t="shared" si="93"/>
        <v>10.324664707053465</v>
      </c>
      <c r="AW55" s="117">
        <f t="shared" si="93"/>
        <v>10.334462428052117</v>
      </c>
      <c r="AX55" s="117">
        <f t="shared" si="93"/>
        <v>10.308944520290277</v>
      </c>
      <c r="AY55" s="117">
        <f t="shared" si="93"/>
        <v>10.377262652215379</v>
      </c>
      <c r="AZ55" s="117">
        <f t="shared" si="93"/>
        <v>10.205550640447486</v>
      </c>
      <c r="BA55" s="117">
        <f t="shared" si="84"/>
        <v>10.810337909052068</v>
      </c>
      <c r="BC55">
        <v>-22000</v>
      </c>
      <c r="BD55">
        <f t="shared" si="5"/>
        <v>-3.1741942363618506E-3</v>
      </c>
      <c r="BE55">
        <f t="shared" si="6"/>
        <v>-1.4008273135685152E-3</v>
      </c>
      <c r="BF55" s="117">
        <f t="shared" si="7"/>
        <v>-1.7733669227933354E-3</v>
      </c>
      <c r="BG55">
        <f t="shared" si="8"/>
        <v>0.40197685605856004</v>
      </c>
      <c r="BH55">
        <f t="shared" si="67"/>
        <v>0.12270489509514247</v>
      </c>
      <c r="BI55">
        <f t="shared" si="1"/>
        <v>-2.9039676211231078</v>
      </c>
      <c r="BJ55">
        <f t="shared" si="68"/>
        <v>-8.3769801866108864</v>
      </c>
      <c r="BK55">
        <f t="shared" ref="BK55:BQ55" si="104">$BR55+$AH$7*SIN(BL55)</f>
        <v>9.9045907558270159</v>
      </c>
      <c r="BL55">
        <f t="shared" si="104"/>
        <v>9.9153158191242348</v>
      </c>
      <c r="BM55">
        <f t="shared" si="104"/>
        <v>9.8956573556840475</v>
      </c>
      <c r="BN55">
        <f t="shared" si="104"/>
        <v>9.9318489070922311</v>
      </c>
      <c r="BO55">
        <f t="shared" si="104"/>
        <v>9.8657301669630186</v>
      </c>
      <c r="BP55">
        <f t="shared" si="104"/>
        <v>9.9884054860123026</v>
      </c>
      <c r="BQ55">
        <f t="shared" si="104"/>
        <v>9.766261919845773</v>
      </c>
      <c r="BR55">
        <f t="shared" si="10"/>
        <v>10.194465231433743</v>
      </c>
    </row>
    <row r="56" spans="1:70">
      <c r="A56" s="33" t="s">
        <v>39</v>
      </c>
      <c r="B56" s="54" t="s">
        <v>44</v>
      </c>
      <c r="C56" s="36">
        <v>50156.340700000001</v>
      </c>
      <c r="D56" s="36" t="s">
        <v>19</v>
      </c>
      <c r="E56" s="33">
        <f t="shared" si="99"/>
        <v>-13249.006298370274</v>
      </c>
      <c r="F56">
        <f t="shared" si="102"/>
        <v>-13249</v>
      </c>
      <c r="G56">
        <f t="shared" si="65"/>
        <v>-2.0647853016271256E-3</v>
      </c>
      <c r="J56">
        <f t="shared" si="63"/>
        <v>-2.0647853016271256E-3</v>
      </c>
      <c r="Q56" s="2">
        <f t="shared" si="100"/>
        <v>35137.840700000001</v>
      </c>
      <c r="S56" s="5">
        <v>1</v>
      </c>
      <c r="T56" s="172"/>
      <c r="AC56" s="33"/>
      <c r="AF56">
        <f t="shared" si="76"/>
        <v>-13249</v>
      </c>
      <c r="AG56" s="117">
        <f t="shared" si="77"/>
        <v>-1.6155076994007374E-3</v>
      </c>
      <c r="AH56" s="117">
        <f t="shared" si="35"/>
        <v>2.4455232813725893E-2</v>
      </c>
      <c r="AI56" s="117">
        <f t="shared" si="36"/>
        <v>-2.0647853016271256E-3</v>
      </c>
      <c r="AJ56" s="117">
        <f t="shared" si="37"/>
        <v>-4.4927760222638821E-4</v>
      </c>
      <c r="AK56" s="117">
        <f t="shared" si="38"/>
        <v>2.0185036386229271E-7</v>
      </c>
      <c r="AL56">
        <f t="shared" si="39"/>
        <v>-2.0647853016271256E-3</v>
      </c>
      <c r="AM56" s="141">
        <f t="shared" si="51"/>
        <v>2.0185036386229271E-7</v>
      </c>
      <c r="AN56">
        <f t="shared" si="78"/>
        <v>-2.6520018115353018E-2</v>
      </c>
      <c r="AO56">
        <f t="shared" si="79"/>
        <v>0.46139925103245938</v>
      </c>
      <c r="AP56">
        <f t="shared" si="80"/>
        <v>-0.14354660857027368</v>
      </c>
      <c r="AQ56">
        <f t="shared" si="81"/>
        <v>-0.29752320214428052</v>
      </c>
      <c r="AR56">
        <f t="shared" si="82"/>
        <v>-2.6369084887225189</v>
      </c>
      <c r="AS56">
        <f t="shared" si="83"/>
        <v>-3.8784012057215289</v>
      </c>
      <c r="AT56" s="117">
        <f t="shared" si="93"/>
        <v>10.396918115374589</v>
      </c>
      <c r="AU56" s="117">
        <f t="shared" si="93"/>
        <v>10.397658326889202</v>
      </c>
      <c r="AV56" s="117">
        <f t="shared" si="93"/>
        <v>10.395524632137484</v>
      </c>
      <c r="AW56" s="117">
        <f t="shared" si="93"/>
        <v>10.401693360775663</v>
      </c>
      <c r="AX56" s="117">
        <f t="shared" si="93"/>
        <v>10.384008264467097</v>
      </c>
      <c r="AY56" s="117">
        <f t="shared" si="93"/>
        <v>10.436019443784838</v>
      </c>
      <c r="AZ56" s="117">
        <f t="shared" si="93"/>
        <v>10.292663186898285</v>
      </c>
      <c r="BA56" s="117">
        <f t="shared" si="84"/>
        <v>10.905481300277803</v>
      </c>
      <c r="BC56">
        <v>-21000</v>
      </c>
      <c r="BD56">
        <f t="shared" si="5"/>
        <v>-2.7688504622075142E-3</v>
      </c>
      <c r="BE56">
        <f t="shared" si="6"/>
        <v>1.8165422660365062E-3</v>
      </c>
      <c r="BF56" s="117">
        <f t="shared" si="7"/>
        <v>-4.5853927282440204E-3</v>
      </c>
      <c r="BG56">
        <f t="shared" si="8"/>
        <v>0.40615894625523252</v>
      </c>
      <c r="BH56">
        <f t="shared" si="67"/>
        <v>9.5534462458734537E-2</v>
      </c>
      <c r="BI56">
        <f t="shared" si="1"/>
        <v>-2.8766330870907129</v>
      </c>
      <c r="BJ56">
        <f t="shared" si="68"/>
        <v>-7.5041098445361838</v>
      </c>
      <c r="BK56">
        <f t="shared" ref="BK56:BQ56" si="105">$BR56+$AH$7*SIN(BL56)</f>
        <v>9.9579221491040162</v>
      </c>
      <c r="BL56">
        <f t="shared" si="105"/>
        <v>9.9675047456572639</v>
      </c>
      <c r="BM56">
        <f t="shared" si="105"/>
        <v>9.9494155254184911</v>
      </c>
      <c r="BN56">
        <f t="shared" si="105"/>
        <v>9.9837296545166261</v>
      </c>
      <c r="BO56">
        <f t="shared" si="105"/>
        <v>9.9192089103478978</v>
      </c>
      <c r="BP56">
        <f t="shared" si="105"/>
        <v>10.04275697496181</v>
      </c>
      <c r="BQ56">
        <f t="shared" si="105"/>
        <v>9.813061581597891</v>
      </c>
      <c r="BR56">
        <f t="shared" si="10"/>
        <v>10.275714925050936</v>
      </c>
    </row>
    <row r="57" spans="1:70">
      <c r="A57" s="32" t="s">
        <v>48</v>
      </c>
      <c r="B57" s="20" t="s">
        <v>44</v>
      </c>
      <c r="C57" s="32">
        <v>49401.351799999997</v>
      </c>
      <c r="D57" s="32">
        <v>1.1999999999999999E-3</v>
      </c>
      <c r="E57" s="33">
        <f t="shared" si="99"/>
        <v>-15552.005857662733</v>
      </c>
      <c r="F57">
        <f t="shared" si="102"/>
        <v>-15552</v>
      </c>
      <c r="G57">
        <f t="shared" si="65"/>
        <v>-1.9203088086214848E-3</v>
      </c>
      <c r="J57">
        <f t="shared" si="63"/>
        <v>-1.9203088086214848E-3</v>
      </c>
      <c r="Q57" s="2">
        <f t="shared" si="100"/>
        <v>34382.851799999997</v>
      </c>
      <c r="S57" s="5">
        <v>1</v>
      </c>
      <c r="T57" s="172"/>
      <c r="U57" s="5">
        <v>1.7211575100153339E-10</v>
      </c>
      <c r="V57" s="5">
        <v>6.039608482387998E-18</v>
      </c>
      <c r="W57" s="5">
        <v>3.3788950642368126E-27</v>
      </c>
      <c r="X57" s="5">
        <v>4.168532919612173E-11</v>
      </c>
      <c r="Y57" s="5">
        <v>1.5009273455509164E-7</v>
      </c>
      <c r="Z57">
        <v>2.0306757335035921E-4</v>
      </c>
      <c r="AA57">
        <v>1.2022844837540198E-2</v>
      </c>
      <c r="AB57">
        <v>346.98471306626476</v>
      </c>
      <c r="AC57" s="33">
        <v>1.2513824008968831E-6</v>
      </c>
      <c r="AD57">
        <v>1.0410404916829776E-9</v>
      </c>
      <c r="AE57">
        <v>1.6776367862097992E-20</v>
      </c>
      <c r="AF57">
        <f t="shared" si="76"/>
        <v>-15552</v>
      </c>
      <c r="AG57" s="117">
        <f t="shared" si="77"/>
        <v>-1.6890445911430033E-3</v>
      </c>
      <c r="AH57" s="117">
        <f t="shared" si="35"/>
        <v>1.8155461475624114E-2</v>
      </c>
      <c r="AI57" s="117">
        <f t="shared" si="36"/>
        <v>-1.9203088086214848E-3</v>
      </c>
      <c r="AJ57" s="117">
        <f t="shared" si="37"/>
        <v>-2.3126421747848153E-4</v>
      </c>
      <c r="AK57" s="117">
        <f t="shared" si="38"/>
        <v>5.3483138285934402E-8</v>
      </c>
      <c r="AL57">
        <f t="shared" si="39"/>
        <v>-1.9203088086214848E-3</v>
      </c>
      <c r="AM57" s="141">
        <f t="shared" si="51"/>
        <v>5.3483138285934402E-8</v>
      </c>
      <c r="AN57">
        <f t="shared" si="78"/>
        <v>-2.0075770284245599E-2</v>
      </c>
      <c r="AO57">
        <f t="shared" si="79"/>
        <v>0.43991932786695453</v>
      </c>
      <c r="AP57">
        <f t="shared" si="80"/>
        <v>-6.6253846446158379E-2</v>
      </c>
      <c r="AQ57">
        <f t="shared" si="81"/>
        <v>-0.25479494364209465</v>
      </c>
      <c r="AR57">
        <f t="shared" si="82"/>
        <v>-2.7146502898862628</v>
      </c>
      <c r="AS57">
        <f t="shared" si="83"/>
        <v>-4.6130988797920001</v>
      </c>
      <c r="AT57" s="117">
        <f t="shared" si="93"/>
        <v>10.260824637234439</v>
      </c>
      <c r="AU57" s="117">
        <f t="shared" si="93"/>
        <v>10.263195671224697</v>
      </c>
      <c r="AV57" s="117">
        <f t="shared" si="93"/>
        <v>10.257450987864969</v>
      </c>
      <c r="AW57" s="117">
        <f t="shared" si="93"/>
        <v>10.271433442556594</v>
      </c>
      <c r="AX57" s="117">
        <f t="shared" si="93"/>
        <v>10.237766849813893</v>
      </c>
      <c r="AY57" s="117">
        <f t="shared" si="93"/>
        <v>10.321138333885196</v>
      </c>
      <c r="AZ57" s="117">
        <f t="shared" si="93"/>
        <v>10.126540826531185</v>
      </c>
      <c r="BA57" s="117">
        <f t="shared" si="84"/>
        <v>10.718363255877406</v>
      </c>
      <c r="BC57">
        <v>-20000</v>
      </c>
      <c r="BD57">
        <f t="shared" si="5"/>
        <v>-2.4387325626220148E-3</v>
      </c>
      <c r="BE57">
        <f t="shared" si="6"/>
        <v>4.9793669331607265E-3</v>
      </c>
      <c r="BF57" s="117">
        <f t="shared" si="7"/>
        <v>-7.4180994957827413E-3</v>
      </c>
      <c r="BG57">
        <f t="shared" si="8"/>
        <v>0.41089753401159479</v>
      </c>
      <c r="BH57">
        <f t="shared" si="67"/>
        <v>6.7658475611425101E-2</v>
      </c>
      <c r="BI57">
        <f t="shared" si="1"/>
        <v>-2.8486629052593591</v>
      </c>
      <c r="BJ57">
        <f t="shared" si="68"/>
        <v>-6.7786840034613922</v>
      </c>
      <c r="BK57">
        <f t="shared" ref="BK57:BQ57" si="106">$BR57+$AH$7*SIN(BL57)</f>
        <v>10.011898176463559</v>
      </c>
      <c r="BL57">
        <f t="shared" si="106"/>
        <v>10.020126892194373</v>
      </c>
      <c r="BM57">
        <f t="shared" si="106"/>
        <v>10.004061473108202</v>
      </c>
      <c r="BN57">
        <f t="shared" si="106"/>
        <v>10.035591150748989</v>
      </c>
      <c r="BO57">
        <f t="shared" si="106"/>
        <v>9.9743146164756595</v>
      </c>
      <c r="BP57">
        <f t="shared" si="106"/>
        <v>10.095916532284662</v>
      </c>
      <c r="BQ57">
        <f t="shared" si="106"/>
        <v>9.8629137754465876</v>
      </c>
      <c r="BR57">
        <f t="shared" si="10"/>
        <v>10.35696461866813</v>
      </c>
    </row>
    <row r="58" spans="1:70">
      <c r="A58" s="62" t="s">
        <v>68</v>
      </c>
      <c r="B58" s="54"/>
      <c r="C58" s="36">
        <v>49004.679600000003</v>
      </c>
      <c r="D58" s="36"/>
      <c r="E58" s="33">
        <f t="shared" si="99"/>
        <v>-16762.004973919342</v>
      </c>
      <c r="F58">
        <f t="shared" si="102"/>
        <v>-16762</v>
      </c>
      <c r="G58">
        <f t="shared" si="65"/>
        <v>-1.6305925382766873E-3</v>
      </c>
      <c r="J58">
        <f t="shared" si="63"/>
        <v>-1.6305925382766873E-3</v>
      </c>
      <c r="Q58" s="2">
        <f t="shared" si="100"/>
        <v>33986.179600000003</v>
      </c>
      <c r="S58" s="5">
        <v>1</v>
      </c>
      <c r="T58" s="172"/>
      <c r="AC58" s="33"/>
      <c r="AF58">
        <f t="shared" si="76"/>
        <v>-16762</v>
      </c>
      <c r="AG58" s="117">
        <f t="shared" si="77"/>
        <v>-1.7970854980573804E-3</v>
      </c>
      <c r="AH58" s="117">
        <f t="shared" si="35"/>
        <v>1.5012835957096998E-2</v>
      </c>
      <c r="AI58" s="117">
        <f t="shared" si="36"/>
        <v>-1.6305925382766873E-3</v>
      </c>
      <c r="AJ58" s="117">
        <f t="shared" si="37"/>
        <v>1.6649295978069314E-4</v>
      </c>
      <c r="AK58" s="117">
        <f t="shared" si="38"/>
        <v>2.7719905656535504E-8</v>
      </c>
      <c r="AL58">
        <f t="shared" si="39"/>
        <v>-1.6305925382766873E-3</v>
      </c>
      <c r="AM58" s="141">
        <f t="shared" si="51"/>
        <v>2.7719905656535504E-8</v>
      </c>
      <c r="AN58">
        <f t="shared" si="78"/>
        <v>-1.6643428495373685E-2</v>
      </c>
      <c r="AO58">
        <f t="shared" si="79"/>
        <v>0.43058283653272511</v>
      </c>
      <c r="AP58">
        <f t="shared" si="80"/>
        <v>-2.8037470555867923E-2</v>
      </c>
      <c r="AQ58">
        <f t="shared" si="81"/>
        <v>-0.23318429739471047</v>
      </c>
      <c r="AR58">
        <f t="shared" si="82"/>
        <v>-2.7529115581045165</v>
      </c>
      <c r="AS58">
        <f t="shared" si="83"/>
        <v>-5.0806626932552472</v>
      </c>
      <c r="AT58" s="117">
        <f t="shared" ref="AT58:AZ67" si="107">$BA58+$AH$7*SIN(AU58)</f>
        <v>10.191516095257894</v>
      </c>
      <c r="AU58" s="117">
        <f t="shared" si="107"/>
        <v>10.195216215734643</v>
      </c>
      <c r="AV58" s="117">
        <f t="shared" si="107"/>
        <v>10.186870121831493</v>
      </c>
      <c r="AW58" s="117">
        <f t="shared" si="107"/>
        <v>10.205792600057682</v>
      </c>
      <c r="AX58" s="117">
        <f t="shared" si="107"/>
        <v>10.163370396099035</v>
      </c>
      <c r="AY58" s="117">
        <f t="shared" si="107"/>
        <v>10.261112910905426</v>
      </c>
      <c r="AZ58" s="117">
        <f t="shared" si="107"/>
        <v>10.047615119189086</v>
      </c>
      <c r="BA58" s="117">
        <f t="shared" si="84"/>
        <v>10.6200511266006</v>
      </c>
      <c r="BC58">
        <v>-19000</v>
      </c>
      <c r="BD58">
        <f t="shared" si="5"/>
        <v>-2.1764341014666871E-3</v>
      </c>
      <c r="BE58">
        <f t="shared" si="6"/>
        <v>8.0876466878041352E-3</v>
      </c>
      <c r="BF58" s="117">
        <f t="shared" si="7"/>
        <v>-1.0264080789270822E-2</v>
      </c>
      <c r="BG58">
        <f t="shared" si="8"/>
        <v>0.41623253037935393</v>
      </c>
      <c r="BH58">
        <f t="shared" si="67"/>
        <v>3.9032340815444037E-2</v>
      </c>
      <c r="BI58">
        <f t="shared" si="1"/>
        <v>-2.8199949620673426</v>
      </c>
      <c r="BJ58">
        <f t="shared" si="68"/>
        <v>-6.1652578771300401</v>
      </c>
      <c r="BK58">
        <f t="shared" ref="BK58:BQ58" si="108">$BR58+$AH$7*SIN(BL58)</f>
        <v>10.066547246116484</v>
      </c>
      <c r="BL58">
        <f t="shared" si="108"/>
        <v>10.073324500112504</v>
      </c>
      <c r="BM58">
        <f t="shared" si="108"/>
        <v>10.059575344517022</v>
      </c>
      <c r="BN58">
        <f t="shared" si="108"/>
        <v>10.087619716326488</v>
      </c>
      <c r="BO58">
        <f t="shared" si="108"/>
        <v>10.03101848736503</v>
      </c>
      <c r="BP58">
        <f t="shared" si="108"/>
        <v>10.147954640526335</v>
      </c>
      <c r="BQ58">
        <f t="shared" si="108"/>
        <v>9.9160256583856494</v>
      </c>
      <c r="BR58">
        <f t="shared" si="10"/>
        <v>10.438214312285321</v>
      </c>
    </row>
    <row r="59" spans="1:70">
      <c r="A59" s="34" t="s">
        <v>38</v>
      </c>
      <c r="B59" s="64" t="s">
        <v>44</v>
      </c>
      <c r="C59" s="34">
        <v>49772.453999999998</v>
      </c>
      <c r="D59" s="34">
        <v>4.0000000000000001E-3</v>
      </c>
      <c r="E59" s="33">
        <f t="shared" si="99"/>
        <v>-14420.004840094845</v>
      </c>
      <c r="F59">
        <f t="shared" si="102"/>
        <v>-14420</v>
      </c>
      <c r="G59">
        <f t="shared" si="65"/>
        <v>-1.5867210531723686E-3</v>
      </c>
      <c r="J59">
        <f t="shared" si="63"/>
        <v>-1.5867210531723686E-3</v>
      </c>
      <c r="Q59" s="2">
        <f t="shared" si="100"/>
        <v>34753.953999999998</v>
      </c>
      <c r="S59" s="5">
        <v>1</v>
      </c>
      <c r="T59" s="172"/>
      <c r="U59" s="5">
        <v>4.9017235344319131E-10</v>
      </c>
      <c r="V59" s="5">
        <v>4.5314150680834147E-18</v>
      </c>
      <c r="W59" s="5">
        <v>1.7947211839110177E-27</v>
      </c>
      <c r="X59" s="5">
        <v>1.278303569203702E-10</v>
      </c>
      <c r="Y59" s="5">
        <v>4.6800240275055678E-7</v>
      </c>
      <c r="Z59">
        <v>1.4508551231730095E-4</v>
      </c>
      <c r="AA59">
        <v>7.1808913928274078E-3</v>
      </c>
      <c r="AB59">
        <v>225.6879941114988</v>
      </c>
      <c r="AC59" s="33">
        <v>3.8374330258392323E-6</v>
      </c>
      <c r="AD59">
        <v>2.6834676562538843E-9</v>
      </c>
      <c r="AE59">
        <v>8.9108724061541683E-21</v>
      </c>
      <c r="AF59">
        <f t="shared" si="76"/>
        <v>-14420</v>
      </c>
      <c r="AG59" s="117">
        <f t="shared" si="77"/>
        <v>-1.6351145934280914E-3</v>
      </c>
      <c r="AH59" s="117">
        <f t="shared" si="35"/>
        <v>2.1674975703664438E-2</v>
      </c>
      <c r="AI59" s="117">
        <f t="shared" si="36"/>
        <v>-1.5867210531723686E-3</v>
      </c>
      <c r="AJ59" s="117">
        <f t="shared" si="37"/>
        <v>4.8393540255722844E-5</v>
      </c>
      <c r="AK59" s="117">
        <f t="shared" si="38"/>
        <v>2.3419347384822675E-9</v>
      </c>
      <c r="AL59">
        <f t="shared" si="39"/>
        <v>-1.5867210531723686E-3</v>
      </c>
      <c r="AM59" s="141">
        <f t="shared" si="51"/>
        <v>2.3419347384822675E-9</v>
      </c>
      <c r="AN59">
        <f t="shared" si="78"/>
        <v>-2.3261696756836807E-2</v>
      </c>
      <c r="AO59">
        <f t="shared" si="79"/>
        <v>0.44981636287154159</v>
      </c>
      <c r="AP59">
        <f t="shared" si="80"/>
        <v>-0.10343817090119503</v>
      </c>
      <c r="AQ59">
        <f t="shared" si="81"/>
        <v>-0.27551549509725026</v>
      </c>
      <c r="AR59">
        <f t="shared" si="82"/>
        <v>-2.6773291832832231</v>
      </c>
      <c r="AS59">
        <f t="shared" si="83"/>
        <v>-4.2302420547201303</v>
      </c>
      <c r="AT59" s="117">
        <f t="shared" si="107"/>
        <v>10.326967985188793</v>
      </c>
      <c r="AU59" s="117">
        <f t="shared" si="107"/>
        <v>10.328389531640395</v>
      </c>
      <c r="AV59" s="117">
        <f t="shared" si="107"/>
        <v>10.324664707053465</v>
      </c>
      <c r="AW59" s="117">
        <f t="shared" si="107"/>
        <v>10.334462428052117</v>
      </c>
      <c r="AX59" s="117">
        <f t="shared" si="107"/>
        <v>10.308944520290277</v>
      </c>
      <c r="AY59" s="117">
        <f t="shared" si="107"/>
        <v>10.377262652215379</v>
      </c>
      <c r="AZ59" s="117">
        <f t="shared" si="107"/>
        <v>10.205550640447486</v>
      </c>
      <c r="BA59" s="117">
        <f t="shared" si="84"/>
        <v>10.810337909052068</v>
      </c>
      <c r="BC59">
        <v>-18000</v>
      </c>
      <c r="BD59">
        <f t="shared" si="5"/>
        <v>-1.9744898620924125E-3</v>
      </c>
      <c r="BE59">
        <f t="shared" si="6"/>
        <v>1.1141381529966743E-2</v>
      </c>
      <c r="BF59" s="117">
        <f t="shared" si="7"/>
        <v>-1.3115871392059155E-2</v>
      </c>
      <c r="BG59">
        <f t="shared" si="8"/>
        <v>0.42221015999361466</v>
      </c>
      <c r="BH59">
        <f t="shared" si="67"/>
        <v>9.6034842742072114E-3</v>
      </c>
      <c r="BI59">
        <f t="shared" si="1"/>
        <v>-2.7905563352321678</v>
      </c>
      <c r="BJ59">
        <f t="shared" si="68"/>
        <v>-5.6387896151065187</v>
      </c>
      <c r="BK59">
        <f t="shared" ref="BK59:BQ59" si="109">$BR59+$AH$7*SIN(BL59)</f>
        <v>10.121908615160232</v>
      </c>
      <c r="BL59">
        <f t="shared" si="109"/>
        <v>10.127244283024416</v>
      </c>
      <c r="BM59">
        <f t="shared" si="109"/>
        <v>10.115936939602074</v>
      </c>
      <c r="BN59">
        <f t="shared" si="109"/>
        <v>10.140029280905052</v>
      </c>
      <c r="BO59">
        <f t="shared" si="109"/>
        <v>10.089261441661858</v>
      </c>
      <c r="BP59">
        <f t="shared" si="109"/>
        <v>10.198999694068961</v>
      </c>
      <c r="BQ59">
        <f t="shared" si="109"/>
        <v>9.9725828803653869</v>
      </c>
      <c r="BR59">
        <f t="shared" si="10"/>
        <v>10.519464005902517</v>
      </c>
    </row>
    <row r="60" spans="1:70">
      <c r="A60" s="36" t="s">
        <v>51</v>
      </c>
      <c r="B60" s="54" t="s">
        <v>44</v>
      </c>
      <c r="C60" s="36">
        <v>53410.367200000001</v>
      </c>
      <c r="D60" s="36">
        <v>2.0000000000000001E-4</v>
      </c>
      <c r="E60" s="33">
        <f t="shared" si="99"/>
        <v>-3323.0039486324968</v>
      </c>
      <c r="F60">
        <f t="shared" si="102"/>
        <v>-3323</v>
      </c>
      <c r="G60">
        <f t="shared" si="65"/>
        <v>-1.2944742848048918E-3</v>
      </c>
      <c r="J60">
        <f t="shared" si="63"/>
        <v>-1.2944742848048918E-3</v>
      </c>
      <c r="O60">
        <f ca="1">+C$11+C$12*F60</f>
        <v>-3.8017661612397557E-2</v>
      </c>
      <c r="Q60" s="2">
        <f t="shared" si="100"/>
        <v>38391.867200000001</v>
      </c>
      <c r="S60" s="5">
        <v>1</v>
      </c>
      <c r="T60" s="172"/>
      <c r="AC60" s="33"/>
      <c r="AF60">
        <f t="shared" si="76"/>
        <v>-3323</v>
      </c>
      <c r="AG60" s="117">
        <f t="shared" si="77"/>
        <v>-8.7396532603659094E-5</v>
      </c>
      <c r="AH60" s="117">
        <f t="shared" si="35"/>
        <v>4.8478814354737346E-2</v>
      </c>
      <c r="AI60" s="117">
        <f t="shared" si="36"/>
        <v>-1.2944742848048918E-3</v>
      </c>
      <c r="AJ60" s="117">
        <f t="shared" si="37"/>
        <v>-1.2070777522012327E-3</v>
      </c>
      <c r="AK60" s="117">
        <f t="shared" si="38"/>
        <v>1.4570366998591805E-6</v>
      </c>
      <c r="AL60">
        <f t="shared" si="39"/>
        <v>-1.2944742848048918E-3</v>
      </c>
      <c r="AM60" s="141">
        <f t="shared" si="51"/>
        <v>1.4570366998591805E-6</v>
      </c>
      <c r="AN60">
        <f t="shared" si="78"/>
        <v>-4.9773288639542237E-2</v>
      </c>
      <c r="AO60">
        <f t="shared" si="79"/>
        <v>0.66397698710680286</v>
      </c>
      <c r="AP60">
        <f t="shared" si="80"/>
        <v>-0.59112607129037453</v>
      </c>
      <c r="AQ60">
        <f t="shared" si="81"/>
        <v>-0.51546033543693781</v>
      </c>
      <c r="AR60">
        <f t="shared" si="82"/>
        <v>-2.1484984680439427</v>
      </c>
      <c r="AS60">
        <f t="shared" si="83"/>
        <v>-1.8456058486939624</v>
      </c>
      <c r="AT60" s="117">
        <f t="shared" si="107"/>
        <v>11.10000432378521</v>
      </c>
      <c r="AU60" s="117">
        <f t="shared" si="107"/>
        <v>11.10000460054934</v>
      </c>
      <c r="AV60" s="117">
        <f t="shared" si="107"/>
        <v>11.100008915416604</v>
      </c>
      <c r="AW60" s="117">
        <f t="shared" si="107"/>
        <v>11.100076163024893</v>
      </c>
      <c r="AX60" s="117">
        <f t="shared" si="107"/>
        <v>11.101118706044293</v>
      </c>
      <c r="AY60" s="117">
        <f t="shared" si="107"/>
        <v>11.116137720485982</v>
      </c>
      <c r="AZ60" s="117">
        <f t="shared" si="107"/>
        <v>11.247908404421477</v>
      </c>
      <c r="BA60" s="117">
        <f t="shared" si="84"/>
        <v>11.711965759122062</v>
      </c>
      <c r="BC60">
        <v>-17000</v>
      </c>
      <c r="BD60">
        <f t="shared" si="5"/>
        <v>-1.8255291237096617E-3</v>
      </c>
      <c r="BE60">
        <f t="shared" si="6"/>
        <v>1.4140571459648537E-2</v>
      </c>
      <c r="BF60" s="117">
        <f t="shared" si="7"/>
        <v>-1.5966100583358199E-2</v>
      </c>
      <c r="BG60">
        <f t="shared" si="8"/>
        <v>0.42888475242189861</v>
      </c>
      <c r="BH60">
        <f t="shared" si="67"/>
        <v>-2.069152198967987E-2</v>
      </c>
      <c r="BI60">
        <f t="shared" si="1"/>
        <v>-2.7602597045861339</v>
      </c>
      <c r="BJ60">
        <f t="shared" si="68"/>
        <v>-5.1810504721451345</v>
      </c>
      <c r="BK60">
        <f t="shared" ref="BK60:BQ60" si="110">$BR60+$AH$7*SIN(BL60)</f>
        <v>10.178036920691499</v>
      </c>
      <c r="BL60">
        <f t="shared" si="110"/>
        <v>10.182032772748261</v>
      </c>
      <c r="BM60">
        <f t="shared" si="110"/>
        <v>10.17313408174039</v>
      </c>
      <c r="BN60">
        <f t="shared" si="110"/>
        <v>10.193054721042422</v>
      </c>
      <c r="BO60">
        <f t="shared" si="110"/>
        <v>10.148959093031864</v>
      </c>
      <c r="BP60">
        <f t="shared" si="110"/>
        <v>10.249244897684431</v>
      </c>
      <c r="BQ60">
        <f t="shared" si="110"/>
        <v>10.032748359396193</v>
      </c>
      <c r="BR60">
        <f t="shared" si="10"/>
        <v>10.600713699519709</v>
      </c>
    </row>
    <row r="61" spans="1:70">
      <c r="A61" s="36" t="s">
        <v>51</v>
      </c>
      <c r="B61" s="54" t="s">
        <v>44</v>
      </c>
      <c r="C61" s="36">
        <v>53387.419900000001</v>
      </c>
      <c r="D61" s="36">
        <v>1E-4</v>
      </c>
      <c r="E61" s="33">
        <f t="shared" si="99"/>
        <v>-3393.0018277893305</v>
      </c>
      <c r="F61">
        <f t="shared" si="102"/>
        <v>-3393</v>
      </c>
      <c r="G61">
        <f t="shared" si="65"/>
        <v>-5.9920144121861085E-4</v>
      </c>
      <c r="J61">
        <f t="shared" si="63"/>
        <v>-5.9920144121861085E-4</v>
      </c>
      <c r="O61">
        <f ca="1">+C$11+C$12*F61</f>
        <v>-3.8632599547674701E-2</v>
      </c>
      <c r="Q61" s="2">
        <f t="shared" si="100"/>
        <v>38368.919900000001</v>
      </c>
      <c r="S61" s="5">
        <v>1</v>
      </c>
      <c r="T61" s="172"/>
      <c r="AC61" s="33"/>
      <c r="AF61">
        <f t="shared" si="76"/>
        <v>-3393</v>
      </c>
      <c r="AG61" s="117">
        <f t="shared" si="77"/>
        <v>-1.3502526256122666E-4</v>
      </c>
      <c r="AH61" s="117">
        <f t="shared" si="35"/>
        <v>4.9065768823864715E-2</v>
      </c>
      <c r="AI61" s="117">
        <f t="shared" si="36"/>
        <v>-5.9920144121861085E-4</v>
      </c>
      <c r="AJ61" s="117">
        <f t="shared" si="37"/>
        <v>-4.641761786573842E-4</v>
      </c>
      <c r="AK61" s="117">
        <f t="shared" si="38"/>
        <v>2.1545952483297185E-7</v>
      </c>
      <c r="AL61">
        <f t="shared" si="39"/>
        <v>-5.9920144121861085E-4</v>
      </c>
      <c r="AM61" s="141">
        <f t="shared" si="51"/>
        <v>2.1545952483297185E-7</v>
      </c>
      <c r="AN61">
        <f t="shared" si="78"/>
        <v>-4.9664970265083326E-2</v>
      </c>
      <c r="AO61">
        <f t="shared" si="79"/>
        <v>0.66135318439823187</v>
      </c>
      <c r="AP61">
        <f t="shared" si="80"/>
        <v>-0.58700589354350596</v>
      </c>
      <c r="AQ61">
        <f t="shared" si="81"/>
        <v>-0.51374035940868434</v>
      </c>
      <c r="AR61">
        <f t="shared" si="82"/>
        <v>-2.1535971762696504</v>
      </c>
      <c r="AS61">
        <f t="shared" si="83"/>
        <v>-1.8568920955689456</v>
      </c>
      <c r="AT61" s="117">
        <f t="shared" si="107"/>
        <v>11.093939070249265</v>
      </c>
      <c r="AU61" s="117">
        <f t="shared" si="107"/>
        <v>11.093939277950962</v>
      </c>
      <c r="AV61" s="117">
        <f t="shared" si="107"/>
        <v>11.093942715081226</v>
      </c>
      <c r="AW61" s="117">
        <f t="shared" si="107"/>
        <v>11.093999576707416</v>
      </c>
      <c r="AX61" s="117">
        <f t="shared" si="107"/>
        <v>11.094935551463944</v>
      </c>
      <c r="AY61" s="117">
        <f t="shared" si="107"/>
        <v>11.10924361553066</v>
      </c>
      <c r="AZ61" s="117">
        <f t="shared" si="107"/>
        <v>11.239930381516283</v>
      </c>
      <c r="BA61" s="117">
        <f t="shared" si="84"/>
        <v>11.70627828056886</v>
      </c>
      <c r="BC61">
        <v>-16000</v>
      </c>
      <c r="BD61">
        <f t="shared" si="5"/>
        <v>-1.7223274496445395E-3</v>
      </c>
      <c r="BE61">
        <f t="shared" si="6"/>
        <v>1.7085216476849525E-2</v>
      </c>
      <c r="BF61" s="117">
        <f t="shared" si="7"/>
        <v>-1.8807543926494065E-2</v>
      </c>
      <c r="BG61">
        <f t="shared" si="8"/>
        <v>0.43632092966767411</v>
      </c>
      <c r="BH61">
        <f t="shared" si="67"/>
        <v>-5.1929524390298222E-2</v>
      </c>
      <c r="BI61">
        <f t="shared" si="1"/>
        <v>-2.7289998110640634</v>
      </c>
      <c r="BJ61">
        <f t="shared" si="68"/>
        <v>-4.7784324617359637</v>
      </c>
      <c r="BK61">
        <f t="shared" ref="BK61:BQ61" si="111">$BR61+$AH$7*SIN(BL61)</f>
        <v>10.235005718870728</v>
      </c>
      <c r="BL61">
        <f t="shared" si="111"/>
        <v>10.237832729089003</v>
      </c>
      <c r="BM61">
        <f t="shared" si="111"/>
        <v>10.231171221698032</v>
      </c>
      <c r="BN61">
        <f t="shared" si="111"/>
        <v>10.246943993336055</v>
      </c>
      <c r="BO61">
        <f t="shared" si="111"/>
        <v>10.210008318347231</v>
      </c>
      <c r="BP61">
        <f t="shared" si="111"/>
        <v>10.298954667721702</v>
      </c>
      <c r="BQ61">
        <f t="shared" si="111"/>
        <v>10.09666120663476</v>
      </c>
      <c r="BR61">
        <f t="shared" si="10"/>
        <v>10.681963393136902</v>
      </c>
    </row>
    <row r="62" spans="1:70">
      <c r="A62" s="62" t="s">
        <v>64</v>
      </c>
      <c r="B62" s="54"/>
      <c r="C62" s="36">
        <v>48290.506399999998</v>
      </c>
      <c r="D62" s="36"/>
      <c r="E62" s="33">
        <f t="shared" si="99"/>
        <v>-18940.50132645974</v>
      </c>
      <c r="F62">
        <f t="shared" si="102"/>
        <v>-18940.5</v>
      </c>
      <c r="G62">
        <f t="shared" si="65"/>
        <v>-4.3485131027409807E-4</v>
      </c>
      <c r="J62">
        <f t="shared" si="63"/>
        <v>-4.3485131027409807E-4</v>
      </c>
      <c r="Q62" s="2">
        <f t="shared" si="100"/>
        <v>33272.006399999998</v>
      </c>
      <c r="S62" s="5">
        <v>1</v>
      </c>
      <c r="T62" s="172"/>
      <c r="U62" s="5">
        <v>1.0155229006676845E-10</v>
      </c>
      <c r="V62" s="5">
        <v>8.6345995704665963E-18</v>
      </c>
      <c r="W62" s="5">
        <v>6.3779613009697565E-27</v>
      </c>
      <c r="X62" s="5">
        <v>6.5489838384733198E-12</v>
      </c>
      <c r="Y62" s="5">
        <v>1.0623420175405087E-7</v>
      </c>
      <c r="Z62">
        <v>2.6151151409983385E-4</v>
      </c>
      <c r="AA62">
        <v>2.0367491083035878E-2</v>
      </c>
      <c r="AB62">
        <v>509.71064623181837</v>
      </c>
      <c r="AC62" s="33">
        <v>1.9659873814650136E-7</v>
      </c>
      <c r="AD62">
        <v>1.02128430976246E-8</v>
      </c>
      <c r="AE62">
        <v>3.166686829899218E-20</v>
      </c>
      <c r="AF62">
        <f t="shared" si="76"/>
        <v>-18940.5</v>
      </c>
      <c r="AG62" s="117">
        <f t="shared" si="77"/>
        <v>-2.162803214848727E-3</v>
      </c>
      <c r="AH62" s="117">
        <f t="shared" si="35"/>
        <v>9.9988219753205359E-3</v>
      </c>
      <c r="AI62" s="117">
        <f t="shared" si="36"/>
        <v>-4.3485131027409807E-4</v>
      </c>
      <c r="AJ62" s="117">
        <f t="shared" si="37"/>
        <v>1.7279519045746289E-3</v>
      </c>
      <c r="AK62" s="117">
        <f t="shared" si="38"/>
        <v>2.9858177845230873E-6</v>
      </c>
      <c r="AL62">
        <f t="shared" si="39"/>
        <v>-4.3485131027409807E-4</v>
      </c>
      <c r="AM62" s="141">
        <f t="shared" si="51"/>
        <v>2.9858177845230873E-6</v>
      </c>
      <c r="AN62">
        <f t="shared" si="78"/>
        <v>-1.0433673285594634E-2</v>
      </c>
      <c r="AO62">
        <f t="shared" si="79"/>
        <v>0.41656972447253948</v>
      </c>
      <c r="AP62">
        <f t="shared" si="80"/>
        <v>3.7304353194036501E-2</v>
      </c>
      <c r="AQ62">
        <f t="shared" si="81"/>
        <v>-0.19549919744217256</v>
      </c>
      <c r="AR62">
        <f t="shared" si="82"/>
        <v>-2.8182657141667944</v>
      </c>
      <c r="AS62">
        <f t="shared" si="83"/>
        <v>-6.131707383816801</v>
      </c>
      <c r="AT62" s="117">
        <f t="shared" si="107"/>
        <v>10.069820859429903</v>
      </c>
      <c r="AU62" s="117">
        <f t="shared" si="107"/>
        <v>10.076511063618392</v>
      </c>
      <c r="AV62" s="117">
        <f t="shared" si="107"/>
        <v>10.062905315979826</v>
      </c>
      <c r="AW62" s="117">
        <f t="shared" si="107"/>
        <v>10.090725190050298</v>
      </c>
      <c r="AX62" s="117">
        <f t="shared" si="107"/>
        <v>10.034441603705647</v>
      </c>
      <c r="AY62" s="117">
        <f t="shared" si="107"/>
        <v>10.151018021582635</v>
      </c>
      <c r="AZ62" s="117">
        <f t="shared" si="107"/>
        <v>9.9192926918107798</v>
      </c>
      <c r="BA62" s="117">
        <f t="shared" si="84"/>
        <v>10.443048669055546</v>
      </c>
      <c r="BC62">
        <v>-15000</v>
      </c>
      <c r="BD62">
        <f t="shared" si="5"/>
        <v>-1.6577366151297804E-3</v>
      </c>
      <c r="BE62">
        <f t="shared" si="6"/>
        <v>1.9975316581569716E-2</v>
      </c>
      <c r="BF62" s="117">
        <f t="shared" si="7"/>
        <v>-2.1633053196699496E-2</v>
      </c>
      <c r="BG62">
        <f t="shared" si="8"/>
        <v>0.4445961939958778</v>
      </c>
      <c r="BH62">
        <f t="shared" si="67"/>
        <v>-8.4202873273530557E-2</v>
      </c>
      <c r="BI62">
        <f t="shared" si="1"/>
        <v>-2.6966500097834949</v>
      </c>
      <c r="BJ62">
        <f t="shared" si="68"/>
        <v>-4.4205584268229439</v>
      </c>
      <c r="BK62">
        <f t="shared" ref="BK62:BQ62" si="112">$BR62+$AH$7*SIN(BL62)</f>
        <v>10.292909817195046</v>
      </c>
      <c r="BL62">
        <f t="shared" si="112"/>
        <v>10.294781192008552</v>
      </c>
      <c r="BM62">
        <f t="shared" si="112"/>
        <v>10.290077751241132</v>
      </c>
      <c r="BN62">
        <f t="shared" si="112"/>
        <v>10.30194952767445</v>
      </c>
      <c r="BO62">
        <f t="shared" si="112"/>
        <v>10.272295629954364</v>
      </c>
      <c r="BP62">
        <f t="shared" si="112"/>
        <v>10.348470061208873</v>
      </c>
      <c r="BQ62">
        <f t="shared" si="112"/>
        <v>10.164435808545109</v>
      </c>
      <c r="BR62">
        <f t="shared" si="10"/>
        <v>10.763213086754096</v>
      </c>
    </row>
    <row r="63" spans="1:70">
      <c r="A63" s="32" t="s">
        <v>48</v>
      </c>
      <c r="B63" s="20" t="s">
        <v>44</v>
      </c>
      <c r="C63" s="32">
        <v>49046.315199999997</v>
      </c>
      <c r="D63" s="32">
        <v>2.0000000000000001E-4</v>
      </c>
      <c r="E63" s="33">
        <f t="shared" si="99"/>
        <v>-16635.00076438611</v>
      </c>
      <c r="F63">
        <f t="shared" si="102"/>
        <v>-16635</v>
      </c>
      <c r="G63">
        <f t="shared" si="65"/>
        <v>-2.5058755272766575E-4</v>
      </c>
      <c r="J63">
        <f t="shared" si="63"/>
        <v>-2.5058755272766575E-4</v>
      </c>
      <c r="Q63" s="2">
        <f t="shared" si="100"/>
        <v>34027.815199999997</v>
      </c>
      <c r="S63" s="5">
        <v>1</v>
      </c>
      <c r="T63" s="172"/>
      <c r="AC63" s="33"/>
      <c r="AF63">
        <f t="shared" si="76"/>
        <v>-16635</v>
      </c>
      <c r="AG63" s="117">
        <f t="shared" si="77"/>
        <v>-1.7829347206587444E-3</v>
      </c>
      <c r="AH63" s="117">
        <f t="shared" si="35"/>
        <v>1.6754035132403099E-2</v>
      </c>
      <c r="AI63" s="117">
        <f t="shared" si="36"/>
        <v>-2.5058755272766575E-4</v>
      </c>
      <c r="AJ63" s="117">
        <f t="shared" si="37"/>
        <v>1.5323471679310786E-3</v>
      </c>
      <c r="AK63" s="117">
        <f t="shared" si="38"/>
        <v>2.3480878430663973E-6</v>
      </c>
      <c r="AL63">
        <f t="shared" si="39"/>
        <v>-2.5058755272766575E-4</v>
      </c>
      <c r="AM63" s="141">
        <f t="shared" si="51"/>
        <v>2.3480878430663973E-6</v>
      </c>
      <c r="AN63">
        <f t="shared" si="78"/>
        <v>-1.7004622685130765E-2</v>
      </c>
      <c r="AO63">
        <f t="shared" si="79"/>
        <v>0.43150691868479785</v>
      </c>
      <c r="AP63">
        <f t="shared" si="80"/>
        <v>-3.1979594102115219E-2</v>
      </c>
      <c r="AQ63">
        <f t="shared" si="81"/>
        <v>-0.23542820370407841</v>
      </c>
      <c r="AR63">
        <f t="shared" si="82"/>
        <v>-2.7489676558308336</v>
      </c>
      <c r="AS63">
        <f t="shared" si="83"/>
        <v>-5.0283129193907277</v>
      </c>
      <c r="AT63" s="117">
        <f t="shared" si="107"/>
        <v>10.198728604927114</v>
      </c>
      <c r="AU63" s="117">
        <f t="shared" si="107"/>
        <v>10.202275182642698</v>
      </c>
      <c r="AV63" s="117">
        <f t="shared" si="107"/>
        <v>10.194219361418787</v>
      </c>
      <c r="AW63" s="117">
        <f t="shared" si="107"/>
        <v>10.212610894221996</v>
      </c>
      <c r="AX63" s="117">
        <f t="shared" si="107"/>
        <v>10.171091287092194</v>
      </c>
      <c r="AY63" s="117">
        <f t="shared" si="107"/>
        <v>10.267434729968564</v>
      </c>
      <c r="AZ63" s="117">
        <f t="shared" si="107"/>
        <v>10.055635702717769</v>
      </c>
      <c r="BA63" s="117">
        <f t="shared" si="84"/>
        <v>10.630369837689985</v>
      </c>
      <c r="BC63">
        <v>-14000</v>
      </c>
      <c r="BD63">
        <f t="shared" si="5"/>
        <v>-1.6244875714974891E-3</v>
      </c>
      <c r="BE63">
        <f t="shared" si="6"/>
        <v>2.2810871773809093E-2</v>
      </c>
      <c r="BF63" s="117">
        <f t="shared" si="7"/>
        <v>-2.4435359345306582E-2</v>
      </c>
      <c r="BG63">
        <f t="shared" si="8"/>
        <v>0.45380394361077525</v>
      </c>
      <c r="BH63">
        <f t="shared" si="67"/>
        <v>-0.11762093161713519</v>
      </c>
      <c r="BI63">
        <f t="shared" si="1"/>
        <v>-2.6630588611853283</v>
      </c>
      <c r="BJ63">
        <f t="shared" si="68"/>
        <v>-4.0993714649489572</v>
      </c>
      <c r="BK63">
        <f t="shared" ref="BK63:BQ63" si="113">$BR63+$AH$7*SIN(BL63)</f>
        <v>10.351866382547351</v>
      </c>
      <c r="BL63">
        <f t="shared" si="113"/>
        <v>10.353009655602371</v>
      </c>
      <c r="BM63">
        <f t="shared" si="113"/>
        <v>10.349915451088917</v>
      </c>
      <c r="BN63">
        <f t="shared" si="113"/>
        <v>10.358319504944262</v>
      </c>
      <c r="BO63">
        <f t="shared" si="113"/>
        <v>10.335707665960978</v>
      </c>
      <c r="BP63">
        <f t="shared" si="113"/>
        <v>10.398212664587676</v>
      </c>
      <c r="BQ63">
        <f t="shared" si="113"/>
        <v>10.23616107219021</v>
      </c>
      <c r="BR63">
        <f t="shared" si="10"/>
        <v>10.844462780371289</v>
      </c>
    </row>
    <row r="64" spans="1:70">
      <c r="A64" s="32" t="s">
        <v>48</v>
      </c>
      <c r="B64" s="20" t="s">
        <v>45</v>
      </c>
      <c r="C64" s="32">
        <v>47968.251199999999</v>
      </c>
      <c r="D64" s="32">
        <v>5.0000000000000001E-4</v>
      </c>
      <c r="E64" s="33">
        <f t="shared" si="99"/>
        <v>-19923.500657416389</v>
      </c>
      <c r="F64">
        <f t="shared" si="102"/>
        <v>-19923.5</v>
      </c>
      <c r="G64">
        <f t="shared" si="65"/>
        <v>-2.1551983081735671E-4</v>
      </c>
      <c r="J64">
        <f t="shared" ref="J64:J96" si="114">G64</f>
        <v>-2.1551983081735671E-4</v>
      </c>
      <c r="Q64" s="2">
        <f t="shared" si="100"/>
        <v>32949.751199999999</v>
      </c>
      <c r="S64" s="5">
        <v>1</v>
      </c>
      <c r="T64" s="172"/>
      <c r="AC64" s="33"/>
      <c r="AF64">
        <f t="shared" si="76"/>
        <v>-19923.5</v>
      </c>
      <c r="AG64" s="117">
        <f t="shared" si="77"/>
        <v>-2.4163658444941068E-3</v>
      </c>
      <c r="AH64" s="117">
        <f t="shared" si="35"/>
        <v>7.4199230857380522E-3</v>
      </c>
      <c r="AI64" s="117">
        <f t="shared" si="36"/>
        <v>-2.1551983081735671E-4</v>
      </c>
      <c r="AJ64" s="117">
        <f t="shared" si="37"/>
        <v>2.2008460136767501E-3</v>
      </c>
      <c r="AK64" s="117">
        <f t="shared" si="38"/>
        <v>4.8437231759168418E-6</v>
      </c>
      <c r="AL64">
        <f t="shared" si="39"/>
        <v>-2.1551983081735671E-4</v>
      </c>
      <c r="AM64" s="141">
        <f t="shared" si="51"/>
        <v>4.8437231759168418E-6</v>
      </c>
      <c r="AN64">
        <f t="shared" si="78"/>
        <v>-7.6354429165554089E-3</v>
      </c>
      <c r="AO64">
        <f t="shared" si="79"/>
        <v>0.41128405038352256</v>
      </c>
      <c r="AP64">
        <f t="shared" si="80"/>
        <v>6.5495684665157594E-2</v>
      </c>
      <c r="AQ64">
        <f t="shared" si="81"/>
        <v>-0.17895349471231703</v>
      </c>
      <c r="AR64">
        <f t="shared" si="82"/>
        <v>-2.8464953045955972</v>
      </c>
      <c r="AS64">
        <f t="shared" si="83"/>
        <v>-6.7281700673743465</v>
      </c>
      <c r="AT64" s="117">
        <f t="shared" si="107"/>
        <v>10.016054636833495</v>
      </c>
      <c r="AU64" s="117">
        <f t="shared" si="107"/>
        <v>10.024174336614438</v>
      </c>
      <c r="AV64" s="117">
        <f t="shared" si="107"/>
        <v>10.008277900337459</v>
      </c>
      <c r="AW64" s="117">
        <f t="shared" si="107"/>
        <v>10.039562876001909</v>
      </c>
      <c r="AX64" s="117">
        <f t="shared" si="107"/>
        <v>9.9785965842706794</v>
      </c>
      <c r="AY64" s="117">
        <f t="shared" si="107"/>
        <v>10.099935804823023</v>
      </c>
      <c r="AZ64" s="117">
        <f t="shared" si="107"/>
        <v>9.8668592020854131</v>
      </c>
      <c r="BA64" s="117">
        <f t="shared" si="84"/>
        <v>10.363180220229845</v>
      </c>
      <c r="BC64">
        <v>-13000</v>
      </c>
      <c r="BD64">
        <f t="shared" si="5"/>
        <v>-1.6148773128319416E-3</v>
      </c>
      <c r="BE64">
        <f t="shared" si="6"/>
        <v>2.5591882053567667E-2</v>
      </c>
      <c r="BF64" s="117">
        <f t="shared" si="7"/>
        <v>-2.7206759366399609E-2</v>
      </c>
      <c r="BG64">
        <f t="shared" si="8"/>
        <v>0.46405699433760605</v>
      </c>
      <c r="BH64">
        <f t="shared" si="67"/>
        <v>-0.15231100578507475</v>
      </c>
      <c r="BI64">
        <f t="shared" si="1"/>
        <v>-2.6280465620943136</v>
      </c>
      <c r="BJ64">
        <f t="shared" si="68"/>
        <v>-3.8085201624764786</v>
      </c>
      <c r="BK64">
        <f t="shared" ref="BK64:BQ64" si="115">$BR64+$AH$7*SIN(BL64)</f>
        <v>10.412015043646939</v>
      </c>
      <c r="BL64">
        <f t="shared" si="115"/>
        <v>10.412646683789072</v>
      </c>
      <c r="BM64">
        <f t="shared" si="115"/>
        <v>10.410784482462317</v>
      </c>
      <c r="BN64">
        <f t="shared" si="115"/>
        <v>10.416289817674386</v>
      </c>
      <c r="BO64">
        <f t="shared" si="115"/>
        <v>10.400144211950476</v>
      </c>
      <c r="BP64">
        <f t="shared" si="115"/>
        <v>10.44868629652172</v>
      </c>
      <c r="BQ64">
        <f t="shared" si="115"/>
        <v>10.311899838633686</v>
      </c>
      <c r="BR64">
        <f t="shared" si="10"/>
        <v>10.925712473988483</v>
      </c>
    </row>
    <row r="65" spans="1:70">
      <c r="A65" s="62" t="s">
        <v>69</v>
      </c>
      <c r="B65" s="54"/>
      <c r="C65" s="36">
        <v>49416.434399999998</v>
      </c>
      <c r="D65" s="36"/>
      <c r="E65" s="33">
        <f t="shared" si="99"/>
        <v>-15505.998265825305</v>
      </c>
      <c r="F65">
        <f t="shared" si="102"/>
        <v>-15506</v>
      </c>
      <c r="G65">
        <f t="shared" si="65"/>
        <v>5.6851189583539963E-4</v>
      </c>
      <c r="J65">
        <f t="shared" si="114"/>
        <v>5.6851189583539963E-4</v>
      </c>
      <c r="Q65" s="2">
        <f t="shared" si="100"/>
        <v>34397.934399999998</v>
      </c>
      <c r="S65" s="5">
        <v>1</v>
      </c>
      <c r="T65" s="172"/>
      <c r="AC65" s="33"/>
      <c r="AF65">
        <f t="shared" si="76"/>
        <v>-15506</v>
      </c>
      <c r="AG65" s="117">
        <f t="shared" si="77"/>
        <v>-1.686040378568579E-3</v>
      </c>
      <c r="AH65" s="117">
        <f t="shared" si="35"/>
        <v>2.0774295335236958E-2</v>
      </c>
      <c r="AI65" s="117">
        <f t="shared" si="36"/>
        <v>5.6851189583539963E-4</v>
      </c>
      <c r="AJ65" s="117">
        <f t="shared" si="37"/>
        <v>2.2545522744039787E-3</v>
      </c>
      <c r="AK65" s="117">
        <f t="shared" si="38"/>
        <v>5.0830059580201527E-6</v>
      </c>
      <c r="AL65">
        <f t="shared" si="39"/>
        <v>5.6851189583539963E-4</v>
      </c>
      <c r="AM65" s="141">
        <f t="shared" si="51"/>
        <v>5.0830059580201527E-6</v>
      </c>
      <c r="AN65">
        <f t="shared" si="78"/>
        <v>-2.0205783439401558E-2</v>
      </c>
      <c r="AO65">
        <f t="shared" si="79"/>
        <v>0.44029863717149431</v>
      </c>
      <c r="AP65">
        <f t="shared" si="80"/>
        <v>-6.7736764423462312E-2</v>
      </c>
      <c r="AQ65">
        <f t="shared" si="81"/>
        <v>-0.25562708590932931</v>
      </c>
      <c r="AR65">
        <f t="shared" si="82"/>
        <v>-2.7131640325824788</v>
      </c>
      <c r="AS65">
        <f t="shared" si="83"/>
        <v>-4.596598031103202</v>
      </c>
      <c r="AT65" s="117">
        <f t="shared" si="107"/>
        <v>10.263486684366153</v>
      </c>
      <c r="AU65" s="117">
        <f t="shared" si="107"/>
        <v>10.265813430974809</v>
      </c>
      <c r="AV65" s="117">
        <f t="shared" si="107"/>
        <v>10.260159381503051</v>
      </c>
      <c r="AW65" s="117">
        <f t="shared" si="107"/>
        <v>10.273961568528419</v>
      </c>
      <c r="AX65" s="117">
        <f t="shared" si="107"/>
        <v>10.240630709208554</v>
      </c>
      <c r="AY65" s="117">
        <f t="shared" si="107"/>
        <v>10.323415245037619</v>
      </c>
      <c r="AZ65" s="117">
        <f t="shared" si="107"/>
        <v>10.129653071722514</v>
      </c>
      <c r="BA65" s="117">
        <f t="shared" si="84"/>
        <v>10.722100741783796</v>
      </c>
      <c r="BC65">
        <v>-12000</v>
      </c>
      <c r="BD65">
        <f t="shared" si="5"/>
        <v>-1.6203639668414364E-3</v>
      </c>
      <c r="BE65">
        <f t="shared" si="6"/>
        <v>2.8318347420845432E-2</v>
      </c>
      <c r="BF65" s="117">
        <f t="shared" si="7"/>
        <v>-2.9938711387686869E-2</v>
      </c>
      <c r="BG65">
        <f t="shared" si="8"/>
        <v>0.47549177117786956</v>
      </c>
      <c r="BH65">
        <f t="shared" si="67"/>
        <v>-0.18841880778799094</v>
      </c>
      <c r="BI65">
        <f t="shared" si="1"/>
        <v>-2.5914008360661214</v>
      </c>
      <c r="BJ65">
        <f t="shared" si="68"/>
        <v>-3.5429312309008245</v>
      </c>
      <c r="BK65">
        <f t="shared" ref="BK65:BQ65" si="116">$BR65+$AH$7*SIN(BL65)</f>
        <v>10.473517456932502</v>
      </c>
      <c r="BL65">
        <f t="shared" si="116"/>
        <v>10.473823071390594</v>
      </c>
      <c r="BM65">
        <f t="shared" si="116"/>
        <v>10.472827381117131</v>
      </c>
      <c r="BN65">
        <f t="shared" si="116"/>
        <v>10.476077704382668</v>
      </c>
      <c r="BO65">
        <f t="shared" si="116"/>
        <v>10.465534236353461</v>
      </c>
      <c r="BP65">
        <f t="shared" si="116"/>
        <v>10.500475831079159</v>
      </c>
      <c r="BQ65">
        <f t="shared" si="116"/>
        <v>10.391688468321895</v>
      </c>
      <c r="BR65">
        <f t="shared" si="10"/>
        <v>11.006962167605675</v>
      </c>
    </row>
    <row r="66" spans="1:70">
      <c r="A66" s="33" t="s">
        <v>221</v>
      </c>
      <c r="B66" s="54" t="s">
        <v>44</v>
      </c>
      <c r="C66" s="36">
        <v>48358.3681</v>
      </c>
      <c r="D66" s="36" t="s">
        <v>96</v>
      </c>
      <c r="E66" s="33">
        <f t="shared" si="99"/>
        <v>-18733.497666945223</v>
      </c>
      <c r="F66">
        <f t="shared" si="102"/>
        <v>-18733.5</v>
      </c>
      <c r="G66">
        <f t="shared" si="65"/>
        <v>7.6484185410663486E-4</v>
      </c>
      <c r="J66">
        <f t="shared" si="114"/>
        <v>7.6484185410663486E-4</v>
      </c>
      <c r="O66">
        <f ca="1">+C$11+C$12*F66</f>
        <v>-0.17339624806365894</v>
      </c>
      <c r="Q66" s="2">
        <f t="shared" si="100"/>
        <v>33339.8681</v>
      </c>
      <c r="S66" s="5">
        <v>1</v>
      </c>
      <c r="T66" s="172"/>
      <c r="AC66" s="33"/>
      <c r="AF66">
        <f t="shared" si="76"/>
        <v>-18733.5</v>
      </c>
      <c r="AG66" s="117">
        <f t="shared" si="77"/>
        <v>-2.117023670080341E-3</v>
      </c>
      <c r="AH66" s="117">
        <f t="shared" si="35"/>
        <v>1.178866370581029E-2</v>
      </c>
      <c r="AI66" s="117">
        <f t="shared" si="36"/>
        <v>7.6484185410663486E-4</v>
      </c>
      <c r="AJ66" s="117">
        <f t="shared" si="37"/>
        <v>2.8818655241869759E-3</v>
      </c>
      <c r="AK66" s="117">
        <f t="shared" si="38"/>
        <v>8.3051488994974725E-6</v>
      </c>
      <c r="AL66">
        <f t="shared" si="39"/>
        <v>7.6484185410663486E-4</v>
      </c>
      <c r="AM66" s="141">
        <f t="shared" si="51"/>
        <v>8.3051488994974725E-6</v>
      </c>
      <c r="AN66">
        <f t="shared" si="78"/>
        <v>-1.1023821851703655E-2</v>
      </c>
      <c r="AO66">
        <f t="shared" si="79"/>
        <v>0.41776067787200077</v>
      </c>
      <c r="AP66">
        <f t="shared" si="80"/>
        <v>3.1270408479383824E-2</v>
      </c>
      <c r="AQ66">
        <f t="shared" si="81"/>
        <v>-0.19901807548690151</v>
      </c>
      <c r="AR66">
        <f t="shared" si="82"/>
        <v>-2.8122282102930005</v>
      </c>
      <c r="AS66">
        <f t="shared" si="83"/>
        <v>-6.0173073031538955</v>
      </c>
      <c r="AT66" s="117">
        <f t="shared" si="107"/>
        <v>10.08122948506789</v>
      </c>
      <c r="AU66" s="117">
        <f t="shared" si="107"/>
        <v>10.087617454144816</v>
      </c>
      <c r="AV66" s="117">
        <f t="shared" si="107"/>
        <v>10.074513569687547</v>
      </c>
      <c r="AW66" s="117">
        <f t="shared" si="107"/>
        <v>10.101540249948483</v>
      </c>
      <c r="AX66" s="117">
        <f t="shared" si="107"/>
        <v>10.046392882934411</v>
      </c>
      <c r="AY66" s="117">
        <f t="shared" si="107"/>
        <v>10.161648448710533</v>
      </c>
      <c r="AZ66" s="117">
        <f t="shared" si="107"/>
        <v>9.9307542763712924</v>
      </c>
      <c r="BA66" s="117">
        <f t="shared" si="84"/>
        <v>10.459867355634305</v>
      </c>
      <c r="BC66">
        <v>-11000</v>
      </c>
      <c r="BD66">
        <f t="shared" si="5"/>
        <v>-1.6311016698079168E-3</v>
      </c>
      <c r="BE66">
        <f t="shared" si="6"/>
        <v>3.099026787564239E-2</v>
      </c>
      <c r="BF66" s="117">
        <f t="shared" si="7"/>
        <v>-3.2621369545450307E-2</v>
      </c>
      <c r="BG66">
        <f t="shared" si="8"/>
        <v>0.48827346170955521</v>
      </c>
      <c r="BH66">
        <f t="shared" ref="BH66:BH96" si="117">SIN(BI66+RADIANS($AH$9))</f>
        <v>-0.2261086587608023</v>
      </c>
      <c r="BI66">
        <f t="shared" ref="BI66:BI96" si="118">2*ATAN(BJ66)</f>
        <v>-2.5528716831512175</v>
      </c>
      <c r="BJ66">
        <f t="shared" ref="BJ66:BJ96" si="119">SQRT((1+$AH$7)/(1-$AH$7))*TAN(BK66/2)</f>
        <v>-3.2985034317852824</v>
      </c>
      <c r="BK66">
        <f t="shared" ref="BK66:BQ66" si="120">$BR66+$AH$7*SIN(BL66)</f>
        <v>10.536557034078182</v>
      </c>
      <c r="BL66">
        <f t="shared" si="120"/>
        <v>10.536679392583839</v>
      </c>
      <c r="BM66">
        <f t="shared" si="120"/>
        <v>10.536230669579599</v>
      </c>
      <c r="BN66">
        <f t="shared" si="120"/>
        <v>10.537878261138559</v>
      </c>
      <c r="BO66">
        <f t="shared" si="120"/>
        <v>10.531855412947957</v>
      </c>
      <c r="BP66">
        <f t="shared" si="120"/>
        <v>10.554242442770033</v>
      </c>
      <c r="BQ66">
        <f t="shared" si="120"/>
        <v>10.475536601182023</v>
      </c>
      <c r="BR66">
        <f t="shared" si="10"/>
        <v>11.08821186122287</v>
      </c>
    </row>
    <row r="67" spans="1:70">
      <c r="A67" s="62" t="s">
        <v>64</v>
      </c>
      <c r="B67" s="54"/>
      <c r="C67" s="36">
        <v>48358.368199999997</v>
      </c>
      <c r="D67" s="36"/>
      <c r="E67" s="33">
        <f t="shared" si="99"/>
        <v>-18733.497361907692</v>
      </c>
      <c r="F67">
        <f t="shared" si="102"/>
        <v>-18733.5</v>
      </c>
      <c r="G67">
        <f t="shared" si="65"/>
        <v>8.6484185158042237E-4</v>
      </c>
      <c r="J67">
        <f t="shared" si="114"/>
        <v>8.6484185158042237E-4</v>
      </c>
      <c r="Q67" s="2">
        <f t="shared" si="100"/>
        <v>33339.868199999997</v>
      </c>
      <c r="S67" s="5">
        <v>1</v>
      </c>
      <c r="T67" s="172"/>
      <c r="AC67" s="33"/>
      <c r="AF67">
        <f t="shared" si="76"/>
        <v>-18733.5</v>
      </c>
      <c r="AG67" s="117">
        <f t="shared" si="77"/>
        <v>-2.117023670080341E-3</v>
      </c>
      <c r="AH67" s="117">
        <f t="shared" ref="AH67:AH98" si="121">IF(S67&lt;&gt;0,G67-AN67, -9999)</f>
        <v>1.1888663703284078E-2</v>
      </c>
      <c r="AI67" s="117">
        <f t="shared" ref="AI67:AI98" si="122">+G67-P67</f>
        <v>8.6484185158042237E-4</v>
      </c>
      <c r="AJ67" s="117">
        <f t="shared" ref="AJ67:AJ98" si="123">IF(S67&lt;&gt;0,G67-AG67, -9999)</f>
        <v>2.9818655216607634E-3</v>
      </c>
      <c r="AK67" s="117">
        <f t="shared" ref="AK67:AK98" si="124">+(G67-AG67)^2*S67</f>
        <v>8.8915219892692171E-6</v>
      </c>
      <c r="AL67">
        <f t="shared" ref="AL67:AL98" si="125">IF(S67&lt;&gt;0,G67-P67, -9999)</f>
        <v>8.6484185158042237E-4</v>
      </c>
      <c r="AM67" s="141">
        <f t="shared" si="51"/>
        <v>8.8915219892692171E-6</v>
      </c>
      <c r="AN67">
        <f t="shared" si="78"/>
        <v>-1.1023821851703655E-2</v>
      </c>
      <c r="AO67">
        <f t="shared" si="79"/>
        <v>0.41776067787200077</v>
      </c>
      <c r="AP67">
        <f t="shared" si="80"/>
        <v>3.1270408479383824E-2</v>
      </c>
      <c r="AQ67">
        <f t="shared" si="81"/>
        <v>-0.19901807548690151</v>
      </c>
      <c r="AR67">
        <f t="shared" si="82"/>
        <v>-2.8122282102930005</v>
      </c>
      <c r="AS67">
        <f t="shared" si="83"/>
        <v>-6.0173073031538955</v>
      </c>
      <c r="AT67" s="117">
        <f t="shared" si="107"/>
        <v>10.08122948506789</v>
      </c>
      <c r="AU67" s="117">
        <f t="shared" si="107"/>
        <v>10.087617454144816</v>
      </c>
      <c r="AV67" s="117">
        <f t="shared" si="107"/>
        <v>10.074513569687547</v>
      </c>
      <c r="AW67" s="117">
        <f t="shared" si="107"/>
        <v>10.101540249948483</v>
      </c>
      <c r="AX67" s="117">
        <f t="shared" si="107"/>
        <v>10.046392882934411</v>
      </c>
      <c r="AY67" s="117">
        <f t="shared" si="107"/>
        <v>10.161648448710533</v>
      </c>
      <c r="AZ67" s="117">
        <f t="shared" si="107"/>
        <v>9.9307542763712924</v>
      </c>
      <c r="BA67" s="117">
        <f t="shared" si="84"/>
        <v>10.459867355634305</v>
      </c>
      <c r="BC67">
        <v>-10000</v>
      </c>
      <c r="BD67">
        <f t="shared" si="5"/>
        <v>-1.6354441240510817E-3</v>
      </c>
      <c r="BE67">
        <f t="shared" si="6"/>
        <v>3.3607643417958549E-2</v>
      </c>
      <c r="BF67" s="117">
        <f t="shared" si="7"/>
        <v>-3.5243087542009631E-2</v>
      </c>
      <c r="BG67">
        <f t="shared" si="8"/>
        <v>0.50260259971395815</v>
      </c>
      <c r="BH67">
        <f t="shared" si="117"/>
        <v>-0.26556369367667332</v>
      </c>
      <c r="BI67">
        <f t="shared" si="118"/>
        <v>-2.5121641401791885</v>
      </c>
      <c r="BJ67">
        <f t="shared" si="119"/>
        <v>-3.0718815021318706</v>
      </c>
      <c r="BK67">
        <f t="shared" ref="BK67:BQ67" si="126">$BR67+$AH$7*SIN(BL67)</f>
        <v>10.601339692592568</v>
      </c>
      <c r="BL67">
        <f t="shared" si="126"/>
        <v>10.60137549708865</v>
      </c>
      <c r="BM67">
        <f t="shared" si="126"/>
        <v>10.601224017806285</v>
      </c>
      <c r="BN67">
        <f t="shared" si="126"/>
        <v>10.6018652637381</v>
      </c>
      <c r="BO67">
        <f t="shared" si="126"/>
        <v>10.599157452472644</v>
      </c>
      <c r="BP67">
        <f t="shared" si="126"/>
        <v>10.61071462764987</v>
      </c>
      <c r="BQ67">
        <f t="shared" si="126"/>
        <v>10.563427093018948</v>
      </c>
      <c r="BR67">
        <f t="shared" si="10"/>
        <v>11.169461554840062</v>
      </c>
    </row>
    <row r="68" spans="1:70">
      <c r="A68" s="32" t="s">
        <v>48</v>
      </c>
      <c r="B68" s="20" t="s">
        <v>45</v>
      </c>
      <c r="C68" s="32">
        <v>49772.292600000001</v>
      </c>
      <c r="D68" s="32">
        <v>1E-3</v>
      </c>
      <c r="E68" s="33">
        <f t="shared" si="99"/>
        <v>-14420.497170682571</v>
      </c>
      <c r="F68">
        <f t="shared" si="102"/>
        <v>-14420.5</v>
      </c>
      <c r="G68">
        <f t="shared" si="65"/>
        <v>9.2753089847974479E-4</v>
      </c>
      <c r="J68">
        <f t="shared" si="114"/>
        <v>9.2753089847974479E-4</v>
      </c>
      <c r="Q68" s="2">
        <f t="shared" si="100"/>
        <v>34753.792600000001</v>
      </c>
      <c r="S68" s="5">
        <v>1</v>
      </c>
      <c r="T68" s="172"/>
      <c r="AC68" s="33"/>
      <c r="AF68">
        <f t="shared" si="76"/>
        <v>-14420.5</v>
      </c>
      <c r="AG68" s="117">
        <f t="shared" si="77"/>
        <v>-1.6351299692992788E-3</v>
      </c>
      <c r="AH68" s="117">
        <f t="shared" si="121"/>
        <v>2.4187827428570008E-2</v>
      </c>
      <c r="AI68" s="117">
        <f t="shared" si="122"/>
        <v>9.2753089847974479E-4</v>
      </c>
      <c r="AJ68" s="117">
        <f t="shared" si="123"/>
        <v>2.5626608677790236E-3</v>
      </c>
      <c r="AK68" s="117">
        <f t="shared" si="124"/>
        <v>6.5672307232459379E-6</v>
      </c>
      <c r="AL68">
        <f t="shared" si="125"/>
        <v>9.2753089847974479E-4</v>
      </c>
      <c r="AM68" s="141">
        <f t="shared" si="51"/>
        <v>6.5672307232459379E-6</v>
      </c>
      <c r="AN68">
        <f t="shared" si="78"/>
        <v>-2.3260296530090263E-2</v>
      </c>
      <c r="AO68">
        <f t="shared" si="79"/>
        <v>0.44981172190307939</v>
      </c>
      <c r="AP68">
        <f t="shared" si="80"/>
        <v>-0.10342141628832972</v>
      </c>
      <c r="AQ68">
        <f t="shared" si="81"/>
        <v>-0.27550622723874629</v>
      </c>
      <c r="AR68">
        <f t="shared" si="82"/>
        <v>-2.6773460282396884</v>
      </c>
      <c r="AS68">
        <f t="shared" si="83"/>
        <v>-4.230401202677335</v>
      </c>
      <c r="AT68" s="117">
        <f t="shared" ref="AT68:AZ77" si="127">$BA68+$AH$7*SIN(AU68)</f>
        <v>10.32693846502749</v>
      </c>
      <c r="AU68" s="117">
        <f t="shared" si="127"/>
        <v>10.328360366260807</v>
      </c>
      <c r="AV68" s="117">
        <f t="shared" si="127"/>
        <v>10.324634751332601</v>
      </c>
      <c r="AW68" s="117">
        <f t="shared" si="127"/>
        <v>10.334434188374775</v>
      </c>
      <c r="AX68" s="117">
        <f t="shared" si="127"/>
        <v>10.308912769628321</v>
      </c>
      <c r="AY68" s="117">
        <f t="shared" si="127"/>
        <v>10.377237772186795</v>
      </c>
      <c r="AZ68" s="117">
        <f t="shared" si="127"/>
        <v>10.205514620022834</v>
      </c>
      <c r="BA68" s="117">
        <f t="shared" si="84"/>
        <v>10.810297284205259</v>
      </c>
      <c r="BC68">
        <v>-9000</v>
      </c>
      <c r="BD68">
        <f t="shared" ref="BD68:BD96" si="128">AH$3+AH$4*BC68+AH$5*BC68^2+BF68</f>
        <v>-1.6194303682926514E-3</v>
      </c>
      <c r="BE68">
        <f t="shared" ref="BE68:BE96" si="129">AH$3+AH$4*BC68+AH$5*BC68^2</f>
        <v>3.6170474047793902E-2</v>
      </c>
      <c r="BF68" s="117">
        <f t="shared" ref="BF68:BF96" si="130">$AH$6*($AH$11/BG68*BH68+$AH$12)</f>
        <v>-3.7789904416086553E-2</v>
      </c>
      <c r="BG68">
        <f t="shared" ref="BG68:BG96" si="131">1+$AH$7*COS(BI68)</f>
        <v>0.51872377605190023</v>
      </c>
      <c r="BH68">
        <f t="shared" si="117"/>
        <v>-0.30698626857791683</v>
      </c>
      <c r="BI68">
        <f t="shared" si="118"/>
        <v>-2.4689279308838872</v>
      </c>
      <c r="BJ68">
        <f t="shared" si="119"/>
        <v>-2.8602839645066274</v>
      </c>
      <c r="BK68">
        <f t="shared" ref="BK68:BQ68" si="132">$BR68+$AH$7*SIN(BL68)</f>
        <v>10.668096541402996</v>
      </c>
      <c r="BL68">
        <f t="shared" si="132"/>
        <v>10.668101263528786</v>
      </c>
      <c r="BM68">
        <f t="shared" si="132"/>
        <v>10.668077405179972</v>
      </c>
      <c r="BN68">
        <f t="shared" si="132"/>
        <v>10.668197965677836</v>
      </c>
      <c r="BO68">
        <f t="shared" si="132"/>
        <v>10.667589189434832</v>
      </c>
      <c r="BP68">
        <f t="shared" si="132"/>
        <v>10.670674477482649</v>
      </c>
      <c r="BQ68">
        <f t="shared" si="132"/>
        <v>10.655316128630648</v>
      </c>
      <c r="BR68">
        <f t="shared" ref="BR68:BR96" si="133">RADIANS($AH$9)+$AH$18*(BC68-AH$15)</f>
        <v>11.250711248457257</v>
      </c>
    </row>
    <row r="69" spans="1:70">
      <c r="A69" s="32" t="s">
        <v>48</v>
      </c>
      <c r="B69" s="20" t="s">
        <v>44</v>
      </c>
      <c r="C69" s="32">
        <v>49779.341</v>
      </c>
      <c r="D69" s="32">
        <v>1E-3</v>
      </c>
      <c r="E69" s="33">
        <f t="shared" si="99"/>
        <v>-14398.996904792944</v>
      </c>
      <c r="F69">
        <f t="shared" si="102"/>
        <v>-14399</v>
      </c>
      <c r="G69">
        <f t="shared" si="65"/>
        <v>1.0146970962523483E-3</v>
      </c>
      <c r="J69">
        <f t="shared" si="114"/>
        <v>1.0146970962523483E-3</v>
      </c>
      <c r="Q69" s="2">
        <f t="shared" si="100"/>
        <v>34760.841</v>
      </c>
      <c r="S69" s="5">
        <v>1</v>
      </c>
      <c r="T69" s="172"/>
      <c r="U69" s="5">
        <v>1.4028681671319728E-9</v>
      </c>
      <c r="V69" s="5">
        <v>1.4545009054269643E-18</v>
      </c>
      <c r="W69" s="5">
        <v>5.6472784451008692E-31</v>
      </c>
      <c r="X69" s="5">
        <v>9.5652585858316945E-10</v>
      </c>
      <c r="Y69" s="5">
        <v>4.6114467250056247E-6</v>
      </c>
      <c r="Z69">
        <v>7.9199090660061184E-7</v>
      </c>
      <c r="AA69">
        <v>4.3919109088112719E-4</v>
      </c>
      <c r="AB69">
        <v>11.983641988730067</v>
      </c>
      <c r="AC69" s="33">
        <v>2.8714649698468009E-5</v>
      </c>
      <c r="AD69">
        <v>1.6883913007326106E-7</v>
      </c>
      <c r="AE69">
        <v>2.8038994645934213E-24</v>
      </c>
      <c r="AF69">
        <f t="shared" si="76"/>
        <v>-14399</v>
      </c>
      <c r="AG69" s="117">
        <f t="shared" si="77"/>
        <v>-1.6344748913906908E-3</v>
      </c>
      <c r="AH69" s="117">
        <f t="shared" si="121"/>
        <v>2.4335197147482616E-2</v>
      </c>
      <c r="AI69" s="117">
        <f t="shared" si="122"/>
        <v>1.0146970962523483E-3</v>
      </c>
      <c r="AJ69" s="117">
        <f t="shared" si="123"/>
        <v>2.649171987643039E-3</v>
      </c>
      <c r="AK69" s="117">
        <f t="shared" si="124"/>
        <v>7.0181122201125703E-6</v>
      </c>
      <c r="AL69">
        <f t="shared" si="125"/>
        <v>1.0146970962523483E-3</v>
      </c>
      <c r="AM69" s="141">
        <f t="shared" si="51"/>
        <v>7.0181122201125703E-6</v>
      </c>
      <c r="AN69">
        <f t="shared" si="78"/>
        <v>-2.3320500051230268E-2</v>
      </c>
      <c r="AO69">
        <f t="shared" si="79"/>
        <v>0.45001150800532153</v>
      </c>
      <c r="AP69">
        <f t="shared" si="80"/>
        <v>-0.10414213908081547</v>
      </c>
      <c r="AQ69">
        <f t="shared" si="81"/>
        <v>-0.27590484097964207</v>
      </c>
      <c r="AR69">
        <f t="shared" si="82"/>
        <v>-2.6766213924642575</v>
      </c>
      <c r="AS69">
        <f t="shared" si="83"/>
        <v>-4.2235652147895033</v>
      </c>
      <c r="AT69" s="117">
        <f t="shared" si="127"/>
        <v>10.328208087027333</v>
      </c>
      <c r="AU69" s="117">
        <f t="shared" si="127"/>
        <v>10.329614783603668</v>
      </c>
      <c r="AV69" s="117">
        <f t="shared" si="127"/>
        <v>10.32592306891399</v>
      </c>
      <c r="AW69" s="117">
        <f t="shared" si="127"/>
        <v>10.3356488345263</v>
      </c>
      <c r="AX69" s="117">
        <f t="shared" si="127"/>
        <v>10.310278287739003</v>
      </c>
      <c r="AY69" s="117">
        <f t="shared" si="127"/>
        <v>10.378307727653665</v>
      </c>
      <c r="AZ69" s="117">
        <f t="shared" si="127"/>
        <v>10.207064399685697</v>
      </c>
      <c r="BA69" s="117">
        <f t="shared" si="84"/>
        <v>10.812044152618029</v>
      </c>
      <c r="BC69">
        <v>-8000</v>
      </c>
      <c r="BD69">
        <f t="shared" si="128"/>
        <v>-1.5662374767549461E-3</v>
      </c>
      <c r="BE69">
        <f t="shared" si="129"/>
        <v>3.8678759765148438E-2</v>
      </c>
      <c r="BF69" s="117">
        <f t="shared" si="130"/>
        <v>-4.0244997241903384E-2</v>
      </c>
      <c r="BG69">
        <f t="shared" si="131"/>
        <v>0.53693745704440243</v>
      </c>
      <c r="BH69">
        <f t="shared" si="117"/>
        <v>-0.35059852133607788</v>
      </c>
      <c r="BI69">
        <f t="shared" si="118"/>
        <v>-2.4227425892523691</v>
      </c>
      <c r="BJ69">
        <f t="shared" si="119"/>
        <v>-2.6613683092962388</v>
      </c>
      <c r="BK69">
        <f t="shared" ref="BK69:BQ69" si="134">$BR69+$AH$7*SIN(BL69)</f>
        <v>10.737089316379411</v>
      </c>
      <c r="BL69">
        <f t="shared" si="134"/>
        <v>10.73708778816501</v>
      </c>
      <c r="BM69">
        <f t="shared" si="134"/>
        <v>10.737097504555457</v>
      </c>
      <c r="BN69">
        <f t="shared" si="134"/>
        <v>10.737035733804786</v>
      </c>
      <c r="BO69">
        <f t="shared" si="134"/>
        <v>10.737428679791474</v>
      </c>
      <c r="BP69">
        <f t="shared" si="134"/>
        <v>10.734938885368047</v>
      </c>
      <c r="BQ69">
        <f t="shared" si="134"/>
        <v>10.751133510895697</v>
      </c>
      <c r="BR69">
        <f t="shared" si="133"/>
        <v>11.331960942074449</v>
      </c>
    </row>
    <row r="70" spans="1:70">
      <c r="A70" s="51" t="s">
        <v>688</v>
      </c>
      <c r="B70" s="5" t="s">
        <v>44</v>
      </c>
      <c r="C70" s="104">
        <v>49416.4349</v>
      </c>
      <c r="D70" s="16" t="s">
        <v>100</v>
      </c>
      <c r="E70" s="33">
        <f t="shared" si="99"/>
        <v>-15505.996740637605</v>
      </c>
      <c r="F70">
        <f t="shared" si="102"/>
        <v>-15506</v>
      </c>
      <c r="G70">
        <f t="shared" si="65"/>
        <v>1.0685118977562524E-3</v>
      </c>
      <c r="J70">
        <f t="shared" si="114"/>
        <v>1.0685118977562524E-3</v>
      </c>
      <c r="O70">
        <f ca="1">+C$11+C$12*F70</f>
        <v>-0.14504321683355959</v>
      </c>
      <c r="Q70" s="2">
        <f t="shared" si="100"/>
        <v>34397.9349</v>
      </c>
      <c r="S70" s="5">
        <v>1</v>
      </c>
      <c r="T70" s="172"/>
      <c r="AC70" s="33"/>
      <c r="AF70">
        <f t="shared" si="76"/>
        <v>-15506</v>
      </c>
      <c r="AG70" s="117">
        <f t="shared" si="77"/>
        <v>-1.686040378568579E-3</v>
      </c>
      <c r="AH70" s="117">
        <f t="shared" si="121"/>
        <v>2.1274295337157811E-2</v>
      </c>
      <c r="AI70" s="117">
        <f t="shared" si="122"/>
        <v>1.0685118977562524E-3</v>
      </c>
      <c r="AJ70" s="117">
        <f t="shared" si="123"/>
        <v>2.7545522763248315E-3</v>
      </c>
      <c r="AK70" s="117">
        <f t="shared" si="124"/>
        <v>7.5875582430063106E-6</v>
      </c>
      <c r="AL70">
        <f t="shared" si="125"/>
        <v>1.0685118977562524E-3</v>
      </c>
      <c r="AM70" s="141">
        <f t="shared" si="51"/>
        <v>7.5875582430063106E-6</v>
      </c>
      <c r="AN70">
        <f t="shared" si="78"/>
        <v>-2.0205783439401558E-2</v>
      </c>
      <c r="AO70">
        <f t="shared" si="79"/>
        <v>0.44029863717149431</v>
      </c>
      <c r="AP70">
        <f t="shared" si="80"/>
        <v>-6.7736764423462312E-2</v>
      </c>
      <c r="AQ70">
        <f t="shared" si="81"/>
        <v>-0.25562708590932931</v>
      </c>
      <c r="AR70">
        <f t="shared" si="82"/>
        <v>-2.7131640325824788</v>
      </c>
      <c r="AS70">
        <f t="shared" si="83"/>
        <v>-4.596598031103202</v>
      </c>
      <c r="AT70" s="117">
        <f t="shared" si="127"/>
        <v>10.263486684366153</v>
      </c>
      <c r="AU70" s="117">
        <f t="shared" si="127"/>
        <v>10.265813430974809</v>
      </c>
      <c r="AV70" s="117">
        <f t="shared" si="127"/>
        <v>10.260159381503051</v>
      </c>
      <c r="AW70" s="117">
        <f t="shared" si="127"/>
        <v>10.273961568528419</v>
      </c>
      <c r="AX70" s="117">
        <f t="shared" si="127"/>
        <v>10.240630709208554</v>
      </c>
      <c r="AY70" s="117">
        <f t="shared" si="127"/>
        <v>10.323415245037619</v>
      </c>
      <c r="AZ70" s="117">
        <f t="shared" si="127"/>
        <v>10.129653071722514</v>
      </c>
      <c r="BA70" s="117">
        <f t="shared" si="84"/>
        <v>10.722100741783796</v>
      </c>
      <c r="BC70">
        <v>-7000</v>
      </c>
      <c r="BD70">
        <f t="shared" si="128"/>
        <v>-1.4555452408062455E-3</v>
      </c>
      <c r="BE70">
        <f t="shared" si="129"/>
        <v>4.1132500570022171E-2</v>
      </c>
      <c r="BF70" s="117">
        <f t="shared" si="130"/>
        <v>-4.2588045810828416E-2</v>
      </c>
      <c r="BG70">
        <f t="shared" si="131"/>
        <v>0.55761623294877716</v>
      </c>
      <c r="BH70">
        <f t="shared" si="117"/>
        <v>-0.39664248484967113</v>
      </c>
      <c r="BI70">
        <f t="shared" si="118"/>
        <v>-2.3730962909555484</v>
      </c>
      <c r="BJ70">
        <f t="shared" si="119"/>
        <v>-2.4731232132645857</v>
      </c>
      <c r="BK70">
        <f t="shared" ref="BK70:BQ70" si="135">$BR70+$AH$7*SIN(BL70)</f>
        <v>10.808619139020838</v>
      </c>
      <c r="BL70">
        <f t="shared" si="135"/>
        <v>10.808618314123969</v>
      </c>
      <c r="BM70">
        <f t="shared" si="135"/>
        <v>10.808625526942079</v>
      </c>
      <c r="BN70">
        <f t="shared" si="135"/>
        <v>10.808562468069447</v>
      </c>
      <c r="BO70">
        <f t="shared" si="135"/>
        <v>10.809114480696959</v>
      </c>
      <c r="BP70">
        <f t="shared" si="135"/>
        <v>10.804335643558279</v>
      </c>
      <c r="BQ70">
        <f t="shared" si="135"/>
        <v>10.850783123925609</v>
      </c>
      <c r="BR70">
        <f t="shared" si="133"/>
        <v>11.413210635691643</v>
      </c>
    </row>
    <row r="71" spans="1:70">
      <c r="A71" s="62" t="s">
        <v>67</v>
      </c>
      <c r="B71" s="54"/>
      <c r="C71" s="36">
        <v>48683.410400000001</v>
      </c>
      <c r="D71" s="36"/>
      <c r="E71" s="33">
        <f t="shared" si="99"/>
        <v>-17741.996634742754</v>
      </c>
      <c r="F71">
        <f t="shared" si="102"/>
        <v>-17742</v>
      </c>
      <c r="G71">
        <f t="shared" si="65"/>
        <v>1.1032272450393066E-3</v>
      </c>
      <c r="J71">
        <f t="shared" si="114"/>
        <v>1.1032272450393066E-3</v>
      </c>
      <c r="Q71" s="2">
        <f t="shared" si="100"/>
        <v>33664.910400000001</v>
      </c>
      <c r="S71" s="5">
        <v>1</v>
      </c>
      <c r="T71" s="172"/>
      <c r="AC71" s="33"/>
      <c r="AF71">
        <f t="shared" si="76"/>
        <v>-17742</v>
      </c>
      <c r="AG71" s="117">
        <f t="shared" si="77"/>
        <v>-1.9312789542983728E-3</v>
      </c>
      <c r="AH71" s="117">
        <f t="shared" si="121"/>
        <v>1.4954899661095162E-2</v>
      </c>
      <c r="AI71" s="117">
        <f t="shared" si="122"/>
        <v>1.1032272450393066E-3</v>
      </c>
      <c r="AJ71" s="117">
        <f t="shared" si="123"/>
        <v>3.0345061993376794E-3</v>
      </c>
      <c r="AK71" s="117">
        <f t="shared" si="124"/>
        <v>9.2082278738188073E-6</v>
      </c>
      <c r="AL71">
        <f t="shared" si="125"/>
        <v>1.1032272450393066E-3</v>
      </c>
      <c r="AM71" s="141">
        <f t="shared" si="51"/>
        <v>9.2082278738188073E-6</v>
      </c>
      <c r="AN71">
        <f t="shared" si="78"/>
        <v>-1.3851672416055855E-2</v>
      </c>
      <c r="AO71">
        <f t="shared" si="79"/>
        <v>0.42386309804833877</v>
      </c>
      <c r="AP71">
        <f t="shared" si="80"/>
        <v>1.8731102439807554E-3</v>
      </c>
      <c r="AQ71">
        <f t="shared" si="81"/>
        <v>-0.21604882043678025</v>
      </c>
      <c r="AR71">
        <f t="shared" si="82"/>
        <v>-2.7828258146745171</v>
      </c>
      <c r="AS71">
        <f t="shared" si="83"/>
        <v>-5.514728090169176</v>
      </c>
      <c r="AT71" s="117">
        <f t="shared" si="127"/>
        <v>10.13631370965331</v>
      </c>
      <c r="AU71" s="117">
        <f t="shared" si="127"/>
        <v>10.141290744296203</v>
      </c>
      <c r="AV71" s="117">
        <f t="shared" si="127"/>
        <v>10.13061400499382</v>
      </c>
      <c r="AW71" s="117">
        <f t="shared" si="127"/>
        <v>10.153641104112966</v>
      </c>
      <c r="AX71" s="117">
        <f t="shared" si="127"/>
        <v>10.104528065769196</v>
      </c>
      <c r="AY71" s="117">
        <f t="shared" si="127"/>
        <v>10.212030195586525</v>
      </c>
      <c r="AZ71" s="117">
        <f t="shared" si="127"/>
        <v>9.9877541912317831</v>
      </c>
      <c r="BA71" s="117">
        <f t="shared" si="84"/>
        <v>10.540426426855753</v>
      </c>
      <c r="BC71">
        <v>-6000</v>
      </c>
      <c r="BD71">
        <f t="shared" si="128"/>
        <v>-1.2627139404339724E-3</v>
      </c>
      <c r="BE71">
        <f t="shared" si="129"/>
        <v>4.3531696462415094E-2</v>
      </c>
      <c r="BF71" s="117">
        <f t="shared" si="130"/>
        <v>-4.4794410402849066E-2</v>
      </c>
      <c r="BG71">
        <f t="shared" si="131"/>
        <v>0.58122723820593403</v>
      </c>
      <c r="BH71">
        <f t="shared" si="117"/>
        <v>-0.44537815015350191</v>
      </c>
      <c r="BI71">
        <f t="shared" si="118"/>
        <v>-2.3193561343633537</v>
      </c>
      <c r="BJ71">
        <f t="shared" si="119"/>
        <v>-2.2937812901512382</v>
      </c>
      <c r="BK71">
        <f t="shared" ref="BK71:BQ71" si="136">$BR71+$AH$7*SIN(BL71)</f>
        <v>10.883038861934123</v>
      </c>
      <c r="BL71">
        <f t="shared" si="136"/>
        <v>10.883038778804972</v>
      </c>
      <c r="BM71">
        <f t="shared" si="136"/>
        <v>10.883039981863131</v>
      </c>
      <c r="BN71">
        <f t="shared" si="136"/>
        <v>10.883022572264416</v>
      </c>
      <c r="BO71">
        <f t="shared" si="136"/>
        <v>10.883274770612958</v>
      </c>
      <c r="BP71">
        <f t="shared" si="136"/>
        <v>10.87967475112054</v>
      </c>
      <c r="BQ71">
        <f t="shared" si="136"/>
        <v>10.954143567226087</v>
      </c>
      <c r="BR71">
        <f t="shared" si="133"/>
        <v>11.494460329308836</v>
      </c>
    </row>
    <row r="72" spans="1:70">
      <c r="A72" s="32" t="s">
        <v>48</v>
      </c>
      <c r="B72" s="20" t="s">
        <v>44</v>
      </c>
      <c r="C72" s="32">
        <v>49772.457000000002</v>
      </c>
      <c r="D72" s="32">
        <v>2.3E-3</v>
      </c>
      <c r="E72" s="33">
        <f t="shared" si="99"/>
        <v>-14419.995688968665</v>
      </c>
      <c r="F72">
        <f t="shared" si="102"/>
        <v>-14420</v>
      </c>
      <c r="G72">
        <f t="shared" si="65"/>
        <v>1.4132789510767907E-3</v>
      </c>
      <c r="J72">
        <f t="shared" si="114"/>
        <v>1.4132789510767907E-3</v>
      </c>
      <c r="Q72" s="2">
        <f t="shared" si="100"/>
        <v>34753.957000000002</v>
      </c>
      <c r="S72" s="5">
        <v>1</v>
      </c>
      <c r="T72" s="172"/>
      <c r="AC72" s="33"/>
      <c r="AF72">
        <f t="shared" ref="AF72:AF103" si="137">F72</f>
        <v>-14420</v>
      </c>
      <c r="AG72" s="117">
        <f t="shared" ref="AG72:AG103" si="138">AH$3+AH$4*AF72+AH$5*AF72^2+AN72</f>
        <v>-1.6351145934280914E-3</v>
      </c>
      <c r="AH72" s="117">
        <f t="shared" si="121"/>
        <v>2.4674975707913598E-2</v>
      </c>
      <c r="AI72" s="117">
        <f t="shared" si="122"/>
        <v>1.4132789510767907E-3</v>
      </c>
      <c r="AJ72" s="117">
        <f t="shared" si="123"/>
        <v>3.0483935445048821E-3</v>
      </c>
      <c r="AK72" s="117">
        <f t="shared" si="124"/>
        <v>9.2927032021790377E-6</v>
      </c>
      <c r="AL72">
        <f t="shared" si="125"/>
        <v>1.4132789510767907E-3</v>
      </c>
      <c r="AM72" s="141">
        <f t="shared" si="51"/>
        <v>9.2927032021790377E-6</v>
      </c>
      <c r="AN72">
        <f t="shared" ref="AN72:AN103" si="139">$AH$6*($AH$11/AO72*AP72+$AH$12)</f>
        <v>-2.3261696756836807E-2</v>
      </c>
      <c r="AO72">
        <f t="shared" ref="AO72:AO103" si="140">1+$AH$7*COS(AR72)</f>
        <v>0.44981636287154159</v>
      </c>
      <c r="AP72">
        <f t="shared" ref="AP72:AP103" si="141">SIN(AR72+RADIANS($AH$9))</f>
        <v>-0.10343817090119503</v>
      </c>
      <c r="AQ72">
        <f t="shared" ref="AQ72:AQ103" si="142">$AH$7*SIN(AR72)</f>
        <v>-0.27551549509725026</v>
      </c>
      <c r="AR72">
        <f t="shared" ref="AR72:AR103" si="143">2*ATAN(AS72)</f>
        <v>-2.6773291832832231</v>
      </c>
      <c r="AS72">
        <f t="shared" ref="AS72:AS103" si="144">SQRT((1+$AH$7)/(1-$AH$7))*TAN(AT72/2)</f>
        <v>-4.2302420547201303</v>
      </c>
      <c r="AT72" s="117">
        <f t="shared" si="127"/>
        <v>10.326967985188793</v>
      </c>
      <c r="AU72" s="117">
        <f t="shared" si="127"/>
        <v>10.328389531640395</v>
      </c>
      <c r="AV72" s="117">
        <f t="shared" si="127"/>
        <v>10.324664707053465</v>
      </c>
      <c r="AW72" s="117">
        <f t="shared" si="127"/>
        <v>10.334462428052117</v>
      </c>
      <c r="AX72" s="117">
        <f t="shared" si="127"/>
        <v>10.308944520290277</v>
      </c>
      <c r="AY72" s="117">
        <f t="shared" si="127"/>
        <v>10.377262652215379</v>
      </c>
      <c r="AZ72" s="117">
        <f t="shared" si="127"/>
        <v>10.205550640447486</v>
      </c>
      <c r="BA72" s="117">
        <f t="shared" ref="BA72:BA103" si="145">RADIANS($AH$9)+$AH$18*(F72-AH$15)</f>
        <v>10.810337909052068</v>
      </c>
      <c r="BC72">
        <v>-5000</v>
      </c>
      <c r="BD72">
        <f t="shared" si="128"/>
        <v>-9.5763721647654232E-4</v>
      </c>
      <c r="BE72">
        <f t="shared" si="129"/>
        <v>4.5876347442327221E-2</v>
      </c>
      <c r="BF72" s="117">
        <f t="shared" si="130"/>
        <v>-4.6833984658803764E-2</v>
      </c>
      <c r="BG72">
        <f t="shared" si="131"/>
        <v>0.60836303519876744</v>
      </c>
      <c r="BH72">
        <f t="shared" si="117"/>
        <v>-0.497076210344577</v>
      </c>
      <c r="BI72">
        <f t="shared" si="118"/>
        <v>-2.2607267516727103</v>
      </c>
      <c r="BJ72">
        <f t="shared" si="119"/>
        <v>-2.1217478302864698</v>
      </c>
      <c r="BK72">
        <f t="shared" ref="BK72:BQ72" si="146">$BR72+$AH$7*SIN(BL72)</f>
        <v>10.960769084451902</v>
      </c>
      <c r="BL72">
        <f t="shared" si="146"/>
        <v>10.960769084652418</v>
      </c>
      <c r="BM72">
        <f t="shared" si="146"/>
        <v>10.96076907528769</v>
      </c>
      <c r="BN72">
        <f t="shared" si="146"/>
        <v>10.960769512653451</v>
      </c>
      <c r="BO72">
        <f t="shared" si="146"/>
        <v>10.960749091992657</v>
      </c>
      <c r="BP72">
        <f t="shared" si="146"/>
        <v>10.961715664025284</v>
      </c>
      <c r="BQ72">
        <f t="shared" si="146"/>
        <v>11.061068956683155</v>
      </c>
      <c r="BR72">
        <f t="shared" si="133"/>
        <v>11.57571002292603</v>
      </c>
    </row>
    <row r="73" spans="1:70">
      <c r="A73" s="33" t="s">
        <v>267</v>
      </c>
      <c r="B73" s="54" t="s">
        <v>45</v>
      </c>
      <c r="C73" s="36">
        <v>49416.435400000002</v>
      </c>
      <c r="D73" s="36" t="s">
        <v>96</v>
      </c>
      <c r="E73" s="33">
        <f t="shared" si="99"/>
        <v>-15505.995215449904</v>
      </c>
      <c r="F73">
        <f t="shared" si="102"/>
        <v>-15506</v>
      </c>
      <c r="G73">
        <f t="shared" si="65"/>
        <v>1.5685118996771052E-3</v>
      </c>
      <c r="J73">
        <f t="shared" si="114"/>
        <v>1.5685118996771052E-3</v>
      </c>
      <c r="O73">
        <f ca="1">+C$11+C$12*F73</f>
        <v>-0.14504321683355959</v>
      </c>
      <c r="Q73" s="2">
        <f t="shared" si="100"/>
        <v>34397.935400000002</v>
      </c>
      <c r="S73" s="5">
        <v>1</v>
      </c>
      <c r="T73" s="172"/>
      <c r="AC73" s="33"/>
      <c r="AF73">
        <f t="shared" si="137"/>
        <v>-15506</v>
      </c>
      <c r="AG73" s="117">
        <f t="shared" si="138"/>
        <v>-1.686040378568579E-3</v>
      </c>
      <c r="AH73" s="117">
        <f t="shared" si="121"/>
        <v>2.1774295339078664E-2</v>
      </c>
      <c r="AI73" s="117">
        <f t="shared" si="122"/>
        <v>1.5685118996771052E-3</v>
      </c>
      <c r="AJ73" s="117">
        <f t="shared" si="123"/>
        <v>3.2545522782456843E-3</v>
      </c>
      <c r="AK73" s="117">
        <f t="shared" si="124"/>
        <v>1.0592110531834173E-5</v>
      </c>
      <c r="AL73">
        <f t="shared" si="125"/>
        <v>1.5685118996771052E-3</v>
      </c>
      <c r="AM73" s="141">
        <f t="shared" si="51"/>
        <v>1.0592110531834173E-5</v>
      </c>
      <c r="AN73">
        <f t="shared" si="139"/>
        <v>-2.0205783439401558E-2</v>
      </c>
      <c r="AO73">
        <f t="shared" si="140"/>
        <v>0.44029863717149431</v>
      </c>
      <c r="AP73">
        <f t="shared" si="141"/>
        <v>-6.7736764423462312E-2</v>
      </c>
      <c r="AQ73">
        <f t="shared" si="142"/>
        <v>-0.25562708590932931</v>
      </c>
      <c r="AR73">
        <f t="shared" si="143"/>
        <v>-2.7131640325824788</v>
      </c>
      <c r="AS73">
        <f t="shared" si="144"/>
        <v>-4.596598031103202</v>
      </c>
      <c r="AT73" s="117">
        <f t="shared" si="127"/>
        <v>10.263486684366153</v>
      </c>
      <c r="AU73" s="117">
        <f t="shared" si="127"/>
        <v>10.265813430974809</v>
      </c>
      <c r="AV73" s="117">
        <f t="shared" si="127"/>
        <v>10.260159381503051</v>
      </c>
      <c r="AW73" s="117">
        <f t="shared" si="127"/>
        <v>10.273961568528419</v>
      </c>
      <c r="AX73" s="117">
        <f t="shared" si="127"/>
        <v>10.240630709208554</v>
      </c>
      <c r="AY73" s="117">
        <f t="shared" si="127"/>
        <v>10.323415245037619</v>
      </c>
      <c r="AZ73" s="117">
        <f t="shared" si="127"/>
        <v>10.129653071722514</v>
      </c>
      <c r="BA73" s="117">
        <f t="shared" si="145"/>
        <v>10.722100741783796</v>
      </c>
      <c r="BC73">
        <v>-4000</v>
      </c>
      <c r="BD73">
        <f t="shared" si="128"/>
        <v>-5.0310405887537407E-4</v>
      </c>
      <c r="BE73">
        <f t="shared" si="129"/>
        <v>4.8166453509758532E-2</v>
      </c>
      <c r="BF73" s="117">
        <f t="shared" si="130"/>
        <v>-4.8669557568633906E-2</v>
      </c>
      <c r="BG73">
        <f t="shared" si="131"/>
        <v>0.63978406189451165</v>
      </c>
      <c r="BH73">
        <f t="shared" si="117"/>
        <v>-0.55199949575205576</v>
      </c>
      <c r="BI73">
        <f t="shared" si="118"/>
        <v>-2.1961924392285939</v>
      </c>
      <c r="BJ73">
        <f t="shared" si="119"/>
        <v>-1.9555412206998632</v>
      </c>
      <c r="BK73">
        <f t="shared" ref="BK73:BQ73" si="147">$BR73+$AH$7*SIN(BL73)</f>
        <v>11.042318226188264</v>
      </c>
      <c r="BL73">
        <f t="shared" si="147"/>
        <v>11.042318232608441</v>
      </c>
      <c r="BM73">
        <f t="shared" si="147"/>
        <v>11.04231845590509</v>
      </c>
      <c r="BN73">
        <f t="shared" si="147"/>
        <v>11.042326221600923</v>
      </c>
      <c r="BO73">
        <f t="shared" si="147"/>
        <v>11.042595495665688</v>
      </c>
      <c r="BP73">
        <f t="shared" si="147"/>
        <v>11.051131665465164</v>
      </c>
      <c r="BQ73">
        <f t="shared" si="147"/>
        <v>11.171389887089303</v>
      </c>
      <c r="BR73">
        <f t="shared" si="133"/>
        <v>11.656959716543223</v>
      </c>
    </row>
    <row r="74" spans="1:70">
      <c r="A74" s="51" t="s">
        <v>688</v>
      </c>
      <c r="B74" s="5" t="s">
        <v>44</v>
      </c>
      <c r="C74" s="104">
        <v>48683.410900000003</v>
      </c>
      <c r="D74" s="16" t="s">
        <v>100</v>
      </c>
      <c r="E74" s="33">
        <f t="shared" si="99"/>
        <v>-17741.995109555057</v>
      </c>
      <c r="F74">
        <f t="shared" si="102"/>
        <v>-17742</v>
      </c>
      <c r="G74">
        <f t="shared" si="65"/>
        <v>1.6032272469601594E-3</v>
      </c>
      <c r="J74">
        <f t="shared" si="114"/>
        <v>1.6032272469601594E-3</v>
      </c>
      <c r="O74">
        <f ca="1">+C$11+C$12*F74</f>
        <v>-0.16468609145184065</v>
      </c>
      <c r="Q74" s="2">
        <f t="shared" si="100"/>
        <v>33664.910900000003</v>
      </c>
      <c r="S74" s="5">
        <v>1</v>
      </c>
      <c r="T74" s="172"/>
      <c r="AC74" s="33"/>
      <c r="AF74">
        <f t="shared" si="137"/>
        <v>-17742</v>
      </c>
      <c r="AG74" s="117">
        <f t="shared" si="138"/>
        <v>-1.9312789542983728E-3</v>
      </c>
      <c r="AH74" s="117">
        <f t="shared" si="121"/>
        <v>1.5454899663016015E-2</v>
      </c>
      <c r="AI74" s="117">
        <f t="shared" si="122"/>
        <v>1.6032272469601594E-3</v>
      </c>
      <c r="AJ74" s="117">
        <f t="shared" si="123"/>
        <v>3.5345062012585322E-3</v>
      </c>
      <c r="AK74" s="117">
        <f t="shared" si="124"/>
        <v>1.249273408673502E-5</v>
      </c>
      <c r="AL74">
        <f t="shared" si="125"/>
        <v>1.6032272469601594E-3</v>
      </c>
      <c r="AM74" s="141">
        <f t="shared" si="51"/>
        <v>1.249273408673502E-5</v>
      </c>
      <c r="AN74">
        <f t="shared" si="139"/>
        <v>-1.3851672416055855E-2</v>
      </c>
      <c r="AO74">
        <f t="shared" si="140"/>
        <v>0.42386309804833877</v>
      </c>
      <c r="AP74">
        <f t="shared" si="141"/>
        <v>1.8731102439807554E-3</v>
      </c>
      <c r="AQ74">
        <f t="shared" si="142"/>
        <v>-0.21604882043678025</v>
      </c>
      <c r="AR74">
        <f t="shared" si="143"/>
        <v>-2.7828258146745171</v>
      </c>
      <c r="AS74">
        <f t="shared" si="144"/>
        <v>-5.514728090169176</v>
      </c>
      <c r="AT74" s="117">
        <f t="shared" si="127"/>
        <v>10.13631370965331</v>
      </c>
      <c r="AU74" s="117">
        <f t="shared" si="127"/>
        <v>10.141290744296203</v>
      </c>
      <c r="AV74" s="117">
        <f t="shared" si="127"/>
        <v>10.13061400499382</v>
      </c>
      <c r="AW74" s="117">
        <f t="shared" si="127"/>
        <v>10.153641104112966</v>
      </c>
      <c r="AX74" s="117">
        <f t="shared" si="127"/>
        <v>10.104528065769196</v>
      </c>
      <c r="AY74" s="117">
        <f t="shared" si="127"/>
        <v>10.212030195586525</v>
      </c>
      <c r="AZ74" s="117">
        <f t="shared" si="127"/>
        <v>9.9877541912317831</v>
      </c>
      <c r="BA74" s="117">
        <f t="shared" si="145"/>
        <v>10.540426426855753</v>
      </c>
      <c r="BC74">
        <v>-3000</v>
      </c>
      <c r="BD74">
        <f t="shared" si="128"/>
        <v>1.4752132683579222E-4</v>
      </c>
      <c r="BE74">
        <f t="shared" si="129"/>
        <v>5.0402014664709047E-2</v>
      </c>
      <c r="BF74" s="117">
        <f t="shared" si="130"/>
        <v>-5.0254493337873254E-2</v>
      </c>
      <c r="BG74">
        <f t="shared" si="131"/>
        <v>0.67647703486353006</v>
      </c>
      <c r="BH74">
        <f t="shared" si="117"/>
        <v>-0.61036245399231392</v>
      </c>
      <c r="BI74">
        <f t="shared" si="118"/>
        <v>-2.1244346197365367</v>
      </c>
      <c r="BJ74">
        <f t="shared" si="119"/>
        <v>-1.7937393065435407</v>
      </c>
      <c r="BK74">
        <f t="shared" ref="BK74:BQ74" si="148">$BR74+$AH$7*SIN(BL74)</f>
        <v>11.128308329244936</v>
      </c>
      <c r="BL74">
        <f t="shared" si="148"/>
        <v>11.128309211546402</v>
      </c>
      <c r="BM74">
        <f t="shared" si="148"/>
        <v>11.128320045667557</v>
      </c>
      <c r="BN74">
        <f t="shared" si="148"/>
        <v>11.128453010436909</v>
      </c>
      <c r="BO74">
        <f t="shared" si="148"/>
        <v>11.130074215082182</v>
      </c>
      <c r="BP74">
        <f t="shared" si="148"/>
        <v>11.148472971638498</v>
      </c>
      <c r="BQ74">
        <f t="shared" si="148"/>
        <v>11.284914549859026</v>
      </c>
      <c r="BR74">
        <f t="shared" si="133"/>
        <v>11.738209410160415</v>
      </c>
    </row>
    <row r="75" spans="1:70">
      <c r="A75" s="62" t="s">
        <v>67</v>
      </c>
      <c r="B75" s="54"/>
      <c r="C75" s="83">
        <v>48625.549200000001</v>
      </c>
      <c r="D75" s="36"/>
      <c r="E75" s="33">
        <f t="shared" si="99"/>
        <v>-17918.495015182696</v>
      </c>
      <c r="F75">
        <f t="shared" si="102"/>
        <v>-17918.5</v>
      </c>
      <c r="G75">
        <f t="shared" si="65"/>
        <v>1.6341652008122765E-3</v>
      </c>
      <c r="J75">
        <f t="shared" si="114"/>
        <v>1.6341652008122765E-3</v>
      </c>
      <c r="Q75" s="2">
        <f t="shared" si="100"/>
        <v>33607.049200000001</v>
      </c>
      <c r="S75" s="5">
        <v>1</v>
      </c>
      <c r="T75" s="172"/>
      <c r="AC75" s="33"/>
      <c r="AF75">
        <f t="shared" si="137"/>
        <v>-17918.5</v>
      </c>
      <c r="AG75" s="117">
        <f t="shared" si="138"/>
        <v>-1.9604648543283445E-3</v>
      </c>
      <c r="AH75" s="117">
        <f t="shared" si="121"/>
        <v>1.498248711908756E-2</v>
      </c>
      <c r="AI75" s="117">
        <f t="shared" si="122"/>
        <v>1.6341652008122765E-3</v>
      </c>
      <c r="AJ75" s="117">
        <f t="shared" si="123"/>
        <v>3.5946300551406209E-3</v>
      </c>
      <c r="AK75" s="117">
        <f t="shared" si="124"/>
        <v>1.2921365233320264E-5</v>
      </c>
      <c r="AL75">
        <f t="shared" si="125"/>
        <v>1.6341652008122765E-3</v>
      </c>
      <c r="AM75" s="141">
        <f t="shared" si="51"/>
        <v>1.2921365233320264E-5</v>
      </c>
      <c r="AN75">
        <f t="shared" si="139"/>
        <v>-1.3348321918275284E-2</v>
      </c>
      <c r="AO75">
        <f t="shared" si="140"/>
        <v>0.42272725384064169</v>
      </c>
      <c r="AP75">
        <f t="shared" si="141"/>
        <v>7.1678040049034239E-3</v>
      </c>
      <c r="AQ75">
        <f t="shared" si="142"/>
        <v>-0.21299530310364873</v>
      </c>
      <c r="AR75">
        <f t="shared" si="143"/>
        <v>-2.7881205687187487</v>
      </c>
      <c r="AS75">
        <f t="shared" si="144"/>
        <v>-5.5991203831287493</v>
      </c>
      <c r="AT75" s="117">
        <f t="shared" si="127"/>
        <v>10.126453504363885</v>
      </c>
      <c r="AU75" s="117">
        <f t="shared" si="127"/>
        <v>10.131675071821064</v>
      </c>
      <c r="AV75" s="117">
        <f t="shared" si="127"/>
        <v>10.120567303751015</v>
      </c>
      <c r="AW75" s="117">
        <f t="shared" si="127"/>
        <v>10.144324519159039</v>
      </c>
      <c r="AX75" s="117">
        <f t="shared" si="127"/>
        <v>10.094073642807913</v>
      </c>
      <c r="AY75" s="117">
        <f t="shared" si="127"/>
        <v>10.203121524906393</v>
      </c>
      <c r="AZ75" s="117">
        <f t="shared" si="127"/>
        <v>9.9773492801105714</v>
      </c>
      <c r="BA75" s="117">
        <f t="shared" si="145"/>
        <v>10.526085855932317</v>
      </c>
      <c r="BC75">
        <v>-2000</v>
      </c>
      <c r="BD75">
        <f t="shared" si="128"/>
        <v>1.0535564178249385E-3</v>
      </c>
      <c r="BE75">
        <f t="shared" si="129"/>
        <v>5.2583030907178745E-2</v>
      </c>
      <c r="BF75" s="117">
        <f t="shared" si="130"/>
        <v>-5.1529474489353806E-2</v>
      </c>
      <c r="BG75">
        <f t="shared" si="131"/>
        <v>0.71973566277141821</v>
      </c>
      <c r="BH75">
        <f t="shared" si="117"/>
        <v>-0.67224916169782678</v>
      </c>
      <c r="BI75">
        <f t="shared" si="118"/>
        <v>-2.043710016774686</v>
      </c>
      <c r="BJ75">
        <f t="shared" si="119"/>
        <v>-1.6349232162469296</v>
      </c>
      <c r="BK75">
        <f t="shared" ref="BK75:BQ75" si="149">$BR75+$AH$7*SIN(BL75)</f>
        <v>11.219510950915343</v>
      </c>
      <c r="BL75">
        <f t="shared" si="149"/>
        <v>11.219522305721656</v>
      </c>
      <c r="BM75">
        <f t="shared" si="149"/>
        <v>11.219605385065961</v>
      </c>
      <c r="BN75">
        <f t="shared" si="149"/>
        <v>11.220212329871771</v>
      </c>
      <c r="BO75">
        <f t="shared" si="149"/>
        <v>11.224598455634633</v>
      </c>
      <c r="BP75">
        <f t="shared" si="149"/>
        <v>11.254130571771432</v>
      </c>
      <c r="BQ75">
        <f t="shared" si="149"/>
        <v>11.401429998559223</v>
      </c>
      <c r="BR75">
        <f t="shared" si="133"/>
        <v>11.819459103777611</v>
      </c>
    </row>
    <row r="76" spans="1:70">
      <c r="A76" s="33" t="s">
        <v>235</v>
      </c>
      <c r="B76" s="54" t="s">
        <v>44</v>
      </c>
      <c r="C76" s="36">
        <v>48625.549400000004</v>
      </c>
      <c r="D76" s="36" t="s">
        <v>96</v>
      </c>
      <c r="E76" s="33">
        <f t="shared" si="99"/>
        <v>-17918.494405107609</v>
      </c>
      <c r="F76">
        <f t="shared" si="102"/>
        <v>-17918.5</v>
      </c>
      <c r="G76">
        <f t="shared" si="65"/>
        <v>1.8341652030358091E-3</v>
      </c>
      <c r="J76">
        <f t="shared" si="114"/>
        <v>1.8341652030358091E-3</v>
      </c>
      <c r="O76">
        <f ca="1">+C$11+C$12*F76</f>
        <v>-0.16623661353150371</v>
      </c>
      <c r="Q76" s="2">
        <f t="shared" si="100"/>
        <v>33607.049400000004</v>
      </c>
      <c r="S76" s="5">
        <v>1</v>
      </c>
      <c r="T76" s="172"/>
      <c r="AC76" s="33"/>
      <c r="AF76">
        <f t="shared" si="137"/>
        <v>-17918.5</v>
      </c>
      <c r="AG76" s="117">
        <f t="shared" si="138"/>
        <v>-1.9604648543283445E-3</v>
      </c>
      <c r="AH76" s="117">
        <f t="shared" si="121"/>
        <v>1.5182487121311093E-2</v>
      </c>
      <c r="AI76" s="117">
        <f t="shared" si="122"/>
        <v>1.8341652030358091E-3</v>
      </c>
      <c r="AJ76" s="117">
        <f t="shared" si="123"/>
        <v>3.7946300573641536E-3</v>
      </c>
      <c r="AK76" s="117">
        <f t="shared" si="124"/>
        <v>1.4399217272251479E-5</v>
      </c>
      <c r="AL76">
        <f t="shared" si="125"/>
        <v>1.8341652030358091E-3</v>
      </c>
      <c r="AM76" s="141">
        <f t="shared" si="51"/>
        <v>1.4399217272251479E-5</v>
      </c>
      <c r="AN76">
        <f t="shared" si="139"/>
        <v>-1.3348321918275284E-2</v>
      </c>
      <c r="AO76">
        <f t="shared" si="140"/>
        <v>0.42272725384064169</v>
      </c>
      <c r="AP76">
        <f t="shared" si="141"/>
        <v>7.1678040049034239E-3</v>
      </c>
      <c r="AQ76">
        <f t="shared" si="142"/>
        <v>-0.21299530310364873</v>
      </c>
      <c r="AR76">
        <f t="shared" si="143"/>
        <v>-2.7881205687187487</v>
      </c>
      <c r="AS76">
        <f t="shared" si="144"/>
        <v>-5.5991203831287493</v>
      </c>
      <c r="AT76" s="117">
        <f t="shared" si="127"/>
        <v>10.126453504363885</v>
      </c>
      <c r="AU76" s="117">
        <f t="shared" si="127"/>
        <v>10.131675071821064</v>
      </c>
      <c r="AV76" s="117">
        <f t="shared" si="127"/>
        <v>10.120567303751015</v>
      </c>
      <c r="AW76" s="117">
        <f t="shared" si="127"/>
        <v>10.144324519159039</v>
      </c>
      <c r="AX76" s="117">
        <f t="shared" si="127"/>
        <v>10.094073642807913</v>
      </c>
      <c r="AY76" s="117">
        <f t="shared" si="127"/>
        <v>10.203121524906393</v>
      </c>
      <c r="AZ76" s="117">
        <f t="shared" si="127"/>
        <v>9.9773492801105714</v>
      </c>
      <c r="BA76" s="117">
        <f t="shared" si="145"/>
        <v>10.526085855932317</v>
      </c>
      <c r="BC76">
        <v>-1000</v>
      </c>
      <c r="BD76">
        <f t="shared" si="128"/>
        <v>2.2916373570035162E-3</v>
      </c>
      <c r="BE76">
        <f t="shared" si="129"/>
        <v>5.4709502237167647E-2</v>
      </c>
      <c r="BF76" s="117">
        <f t="shared" si="130"/>
        <v>-5.2417864880164131E-2</v>
      </c>
      <c r="BG76">
        <f t="shared" si="131"/>
        <v>0.77127200879060132</v>
      </c>
      <c r="BH76">
        <f t="shared" si="117"/>
        <v>-0.73745130939261516</v>
      </c>
      <c r="BI76">
        <f t="shared" si="118"/>
        <v>-1.9516637604457538</v>
      </c>
      <c r="BJ76">
        <f t="shared" si="119"/>
        <v>-1.4776074881303161</v>
      </c>
      <c r="BK76">
        <f t="shared" ref="BK76:BQ76" si="150">$BR76+$AH$7*SIN(BL76)</f>
        <v>11.31690131695767</v>
      </c>
      <c r="BL76">
        <f t="shared" si="150"/>
        <v>11.316966193826481</v>
      </c>
      <c r="BM76">
        <f t="shared" si="150"/>
        <v>11.317299807158715</v>
      </c>
      <c r="BN76">
        <f t="shared" si="150"/>
        <v>11.319010085922717</v>
      </c>
      <c r="BO76">
        <f t="shared" si="150"/>
        <v>11.327644415281942</v>
      </c>
      <c r="BP76">
        <f t="shared" si="150"/>
        <v>11.368303080938489</v>
      </c>
      <c r="BQ76">
        <f t="shared" si="150"/>
        <v>11.520703553904575</v>
      </c>
      <c r="BR76">
        <f t="shared" si="133"/>
        <v>11.900708797394802</v>
      </c>
    </row>
    <row r="77" spans="1:70">
      <c r="A77" s="32" t="s">
        <v>49</v>
      </c>
      <c r="B77" s="20" t="s">
        <v>44</v>
      </c>
      <c r="C77" s="32">
        <v>51955.467499999999</v>
      </c>
      <c r="D77" s="32">
        <v>6.9999999999999999E-4</v>
      </c>
      <c r="E77" s="33">
        <f t="shared" si="99"/>
        <v>-7760.9941865217106</v>
      </c>
      <c r="F77">
        <f t="shared" si="102"/>
        <v>-7761</v>
      </c>
      <c r="G77">
        <f t="shared" si="65"/>
        <v>1.9058238904108293E-3</v>
      </c>
      <c r="J77">
        <f t="shared" si="114"/>
        <v>1.9058238904108293E-3</v>
      </c>
      <c r="O77">
        <f ca="1">+C$11+C$12*F77</f>
        <v>-7.7004726708967949E-2</v>
      </c>
      <c r="Q77" s="2">
        <f t="shared" si="100"/>
        <v>36936.967499999999</v>
      </c>
      <c r="S77" s="5">
        <v>1</v>
      </c>
      <c r="T77" s="172"/>
      <c r="U77" s="5">
        <v>1.467039872026754E-9</v>
      </c>
      <c r="V77" s="5">
        <v>6.0714165841268144E-20</v>
      </c>
      <c r="W77" s="5">
        <v>1.3104144409047639E-27</v>
      </c>
      <c r="X77" s="5">
        <v>3.5932969607422263E-10</v>
      </c>
      <c r="Y77" s="5">
        <v>2.979726988989266E-6</v>
      </c>
      <c r="Z77">
        <v>1.6151546455798164E-4</v>
      </c>
      <c r="AA77">
        <v>5.0484999229185633E-3</v>
      </c>
      <c r="AB77">
        <v>146.011666203423</v>
      </c>
      <c r="AC77" s="33">
        <v>1.0786981090420904E-5</v>
      </c>
      <c r="AD77">
        <v>1.318741392944353E-7</v>
      </c>
      <c r="AE77">
        <v>6.5062673727604898E-21</v>
      </c>
      <c r="AF77">
        <f t="shared" si="137"/>
        <v>-7761</v>
      </c>
      <c r="AG77" s="117">
        <f t="shared" si="138"/>
        <v>-1.5458578485538638E-3</v>
      </c>
      <c r="AH77" s="117">
        <f t="shared" si="121"/>
        <v>4.2721845843546498E-2</v>
      </c>
      <c r="AI77" s="117">
        <f t="shared" si="122"/>
        <v>1.9058238904108293E-3</v>
      </c>
      <c r="AJ77" s="117">
        <f t="shared" si="123"/>
        <v>3.4516817389646931E-3</v>
      </c>
      <c r="AK77" s="117">
        <f t="shared" si="124"/>
        <v>1.1914106827102328E-5</v>
      </c>
      <c r="AL77">
        <f t="shared" si="125"/>
        <v>1.9058238904108293E-3</v>
      </c>
      <c r="AM77" s="141">
        <f t="shared" si="51"/>
        <v>1.1914106827102328E-5</v>
      </c>
      <c r="AN77">
        <f t="shared" si="139"/>
        <v>-4.0816021953135669E-2</v>
      </c>
      <c r="AO77">
        <f t="shared" si="140"/>
        <v>0.54163972429703522</v>
      </c>
      <c r="AP77">
        <f t="shared" si="141"/>
        <v>-0.36137239360002199</v>
      </c>
      <c r="AQ77">
        <f t="shared" si="142"/>
        <v>-0.41050783215437475</v>
      </c>
      <c r="AR77">
        <f t="shared" si="143"/>
        <v>-2.4112133693808255</v>
      </c>
      <c r="AS77">
        <f t="shared" si="144"/>
        <v>-2.615477193278418</v>
      </c>
      <c r="AT77" s="117">
        <f t="shared" si="127"/>
        <v>10.753941935017203</v>
      </c>
      <c r="AU77" s="117">
        <f t="shared" si="127"/>
        <v>10.753940355425438</v>
      </c>
      <c r="AV77" s="117">
        <f t="shared" si="127"/>
        <v>10.753951083809817</v>
      </c>
      <c r="AW77" s="117">
        <f t="shared" si="127"/>
        <v>10.753878227184609</v>
      </c>
      <c r="AX77" s="117">
        <f t="shared" si="127"/>
        <v>10.754373421934609</v>
      </c>
      <c r="AY77" s="117">
        <f t="shared" si="127"/>
        <v>10.751027030851482</v>
      </c>
      <c r="AZ77" s="117">
        <f t="shared" si="127"/>
        <v>10.774605414112678</v>
      </c>
      <c r="BA77" s="117">
        <f t="shared" si="145"/>
        <v>11.351379618848959</v>
      </c>
      <c r="BC77">
        <v>0</v>
      </c>
      <c r="BD77">
        <f t="shared" si="128"/>
        <v>3.9625935358014522E-3</v>
      </c>
      <c r="BE77">
        <f t="shared" si="129"/>
        <v>5.6781428654675732E-2</v>
      </c>
      <c r="BF77" s="117">
        <f t="shared" si="130"/>
        <v>-5.281883511887428E-2</v>
      </c>
      <c r="BG77">
        <f t="shared" si="131"/>
        <v>0.83336414027583217</v>
      </c>
      <c r="BH77">
        <f t="shared" si="117"/>
        <v>-0.80514344985504593</v>
      </c>
      <c r="BI77">
        <f t="shared" si="118"/>
        <v>-1.8450354021759015</v>
      </c>
      <c r="BJ77">
        <f t="shared" si="119"/>
        <v>-1.3201463540434435</v>
      </c>
      <c r="BK77">
        <f t="shared" ref="BK77:BQ77" si="151">$BR77+$AH$7*SIN(BL77)</f>
        <v>11.421741200638804</v>
      </c>
      <c r="BL77">
        <f t="shared" si="151"/>
        <v>11.421980145907854</v>
      </c>
      <c r="BM77">
        <f t="shared" si="151"/>
        <v>11.422918079581793</v>
      </c>
      <c r="BN77">
        <f t="shared" si="151"/>
        <v>11.426581241519601</v>
      </c>
      <c r="BO77">
        <f t="shared" si="151"/>
        <v>11.440617196618549</v>
      </c>
      <c r="BP77">
        <f t="shared" si="151"/>
        <v>11.490969012437334</v>
      </c>
      <c r="BQ77">
        <f t="shared" si="151"/>
        <v>11.642484338948011</v>
      </c>
      <c r="BR77">
        <f t="shared" si="133"/>
        <v>11.981958491011996</v>
      </c>
    </row>
    <row r="78" spans="1:70">
      <c r="A78" s="33" t="s">
        <v>235</v>
      </c>
      <c r="B78" s="54" t="s">
        <v>45</v>
      </c>
      <c r="C78" s="36">
        <v>48683.411399999997</v>
      </c>
      <c r="D78" s="36" t="s">
        <v>96</v>
      </c>
      <c r="E78" s="33">
        <f t="shared" si="99"/>
        <v>-17741.993584367377</v>
      </c>
      <c r="F78">
        <f t="shared" si="102"/>
        <v>-17742</v>
      </c>
      <c r="G78">
        <f t="shared" si="65"/>
        <v>2.1032272416050546E-3</v>
      </c>
      <c r="J78">
        <f t="shared" si="114"/>
        <v>2.1032272416050546E-3</v>
      </c>
      <c r="O78">
        <f ca="1">+C$11+C$12*F78</f>
        <v>-0.16468609145184065</v>
      </c>
      <c r="Q78" s="2">
        <f t="shared" si="100"/>
        <v>33664.911399999997</v>
      </c>
      <c r="S78" s="5">
        <v>1</v>
      </c>
      <c r="T78" s="172"/>
      <c r="AC78" s="33"/>
      <c r="AF78">
        <f t="shared" si="137"/>
        <v>-17742</v>
      </c>
      <c r="AG78" s="117">
        <f t="shared" si="138"/>
        <v>-1.9312789542983728E-3</v>
      </c>
      <c r="AH78" s="117">
        <f t="shared" si="121"/>
        <v>1.595489965766091E-2</v>
      </c>
      <c r="AI78" s="117">
        <f t="shared" si="122"/>
        <v>2.1032272416050546E-3</v>
      </c>
      <c r="AJ78" s="117">
        <f t="shared" si="123"/>
        <v>4.0345061959034274E-3</v>
      </c>
      <c r="AK78" s="117">
        <f t="shared" si="124"/>
        <v>1.6277240244783143E-5</v>
      </c>
      <c r="AL78">
        <f t="shared" si="125"/>
        <v>2.1032272416050546E-3</v>
      </c>
      <c r="AM78" s="141">
        <f t="shared" si="51"/>
        <v>1.6277240244783143E-5</v>
      </c>
      <c r="AN78">
        <f t="shared" si="139"/>
        <v>-1.3851672416055855E-2</v>
      </c>
      <c r="AO78">
        <f t="shared" si="140"/>
        <v>0.42386309804833877</v>
      </c>
      <c r="AP78">
        <f t="shared" si="141"/>
        <v>1.8731102439807554E-3</v>
      </c>
      <c r="AQ78">
        <f t="shared" si="142"/>
        <v>-0.21604882043678025</v>
      </c>
      <c r="AR78">
        <f t="shared" si="143"/>
        <v>-2.7828258146745171</v>
      </c>
      <c r="AS78">
        <f t="shared" si="144"/>
        <v>-5.514728090169176</v>
      </c>
      <c r="AT78" s="117">
        <f t="shared" ref="AT78:AZ87" si="152">$BA78+$AH$7*SIN(AU78)</f>
        <v>10.13631370965331</v>
      </c>
      <c r="AU78" s="117">
        <f t="shared" si="152"/>
        <v>10.141290744296203</v>
      </c>
      <c r="AV78" s="117">
        <f t="shared" si="152"/>
        <v>10.13061400499382</v>
      </c>
      <c r="AW78" s="117">
        <f t="shared" si="152"/>
        <v>10.153641104112966</v>
      </c>
      <c r="AX78" s="117">
        <f t="shared" si="152"/>
        <v>10.104528065769196</v>
      </c>
      <c r="AY78" s="117">
        <f t="shared" si="152"/>
        <v>10.212030195586525</v>
      </c>
      <c r="AZ78" s="117">
        <f t="shared" si="152"/>
        <v>9.9877541912317831</v>
      </c>
      <c r="BA78" s="117">
        <f t="shared" si="145"/>
        <v>10.540426426855753</v>
      </c>
      <c r="BC78">
        <v>1000</v>
      </c>
      <c r="BD78">
        <f t="shared" si="128"/>
        <v>6.2019704771316408E-3</v>
      </c>
      <c r="BE78">
        <f t="shared" si="129"/>
        <v>5.8798810159703015E-2</v>
      </c>
      <c r="BF78" s="117">
        <f t="shared" si="130"/>
        <v>-5.2596839682571374E-2</v>
      </c>
      <c r="BG78">
        <f t="shared" si="131"/>
        <v>0.90901899398286967</v>
      </c>
      <c r="BH78">
        <f t="shared" si="117"/>
        <v>-0.87321017285535163</v>
      </c>
      <c r="BI78">
        <f t="shared" si="118"/>
        <v>-1.7192016761398412</v>
      </c>
      <c r="BJ78">
        <f t="shared" si="119"/>
        <v>-1.1606185761679235</v>
      </c>
      <c r="BK78">
        <f t="shared" ref="BK78:BQ78" si="153">$BR78+$AH$7*SIN(BL78)</f>
        <v>11.535693593522073</v>
      </c>
      <c r="BL78">
        <f t="shared" si="153"/>
        <v>11.536348938016799</v>
      </c>
      <c r="BM78">
        <f t="shared" si="153"/>
        <v>11.538414263337588</v>
      </c>
      <c r="BN78">
        <f t="shared" si="153"/>
        <v>11.544877437526754</v>
      </c>
      <c r="BO78">
        <f t="shared" si="153"/>
        <v>11.5646773004583</v>
      </c>
      <c r="BP78">
        <f t="shared" si="153"/>
        <v>11.621866814068305</v>
      </c>
      <c r="BQ78">
        <f t="shared" si="153"/>
        <v>11.766504934337135</v>
      </c>
      <c r="BR78">
        <f t="shared" si="133"/>
        <v>12.06320818462919</v>
      </c>
    </row>
    <row r="79" spans="1:70">
      <c r="A79" s="32" t="s">
        <v>48</v>
      </c>
      <c r="B79" s="20" t="s">
        <v>44</v>
      </c>
      <c r="C79" s="32">
        <v>47953.337399999997</v>
      </c>
      <c r="D79" s="32">
        <v>8.9999999999999998E-4</v>
      </c>
      <c r="E79" s="33">
        <f t="shared" si="99"/>
        <v>-19968.993345888208</v>
      </c>
      <c r="F79">
        <f t="shared" si="102"/>
        <v>-19969</v>
      </c>
      <c r="G79">
        <f t="shared" si="65"/>
        <v>2.1814075153088197E-3</v>
      </c>
      <c r="J79">
        <f t="shared" si="114"/>
        <v>2.1814075153088197E-3</v>
      </c>
      <c r="Q79" s="2">
        <f t="shared" si="100"/>
        <v>32934.837399999997</v>
      </c>
      <c r="S79" s="5">
        <v>1</v>
      </c>
      <c r="T79" s="172"/>
      <c r="AC79" s="33"/>
      <c r="AF79">
        <f t="shared" si="137"/>
        <v>-19969</v>
      </c>
      <c r="AG79" s="117">
        <f t="shared" si="138"/>
        <v>-2.4296212818266565E-3</v>
      </c>
      <c r="AH79" s="117">
        <f t="shared" si="121"/>
        <v>9.6875716400031536E-3</v>
      </c>
      <c r="AI79" s="117">
        <f t="shared" si="122"/>
        <v>2.1814075153088197E-3</v>
      </c>
      <c r="AJ79" s="117">
        <f t="shared" si="123"/>
        <v>4.6110287971354762E-3</v>
      </c>
      <c r="AK79" s="117">
        <f t="shared" si="124"/>
        <v>2.1261586568012635E-5</v>
      </c>
      <c r="AL79">
        <f t="shared" si="125"/>
        <v>2.1814075153088197E-3</v>
      </c>
      <c r="AM79" s="141">
        <f t="shared" si="51"/>
        <v>2.1261586568012635E-5</v>
      </c>
      <c r="AN79">
        <f t="shared" si="139"/>
        <v>-7.506164124694333E-3</v>
      </c>
      <c r="AO79">
        <f t="shared" si="140"/>
        <v>0.41105374023006114</v>
      </c>
      <c r="AP79">
        <f t="shared" si="141"/>
        <v>6.6782580307458553E-2</v>
      </c>
      <c r="AQ79">
        <f t="shared" si="142"/>
        <v>-0.17819406753756364</v>
      </c>
      <c r="AR79">
        <f t="shared" si="143"/>
        <v>-2.8477850242850509</v>
      </c>
      <c r="AS79">
        <f t="shared" si="144"/>
        <v>-6.758136639285401</v>
      </c>
      <c r="AT79" s="117">
        <f t="shared" si="152"/>
        <v>10.013582018887519</v>
      </c>
      <c r="AU79" s="117">
        <f t="shared" si="152"/>
        <v>10.021766623800488</v>
      </c>
      <c r="AV79" s="117">
        <f t="shared" si="152"/>
        <v>10.005769479106776</v>
      </c>
      <c r="AW79" s="117">
        <f t="shared" si="152"/>
        <v>10.037200486739986</v>
      </c>
      <c r="AX79" s="117">
        <f t="shared" si="152"/>
        <v>9.9760486652244946</v>
      </c>
      <c r="AY79" s="117">
        <f t="shared" si="152"/>
        <v>10.097546048910614</v>
      </c>
      <c r="AZ79" s="117">
        <f t="shared" si="152"/>
        <v>9.8645102706630894</v>
      </c>
      <c r="BA79" s="117">
        <f t="shared" si="145"/>
        <v>10.359483359170262</v>
      </c>
      <c r="BC79">
        <v>2000</v>
      </c>
      <c r="BD79">
        <f t="shared" si="128"/>
        <v>9.1954166824291458E-3</v>
      </c>
      <c r="BE79">
        <f t="shared" si="129"/>
        <v>6.0761646752249494E-2</v>
      </c>
      <c r="BF79" s="117">
        <f t="shared" si="130"/>
        <v>-5.1566230069820349E-2</v>
      </c>
      <c r="BG79">
        <f t="shared" si="131"/>
        <v>1.0020152028196854</v>
      </c>
      <c r="BH79">
        <f t="shared" si="117"/>
        <v>-0.9368218644625862</v>
      </c>
      <c r="BI79">
        <f t="shared" si="118"/>
        <v>-1.5675212383973234</v>
      </c>
      <c r="BJ79">
        <f t="shared" si="119"/>
        <v>-0.99673026301859624</v>
      </c>
      <c r="BK79">
        <f t="shared" ref="BK79:BQ79" si="154">$BR79+$AH$7*SIN(BL79)</f>
        <v>11.660937112213674</v>
      </c>
      <c r="BL79">
        <f t="shared" si="154"/>
        <v>11.66236276413035</v>
      </c>
      <c r="BM79">
        <f t="shared" si="154"/>
        <v>11.666100189725924</v>
      </c>
      <c r="BN79">
        <f t="shared" si="154"/>
        <v>11.675815597567473</v>
      </c>
      <c r="BO79">
        <f t="shared" si="154"/>
        <v>11.700543346654337</v>
      </c>
      <c r="BP79">
        <f t="shared" si="154"/>
        <v>11.76048473633611</v>
      </c>
      <c r="BQ79">
        <f t="shared" si="154"/>
        <v>11.892483142715534</v>
      </c>
      <c r="BR79">
        <f t="shared" si="133"/>
        <v>12.144457878246383</v>
      </c>
    </row>
    <row r="80" spans="1:70">
      <c r="A80" s="62" t="s">
        <v>69</v>
      </c>
      <c r="B80" s="54"/>
      <c r="C80" s="36">
        <v>49393.324200000003</v>
      </c>
      <c r="D80" s="36"/>
      <c r="E80" s="33">
        <f t="shared" si="99"/>
        <v>-15576.493051132944</v>
      </c>
      <c r="F80">
        <f t="shared" si="102"/>
        <v>-15576.5</v>
      </c>
      <c r="G80">
        <f t="shared" si="65"/>
        <v>2.2780366925871931E-3</v>
      </c>
      <c r="J80">
        <f t="shared" si="114"/>
        <v>2.2780366925871931E-3</v>
      </c>
      <c r="Q80" s="2">
        <f t="shared" si="100"/>
        <v>34374.824200000003</v>
      </c>
      <c r="S80" s="5">
        <v>1</v>
      </c>
      <c r="T80" s="172"/>
      <c r="AC80" s="33"/>
      <c r="AF80">
        <f t="shared" si="137"/>
        <v>-15576.5</v>
      </c>
      <c r="AG80" s="117">
        <f t="shared" si="138"/>
        <v>-1.6906751927655041E-3</v>
      </c>
      <c r="AH80" s="117">
        <f t="shared" si="121"/>
        <v>2.2284544265379291E-2</v>
      </c>
      <c r="AI80" s="117">
        <f t="shared" si="122"/>
        <v>2.2780366925871931E-3</v>
      </c>
      <c r="AJ80" s="117">
        <f t="shared" si="123"/>
        <v>3.9687118853526972E-3</v>
      </c>
      <c r="AK80" s="117">
        <f t="shared" si="124"/>
        <v>1.5750674028939759E-5</v>
      </c>
      <c r="AL80">
        <f t="shared" si="125"/>
        <v>2.2780366925871931E-3</v>
      </c>
      <c r="AM80" s="141">
        <f t="shared" si="51"/>
        <v>1.5750674028939759E-5</v>
      </c>
      <c r="AN80">
        <f t="shared" si="139"/>
        <v>-2.0006507572792098E-2</v>
      </c>
      <c r="AO80">
        <f t="shared" si="140"/>
        <v>0.4397180626825502</v>
      </c>
      <c r="AP80">
        <f t="shared" si="141"/>
        <v>-6.546496543284451E-2</v>
      </c>
      <c r="AQ80">
        <f t="shared" si="142"/>
        <v>-0.25435206568531621</v>
      </c>
      <c r="AR80">
        <f t="shared" si="143"/>
        <v>-2.7154408873767082</v>
      </c>
      <c r="AS80">
        <f t="shared" si="144"/>
        <v>-4.6219224959268077</v>
      </c>
      <c r="AT80" s="117">
        <f t="shared" si="152"/>
        <v>10.259407657547596</v>
      </c>
      <c r="AU80" s="117">
        <f t="shared" si="152"/>
        <v>10.261802474056292</v>
      </c>
      <c r="AV80" s="117">
        <f t="shared" si="152"/>
        <v>10.256009242603675</v>
      </c>
      <c r="AW80" s="117">
        <f t="shared" si="152"/>
        <v>10.270088003754314</v>
      </c>
      <c r="AX80" s="117">
        <f t="shared" si="152"/>
        <v>10.236242557058901</v>
      </c>
      <c r="AY80" s="117">
        <f t="shared" si="152"/>
        <v>10.31992561440784</v>
      </c>
      <c r="AZ80" s="117">
        <f t="shared" si="152"/>
        <v>10.124886592351992</v>
      </c>
      <c r="BA80" s="117">
        <f t="shared" si="145"/>
        <v>10.716372638383785</v>
      </c>
      <c r="BC80">
        <v>3000</v>
      </c>
      <c r="BD80">
        <f t="shared" si="128"/>
        <v>1.3196282200828469E-2</v>
      </c>
      <c r="BE80">
        <f t="shared" si="129"/>
        <v>6.2669938432315164E-2</v>
      </c>
      <c r="BF80" s="117">
        <f t="shared" si="130"/>
        <v>-4.9473656231486696E-2</v>
      </c>
      <c r="BG80">
        <f t="shared" si="131"/>
        <v>1.1163208396688744</v>
      </c>
      <c r="BH80">
        <f t="shared" si="117"/>
        <v>-0.98550814768369577</v>
      </c>
      <c r="BI80">
        <f t="shared" si="118"/>
        <v>-1.3806086602626431</v>
      </c>
      <c r="BJ80">
        <f t="shared" si="119"/>
        <v>-0.82584786746132788</v>
      </c>
      <c r="BK80">
        <f t="shared" ref="BK80:BQ80" si="155">$BR80+$AH$7*SIN(BL80)</f>
        <v>11.80015887208955</v>
      </c>
      <c r="BL80">
        <f t="shared" si="155"/>
        <v>11.802673612890343</v>
      </c>
      <c r="BM80">
        <f t="shared" si="155"/>
        <v>11.808316731895971</v>
      </c>
      <c r="BN80">
        <f t="shared" si="155"/>
        <v>11.820871799926168</v>
      </c>
      <c r="BO80">
        <f t="shared" si="155"/>
        <v>11.848298491738126</v>
      </c>
      <c r="BP80">
        <f t="shared" si="155"/>
        <v>11.906062108479125</v>
      </c>
      <c r="BQ80">
        <f t="shared" si="155"/>
        <v>12.02012385062759</v>
      </c>
      <c r="BR80">
        <f t="shared" si="133"/>
        <v>12.225707571863577</v>
      </c>
    </row>
    <row r="81" spans="1:70">
      <c r="A81" s="35" t="s">
        <v>52</v>
      </c>
      <c r="B81" s="54" t="s">
        <v>44</v>
      </c>
      <c r="C81" s="36">
        <v>53094.344400000002</v>
      </c>
      <c r="D81" s="36">
        <v>2E-3</v>
      </c>
      <c r="E81" s="33">
        <f t="shared" si="99"/>
        <v>-4286.9921200166882</v>
      </c>
      <c r="F81">
        <f t="shared" si="102"/>
        <v>-4287</v>
      </c>
      <c r="G81">
        <f t="shared" si="65"/>
        <v>2.5832831379375421E-3</v>
      </c>
      <c r="J81">
        <f t="shared" si="114"/>
        <v>2.5832831379375421E-3</v>
      </c>
      <c r="O81">
        <f ca="1">+C$11+C$12*F81</f>
        <v>-4.6486235463928403E-2</v>
      </c>
      <c r="Q81" s="2">
        <f t="shared" si="100"/>
        <v>38075.844400000002</v>
      </c>
      <c r="S81" s="5">
        <v>1</v>
      </c>
      <c r="T81" s="172"/>
      <c r="AC81" s="33"/>
      <c r="AF81">
        <f t="shared" si="137"/>
        <v>-4287</v>
      </c>
      <c r="AG81" s="117">
        <f t="shared" si="138"/>
        <v>-6.5136528048043846E-4</v>
      </c>
      <c r="AH81" s="117">
        <f t="shared" si="121"/>
        <v>5.0749422276816655E-2</v>
      </c>
      <c r="AI81" s="117">
        <f t="shared" si="122"/>
        <v>2.5832831379375421E-3</v>
      </c>
      <c r="AJ81" s="117">
        <f t="shared" si="123"/>
        <v>3.2346484184179805E-3</v>
      </c>
      <c r="AK81" s="117">
        <f t="shared" si="124"/>
        <v>1.0462950390773942E-5</v>
      </c>
      <c r="AL81">
        <f t="shared" si="125"/>
        <v>2.5832831379375421E-3</v>
      </c>
      <c r="AM81" s="141">
        <f t="shared" si="51"/>
        <v>1.0462950390773942E-5</v>
      </c>
      <c r="AN81">
        <f t="shared" si="139"/>
        <v>-4.8166139138879113E-2</v>
      </c>
      <c r="AO81">
        <f t="shared" si="140"/>
        <v>0.63027510965963907</v>
      </c>
      <c r="AP81">
        <f t="shared" si="141"/>
        <v>-0.53589246572596994</v>
      </c>
      <c r="AQ81">
        <f t="shared" si="142"/>
        <v>-0.49184787085580656</v>
      </c>
      <c r="AR81">
        <f t="shared" si="143"/>
        <v>-2.2153882450473352</v>
      </c>
      <c r="AS81">
        <f t="shared" si="144"/>
        <v>-2.0027300018304004</v>
      </c>
      <c r="AT81" s="117">
        <f t="shared" si="152"/>
        <v>11.018488996072515</v>
      </c>
      <c r="AU81" s="117">
        <f t="shared" si="152"/>
        <v>11.018488996346825</v>
      </c>
      <c r="AV81" s="117">
        <f t="shared" si="152"/>
        <v>11.018489015803578</v>
      </c>
      <c r="AW81" s="117">
        <f t="shared" si="152"/>
        <v>11.018490395819388</v>
      </c>
      <c r="AX81" s="117">
        <f t="shared" si="152"/>
        <v>11.018588065630832</v>
      </c>
      <c r="AY81" s="117">
        <f t="shared" si="152"/>
        <v>11.024679852850824</v>
      </c>
      <c r="AZ81" s="117">
        <f t="shared" si="152"/>
        <v>11.139391160688637</v>
      </c>
      <c r="BA81" s="117">
        <f t="shared" si="145"/>
        <v>11.633641054475088</v>
      </c>
      <c r="BC81">
        <v>4000</v>
      </c>
      <c r="BD81">
        <f t="shared" si="128"/>
        <v>1.8529559001760829E-2</v>
      </c>
      <c r="BE81">
        <f t="shared" si="129"/>
        <v>6.4523685199900024E-2</v>
      </c>
      <c r="BF81" s="117">
        <f t="shared" si="130"/>
        <v>-4.5994126198139196E-2</v>
      </c>
      <c r="BG81">
        <f t="shared" si="131"/>
        <v>1.2534725884153495</v>
      </c>
      <c r="BH81">
        <f t="shared" si="117"/>
        <v>-0.99795636397175458</v>
      </c>
      <c r="BI81">
        <f t="shared" si="118"/>
        <v>-1.1462137071788248</v>
      </c>
      <c r="BJ81">
        <f t="shared" si="119"/>
        <v>-0.64536058756685044</v>
      </c>
      <c r="BK81">
        <f t="shared" ref="BK81:BQ81" si="156">$BR81+$AH$7*SIN(BL81)</f>
        <v>11.956158649563262</v>
      </c>
      <c r="BL81">
        <f t="shared" si="156"/>
        <v>11.959726560444173</v>
      </c>
      <c r="BM81">
        <f t="shared" si="156"/>
        <v>11.966767311827017</v>
      </c>
      <c r="BN81">
        <f t="shared" si="156"/>
        <v>11.980563049350355</v>
      </c>
      <c r="BO81">
        <f t="shared" si="156"/>
        <v>12.007237154552897</v>
      </c>
      <c r="BP81">
        <f t="shared" si="156"/>
        <v>12.057602913521682</v>
      </c>
      <c r="BQ81">
        <f t="shared" si="156"/>
        <v>12.149120975642182</v>
      </c>
      <c r="BR81">
        <f t="shared" si="133"/>
        <v>12.306957265480769</v>
      </c>
    </row>
    <row r="82" spans="1:70">
      <c r="A82" s="51" t="s">
        <v>688</v>
      </c>
      <c r="B82" s="5" t="s">
        <v>45</v>
      </c>
      <c r="C82" s="104">
        <v>49393.324699999997</v>
      </c>
      <c r="D82" s="16" t="s">
        <v>100</v>
      </c>
      <c r="E82" s="33">
        <f t="shared" si="99"/>
        <v>-15576.491525945265</v>
      </c>
      <c r="F82">
        <f t="shared" si="102"/>
        <v>-15576.5</v>
      </c>
      <c r="G82">
        <f t="shared" si="65"/>
        <v>2.7780366872320883E-3</v>
      </c>
      <c r="J82">
        <f t="shared" si="114"/>
        <v>2.7780366872320883E-3</v>
      </c>
      <c r="O82">
        <f ca="1">+C$11+C$12*F82</f>
        <v>-0.14566254718266014</v>
      </c>
      <c r="Q82" s="2">
        <f t="shared" si="100"/>
        <v>34374.824699999997</v>
      </c>
      <c r="S82" s="5">
        <v>1</v>
      </c>
      <c r="T82" s="172"/>
      <c r="AC82" s="33"/>
      <c r="AF82">
        <f t="shared" si="137"/>
        <v>-15576.5</v>
      </c>
      <c r="AG82" s="117">
        <f t="shared" si="138"/>
        <v>-1.6906751927655041E-3</v>
      </c>
      <c r="AH82" s="117">
        <f t="shared" si="121"/>
        <v>2.2784544260024187E-2</v>
      </c>
      <c r="AI82" s="117">
        <f t="shared" si="122"/>
        <v>2.7780366872320883E-3</v>
      </c>
      <c r="AJ82" s="117">
        <f t="shared" si="123"/>
        <v>4.4687118799975924E-3</v>
      </c>
      <c r="AK82" s="117">
        <f t="shared" si="124"/>
        <v>1.9969385866431616E-5</v>
      </c>
      <c r="AL82">
        <f t="shared" si="125"/>
        <v>2.7780366872320883E-3</v>
      </c>
      <c r="AM82" s="141">
        <f t="shared" si="51"/>
        <v>1.9969385866431616E-5</v>
      </c>
      <c r="AN82">
        <f t="shared" si="139"/>
        <v>-2.0006507572792098E-2</v>
      </c>
      <c r="AO82">
        <f t="shared" si="140"/>
        <v>0.4397180626825502</v>
      </c>
      <c r="AP82">
        <f t="shared" si="141"/>
        <v>-6.546496543284451E-2</v>
      </c>
      <c r="AQ82">
        <f t="shared" si="142"/>
        <v>-0.25435206568531621</v>
      </c>
      <c r="AR82">
        <f t="shared" si="143"/>
        <v>-2.7154408873767082</v>
      </c>
      <c r="AS82">
        <f t="shared" si="144"/>
        <v>-4.6219224959268077</v>
      </c>
      <c r="AT82" s="117">
        <f t="shared" si="152"/>
        <v>10.259407657547596</v>
      </c>
      <c r="AU82" s="117">
        <f t="shared" si="152"/>
        <v>10.261802474056292</v>
      </c>
      <c r="AV82" s="117">
        <f t="shared" si="152"/>
        <v>10.256009242603675</v>
      </c>
      <c r="AW82" s="117">
        <f t="shared" si="152"/>
        <v>10.270088003754314</v>
      </c>
      <c r="AX82" s="117">
        <f t="shared" si="152"/>
        <v>10.236242557058901</v>
      </c>
      <c r="AY82" s="117">
        <f t="shared" si="152"/>
        <v>10.31992561440784</v>
      </c>
      <c r="AZ82" s="117">
        <f t="shared" si="152"/>
        <v>10.124886592351992</v>
      </c>
      <c r="BA82" s="117">
        <f t="shared" si="145"/>
        <v>10.716372638383785</v>
      </c>
      <c r="BC82">
        <v>5000</v>
      </c>
      <c r="BD82">
        <f t="shared" si="128"/>
        <v>2.5541523460336613E-2</v>
      </c>
      <c r="BE82">
        <f t="shared" si="129"/>
        <v>6.6322887055004096E-2</v>
      </c>
      <c r="BF82" s="117">
        <f t="shared" si="130"/>
        <v>-4.0781363594667483E-2</v>
      </c>
      <c r="BG82">
        <f t="shared" si="131"/>
        <v>1.4053485277538931</v>
      </c>
      <c r="BH82">
        <f t="shared" si="117"/>
        <v>-0.93641040274935228</v>
      </c>
      <c r="BI82">
        <f t="shared" si="118"/>
        <v>-0.85161710708185179</v>
      </c>
      <c r="BJ82">
        <f t="shared" si="119"/>
        <v>-0.45355768003927616</v>
      </c>
      <c r="BK82">
        <f t="shared" ref="BK82:BQ82" si="157">$BR82+$AH$7*SIN(BL82)</f>
        <v>12.13071676732668</v>
      </c>
      <c r="BL82">
        <f t="shared" si="157"/>
        <v>12.134610703054518</v>
      </c>
      <c r="BM82">
        <f t="shared" si="157"/>
        <v>12.141567416667673</v>
      </c>
      <c r="BN82">
        <f t="shared" si="157"/>
        <v>12.153941965304908</v>
      </c>
      <c r="BO82">
        <f t="shared" si="157"/>
        <v>12.175790880385671</v>
      </c>
      <c r="BP82">
        <f t="shared" si="157"/>
        <v>12.21390172479404</v>
      </c>
      <c r="BQ82">
        <f t="shared" si="157"/>
        <v>12.279159485848425</v>
      </c>
      <c r="BR82">
        <f t="shared" si="133"/>
        <v>12.388206959097964</v>
      </c>
    </row>
    <row r="83" spans="1:70">
      <c r="A83" s="62" t="s">
        <v>68</v>
      </c>
      <c r="B83" s="54"/>
      <c r="C83" s="36">
        <v>49004.520199999999</v>
      </c>
      <c r="D83" s="36"/>
      <c r="E83" s="33">
        <f t="shared" si="99"/>
        <v>-16762.491203756312</v>
      </c>
      <c r="F83">
        <f t="shared" si="102"/>
        <v>-16762.5</v>
      </c>
      <c r="G83">
        <f t="shared" si="65"/>
        <v>2.8836594065069221E-3</v>
      </c>
      <c r="J83">
        <f t="shared" si="114"/>
        <v>2.8836594065069221E-3</v>
      </c>
      <c r="Q83" s="2">
        <f t="shared" si="100"/>
        <v>33986.020199999999</v>
      </c>
      <c r="S83" s="5">
        <v>1</v>
      </c>
      <c r="T83" s="172"/>
      <c r="AC83" s="33"/>
      <c r="AF83">
        <f t="shared" si="137"/>
        <v>-16762.5</v>
      </c>
      <c r="AG83" s="117">
        <f t="shared" si="138"/>
        <v>-1.797142604331288E-3</v>
      </c>
      <c r="AH83" s="117">
        <f t="shared" si="121"/>
        <v>1.9525665533444266E-2</v>
      </c>
      <c r="AI83" s="117">
        <f t="shared" si="122"/>
        <v>2.8836594065069221E-3</v>
      </c>
      <c r="AJ83" s="117">
        <f t="shared" si="123"/>
        <v>4.6808020108382101E-3</v>
      </c>
      <c r="AK83" s="117">
        <f t="shared" si="124"/>
        <v>2.1909907464667029E-5</v>
      </c>
      <c r="AL83">
        <f t="shared" si="125"/>
        <v>2.8836594065069221E-3</v>
      </c>
      <c r="AM83" s="141">
        <f t="shared" si="51"/>
        <v>2.1909907464667029E-5</v>
      </c>
      <c r="AN83">
        <f t="shared" si="139"/>
        <v>-1.6642006126937343E-2</v>
      </c>
      <c r="AO83">
        <f t="shared" si="140"/>
        <v>0.43057922330039344</v>
      </c>
      <c r="AP83">
        <f t="shared" si="141"/>
        <v>-2.8021981172442572E-2</v>
      </c>
      <c r="AQ83">
        <f t="shared" si="142"/>
        <v>-0.23317547397914512</v>
      </c>
      <c r="AR83">
        <f t="shared" si="143"/>
        <v>-2.7529270535762671</v>
      </c>
      <c r="AS83">
        <f t="shared" si="144"/>
        <v>-5.0808704425086093</v>
      </c>
      <c r="AT83" s="117">
        <f t="shared" si="152"/>
        <v>10.191487727059672</v>
      </c>
      <c r="AU83" s="117">
        <f t="shared" si="152"/>
        <v>10.195188458026546</v>
      </c>
      <c r="AV83" s="117">
        <f t="shared" si="152"/>
        <v>10.186841214691665</v>
      </c>
      <c r="AW83" s="117">
        <f t="shared" si="152"/>
        <v>10.205765786161217</v>
      </c>
      <c r="AX83" s="117">
        <f t="shared" si="152"/>
        <v>10.163340040999616</v>
      </c>
      <c r="AY83" s="117">
        <f t="shared" si="152"/>
        <v>10.261088007373619</v>
      </c>
      <c r="AZ83" s="117">
        <f t="shared" si="152"/>
        <v>10.047583662704032</v>
      </c>
      <c r="BA83" s="117">
        <f t="shared" si="145"/>
        <v>10.620010501753793</v>
      </c>
      <c r="BC83">
        <v>6000</v>
      </c>
      <c r="BD83">
        <f t="shared" si="128"/>
        <v>3.4443856979433168E-2</v>
      </c>
      <c r="BE83">
        <f t="shared" si="129"/>
        <v>6.8067543997627336E-2</v>
      </c>
      <c r="BF83" s="117">
        <f t="shared" si="130"/>
        <v>-3.3623687018194168E-2</v>
      </c>
      <c r="BG83">
        <f t="shared" si="131"/>
        <v>1.5424389333775386</v>
      </c>
      <c r="BH83">
        <f t="shared" si="117"/>
        <v>-0.75277598772060961</v>
      </c>
      <c r="BI83">
        <f t="shared" si="118"/>
        <v>-0.4916290741087192</v>
      </c>
      <c r="BJ83">
        <f t="shared" si="119"/>
        <v>-0.25088830188194078</v>
      </c>
      <c r="BK83">
        <f t="shared" ref="BK83:BQ83" si="158">$BR83+$AH$7*SIN(BL83)</f>
        <v>12.322713386429927</v>
      </c>
      <c r="BL83">
        <f t="shared" si="158"/>
        <v>12.325564735289385</v>
      </c>
      <c r="BM83">
        <f t="shared" si="158"/>
        <v>12.330333618564676</v>
      </c>
      <c r="BN83">
        <f t="shared" si="158"/>
        <v>12.338297432248803</v>
      </c>
      <c r="BO83">
        <f t="shared" si="158"/>
        <v>12.351564162047966</v>
      </c>
      <c r="BP83">
        <f t="shared" si="158"/>
        <v>12.373581164112423</v>
      </c>
      <c r="BQ83">
        <f t="shared" si="158"/>
        <v>12.40991747839896</v>
      </c>
      <c r="BR83">
        <f t="shared" si="133"/>
        <v>12.469456652715156</v>
      </c>
    </row>
    <row r="84" spans="1:70">
      <c r="A84" s="51" t="s">
        <v>688</v>
      </c>
      <c r="B84" s="5" t="s">
        <v>45</v>
      </c>
      <c r="C84" s="104">
        <v>49004.520299999996</v>
      </c>
      <c r="D84" s="16" t="s">
        <v>100</v>
      </c>
      <c r="E84" s="33">
        <f t="shared" si="99"/>
        <v>-16762.490898718781</v>
      </c>
      <c r="F84">
        <f t="shared" si="102"/>
        <v>-16762.5</v>
      </c>
      <c r="G84">
        <f t="shared" si="65"/>
        <v>2.9836594039807096E-3</v>
      </c>
      <c r="J84">
        <f t="shared" si="114"/>
        <v>2.9836594039807096E-3</v>
      </c>
      <c r="O84">
        <f ca="1">+C$11+C$12*F84</f>
        <v>-0.1560813527717842</v>
      </c>
      <c r="Q84" s="2">
        <f t="shared" si="100"/>
        <v>33986.020299999996</v>
      </c>
      <c r="S84" s="5">
        <v>1</v>
      </c>
      <c r="T84" s="172"/>
      <c r="AC84" s="33"/>
      <c r="AF84">
        <f t="shared" si="137"/>
        <v>-16762.5</v>
      </c>
      <c r="AG84" s="117">
        <f t="shared" si="138"/>
        <v>-1.797142604331288E-3</v>
      </c>
      <c r="AH84" s="117">
        <f t="shared" si="121"/>
        <v>1.9625665530918053E-2</v>
      </c>
      <c r="AI84" s="117">
        <f t="shared" si="122"/>
        <v>2.9836594039807096E-3</v>
      </c>
      <c r="AJ84" s="117">
        <f t="shared" si="123"/>
        <v>4.7808020083119976E-3</v>
      </c>
      <c r="AK84" s="117">
        <f t="shared" si="124"/>
        <v>2.2856067842680031E-5</v>
      </c>
      <c r="AL84">
        <f t="shared" si="125"/>
        <v>2.9836594039807096E-3</v>
      </c>
      <c r="AM84" s="141">
        <f t="shared" si="51"/>
        <v>2.2856067842680031E-5</v>
      </c>
      <c r="AN84">
        <f t="shared" si="139"/>
        <v>-1.6642006126937343E-2</v>
      </c>
      <c r="AO84">
        <f t="shared" si="140"/>
        <v>0.43057922330039344</v>
      </c>
      <c r="AP84">
        <f t="shared" si="141"/>
        <v>-2.8021981172442572E-2</v>
      </c>
      <c r="AQ84">
        <f t="shared" si="142"/>
        <v>-0.23317547397914512</v>
      </c>
      <c r="AR84">
        <f t="shared" si="143"/>
        <v>-2.7529270535762671</v>
      </c>
      <c r="AS84">
        <f t="shared" si="144"/>
        <v>-5.0808704425086093</v>
      </c>
      <c r="AT84" s="117">
        <f t="shared" si="152"/>
        <v>10.191487727059672</v>
      </c>
      <c r="AU84" s="117">
        <f t="shared" si="152"/>
        <v>10.195188458026546</v>
      </c>
      <c r="AV84" s="117">
        <f t="shared" si="152"/>
        <v>10.186841214691665</v>
      </c>
      <c r="AW84" s="117">
        <f t="shared" si="152"/>
        <v>10.205765786161217</v>
      </c>
      <c r="AX84" s="117">
        <f t="shared" si="152"/>
        <v>10.163340040999616</v>
      </c>
      <c r="AY84" s="117">
        <f t="shared" si="152"/>
        <v>10.261088007373619</v>
      </c>
      <c r="AZ84" s="117">
        <f t="shared" si="152"/>
        <v>10.047583662704032</v>
      </c>
      <c r="BA84" s="117">
        <f t="shared" si="145"/>
        <v>10.620010501753793</v>
      </c>
      <c r="BC84">
        <v>7000</v>
      </c>
      <c r="BD84">
        <f t="shared" si="128"/>
        <v>4.507633659789563E-2</v>
      </c>
      <c r="BE84">
        <f t="shared" si="129"/>
        <v>6.9757656027769788E-2</v>
      </c>
      <c r="BF84" s="117">
        <f t="shared" si="130"/>
        <v>-2.4681319429874154E-2</v>
      </c>
      <c r="BG84">
        <f t="shared" si="131"/>
        <v>1.6132629693229692</v>
      </c>
      <c r="BH84">
        <f t="shared" si="117"/>
        <v>-0.42802286666014971</v>
      </c>
      <c r="BI84">
        <f t="shared" si="118"/>
        <v>-8.1664034407197564E-2</v>
      </c>
      <c r="BJ84">
        <f t="shared" si="119"/>
        <v>-4.0854724790394488E-2</v>
      </c>
      <c r="BK84">
        <f t="shared" ref="BK84:BQ84" si="159">$BR84+$AH$7*SIN(BL84)</f>
        <v>12.526501210232153</v>
      </c>
      <c r="BL84">
        <f t="shared" si="159"/>
        <v>12.52702257564339</v>
      </c>
      <c r="BM84">
        <f t="shared" si="159"/>
        <v>12.527870534529244</v>
      </c>
      <c r="BN84">
        <f t="shared" si="159"/>
        <v>12.529249612539649</v>
      </c>
      <c r="BO84">
        <f t="shared" si="159"/>
        <v>12.531492326521839</v>
      </c>
      <c r="BP84">
        <f t="shared" si="159"/>
        <v>12.535139151518422</v>
      </c>
      <c r="BQ84">
        <f t="shared" si="159"/>
        <v>12.541068303386949</v>
      </c>
      <c r="BR84">
        <f t="shared" si="133"/>
        <v>12.550706346332349</v>
      </c>
    </row>
    <row r="85" spans="1:70">
      <c r="A85" s="33" t="s">
        <v>221</v>
      </c>
      <c r="B85" s="54" t="s">
        <v>44</v>
      </c>
      <c r="C85" s="36">
        <v>48271.495900000002</v>
      </c>
      <c r="D85" s="36" t="s">
        <v>96</v>
      </c>
      <c r="E85" s="33">
        <f t="shared" ref="E85:E116" si="160">+(C85-C$7)/C$8</f>
        <v>-18998.490487786377</v>
      </c>
      <c r="F85">
        <f t="shared" si="102"/>
        <v>-18998.5</v>
      </c>
      <c r="G85">
        <f t="shared" si="65"/>
        <v>3.1183747632894665E-3</v>
      </c>
      <c r="J85">
        <f t="shared" si="114"/>
        <v>3.1183747632894665E-3</v>
      </c>
      <c r="O85">
        <f ca="1">+C$11+C$12*F85</f>
        <v>-0.17572422739006527</v>
      </c>
      <c r="Q85" s="2">
        <f t="shared" ref="Q85:Q116" si="161">+C85-15018.5</f>
        <v>33252.995900000002</v>
      </c>
      <c r="S85" s="5">
        <v>1</v>
      </c>
      <c r="T85" s="172"/>
      <c r="AC85" s="33"/>
      <c r="AF85">
        <f t="shared" si="137"/>
        <v>-18998.5</v>
      </c>
      <c r="AG85" s="117">
        <f t="shared" si="138"/>
        <v>-2.1760878472373256E-3</v>
      </c>
      <c r="AH85" s="117">
        <f t="shared" si="121"/>
        <v>1.3386730747915503E-2</v>
      </c>
      <c r="AI85" s="117">
        <f t="shared" si="122"/>
        <v>3.1183747632894665E-3</v>
      </c>
      <c r="AJ85" s="117">
        <f t="shared" si="123"/>
        <v>5.2944626105267921E-3</v>
      </c>
      <c r="AK85" s="117">
        <f t="shared" si="124"/>
        <v>2.8031334334266174E-5</v>
      </c>
      <c r="AL85">
        <f t="shared" si="125"/>
        <v>3.1183747632894665E-3</v>
      </c>
      <c r="AM85" s="141">
        <f t="shared" si="51"/>
        <v>2.8031334334266174E-5</v>
      </c>
      <c r="AN85">
        <f t="shared" si="139"/>
        <v>-1.0268355984626037E-2</v>
      </c>
      <c r="AO85">
        <f t="shared" si="140"/>
        <v>0.41624100310128553</v>
      </c>
      <c r="AP85">
        <f t="shared" si="141"/>
        <v>3.8988813032030084E-2</v>
      </c>
      <c r="AQ85">
        <f t="shared" si="142"/>
        <v>-0.19451543934194199</v>
      </c>
      <c r="AR85">
        <f t="shared" si="143"/>
        <v>-2.8199514011252371</v>
      </c>
      <c r="AS85">
        <f t="shared" si="144"/>
        <v>-6.1644083262193439</v>
      </c>
      <c r="AT85" s="117">
        <f t="shared" si="152"/>
        <v>10.066629743213607</v>
      </c>
      <c r="AU85" s="117">
        <f t="shared" si="152"/>
        <v>10.073404802099851</v>
      </c>
      <c r="AV85" s="117">
        <f t="shared" si="152"/>
        <v>10.05965925654653</v>
      </c>
      <c r="AW85" s="117">
        <f t="shared" si="152"/>
        <v>10.087697988882711</v>
      </c>
      <c r="AX85" s="117">
        <f t="shared" si="152"/>
        <v>10.031104717438064</v>
      </c>
      <c r="AY85" s="117">
        <f t="shared" si="152"/>
        <v>10.148031911911652</v>
      </c>
      <c r="AZ85" s="117">
        <f t="shared" si="152"/>
        <v>9.9161078704640033</v>
      </c>
      <c r="BA85" s="117">
        <f t="shared" si="145"/>
        <v>10.438336186825747</v>
      </c>
      <c r="BC85">
        <v>8000</v>
      </c>
      <c r="BD85">
        <f t="shared" si="128"/>
        <v>5.6781993681100623E-2</v>
      </c>
      <c r="BE85">
        <f t="shared" si="129"/>
        <v>7.1393223145431423E-2</v>
      </c>
      <c r="BF85" s="117">
        <f t="shared" si="130"/>
        <v>-1.4611229464330798E-2</v>
      </c>
      <c r="BG85">
        <f t="shared" si="131"/>
        <v>1.5805558619684119</v>
      </c>
      <c r="BH85">
        <f t="shared" si="117"/>
        <v>-2.2916726499024476E-2</v>
      </c>
      <c r="BI85">
        <f t="shared" si="118"/>
        <v>0.33772121739420796</v>
      </c>
      <c r="BJ85">
        <f t="shared" si="119"/>
        <v>0.17048408635072973</v>
      </c>
      <c r="BK85">
        <f t="shared" ref="BK85:BQ85" si="162">$BR85+$AH$7*SIN(BL85)</f>
        <v>12.732382735524158</v>
      </c>
      <c r="BL85">
        <f t="shared" si="162"/>
        <v>12.730316270552871</v>
      </c>
      <c r="BM85">
        <f t="shared" si="162"/>
        <v>12.726913183960651</v>
      </c>
      <c r="BN85">
        <f t="shared" si="162"/>
        <v>12.721312993209231</v>
      </c>
      <c r="BO85">
        <f t="shared" si="162"/>
        <v>12.712107768094992</v>
      </c>
      <c r="BP85">
        <f t="shared" si="162"/>
        <v>12.69700342855875</v>
      </c>
      <c r="BQ85">
        <f t="shared" si="162"/>
        <v>12.672282719043537</v>
      </c>
      <c r="BR85">
        <f t="shared" si="133"/>
        <v>12.631956039949543</v>
      </c>
    </row>
    <row r="86" spans="1:70">
      <c r="A86" s="33" t="s">
        <v>247</v>
      </c>
      <c r="B86" s="54" t="s">
        <v>44</v>
      </c>
      <c r="C86" s="36">
        <v>49004.520499999999</v>
      </c>
      <c r="D86" s="36" t="s">
        <v>96</v>
      </c>
      <c r="E86" s="33">
        <f t="shared" si="160"/>
        <v>-16762.490288643698</v>
      </c>
      <c r="F86">
        <f t="shared" ref="F86:F117" si="163">ROUND(2*E86,0)/2</f>
        <v>-16762.5</v>
      </c>
      <c r="G86">
        <f t="shared" si="65"/>
        <v>3.1836594062042423E-3</v>
      </c>
      <c r="J86">
        <f t="shared" si="114"/>
        <v>3.1836594062042423E-3</v>
      </c>
      <c r="O86">
        <f ca="1">+C$11+C$12*F86</f>
        <v>-0.1560813527717842</v>
      </c>
      <c r="Q86" s="2">
        <f t="shared" si="161"/>
        <v>33986.020499999999</v>
      </c>
      <c r="S86" s="5">
        <v>1</v>
      </c>
      <c r="T86" s="172"/>
      <c r="AC86" s="33"/>
      <c r="AF86">
        <f t="shared" si="137"/>
        <v>-16762.5</v>
      </c>
      <c r="AG86" s="117">
        <f t="shared" si="138"/>
        <v>-1.797142604331288E-3</v>
      </c>
      <c r="AH86" s="117">
        <f t="shared" si="121"/>
        <v>1.9825665533141586E-2</v>
      </c>
      <c r="AI86" s="117">
        <f t="shared" si="122"/>
        <v>3.1836594062042423E-3</v>
      </c>
      <c r="AJ86" s="117">
        <f t="shared" si="123"/>
        <v>4.9808020105355302E-3</v>
      </c>
      <c r="AK86" s="117">
        <f t="shared" si="124"/>
        <v>2.480838866815478E-5</v>
      </c>
      <c r="AL86">
        <f t="shared" si="125"/>
        <v>3.1836594062042423E-3</v>
      </c>
      <c r="AM86" s="141">
        <f t="shared" ref="AM86:AM149" si="164">+(G86-AG86)^2</f>
        <v>2.480838866815478E-5</v>
      </c>
      <c r="AN86">
        <f t="shared" si="139"/>
        <v>-1.6642006126937343E-2</v>
      </c>
      <c r="AO86">
        <f t="shared" si="140"/>
        <v>0.43057922330039344</v>
      </c>
      <c r="AP86">
        <f t="shared" si="141"/>
        <v>-2.8021981172442572E-2</v>
      </c>
      <c r="AQ86">
        <f t="shared" si="142"/>
        <v>-0.23317547397914512</v>
      </c>
      <c r="AR86">
        <f t="shared" si="143"/>
        <v>-2.7529270535762671</v>
      </c>
      <c r="AS86">
        <f t="shared" si="144"/>
        <v>-5.0808704425086093</v>
      </c>
      <c r="AT86" s="117">
        <f t="shared" si="152"/>
        <v>10.191487727059672</v>
      </c>
      <c r="AU86" s="117">
        <f t="shared" si="152"/>
        <v>10.195188458026546</v>
      </c>
      <c r="AV86" s="117">
        <f t="shared" si="152"/>
        <v>10.186841214691665</v>
      </c>
      <c r="AW86" s="117">
        <f t="shared" si="152"/>
        <v>10.205765786161217</v>
      </c>
      <c r="AX86" s="117">
        <f t="shared" si="152"/>
        <v>10.163340040999616</v>
      </c>
      <c r="AY86" s="117">
        <f t="shared" si="152"/>
        <v>10.261088007373619</v>
      </c>
      <c r="AZ86" s="117">
        <f t="shared" si="152"/>
        <v>10.047583662704032</v>
      </c>
      <c r="BA86" s="117">
        <f t="shared" si="145"/>
        <v>10.620010501753793</v>
      </c>
      <c r="BC86">
        <v>9000</v>
      </c>
      <c r="BD86">
        <f t="shared" si="128"/>
        <v>6.8607582403352199E-2</v>
      </c>
      <c r="BE86">
        <f t="shared" si="129"/>
        <v>7.2974245350612255E-2</v>
      </c>
      <c r="BF86" s="117">
        <f t="shared" si="130"/>
        <v>-4.3666629472600554E-3</v>
      </c>
      <c r="BG86">
        <f t="shared" si="131"/>
        <v>1.4624719770867778</v>
      </c>
      <c r="BH86">
        <f t="shared" si="117"/>
        <v>0.35196198381980465</v>
      </c>
      <c r="BI86">
        <f t="shared" si="118"/>
        <v>0.72030633457256776</v>
      </c>
      <c r="BJ86">
        <f t="shared" si="119"/>
        <v>0.37657772961614894</v>
      </c>
      <c r="BK86">
        <f t="shared" ref="BK86:BQ86" si="165">$BR86+$AH$7*SIN(BL86)</f>
        <v>12.929859134191689</v>
      </c>
      <c r="BL86">
        <f t="shared" si="165"/>
        <v>12.926187028987822</v>
      </c>
      <c r="BM86">
        <f t="shared" si="165"/>
        <v>12.919818434062751</v>
      </c>
      <c r="BN86">
        <f t="shared" si="165"/>
        <v>12.908808460254258</v>
      </c>
      <c r="BO86">
        <f t="shared" si="165"/>
        <v>12.889875008275673</v>
      </c>
      <c r="BP86">
        <f t="shared" si="165"/>
        <v>12.857590235416632</v>
      </c>
      <c r="BQ86">
        <f t="shared" si="165"/>
        <v>12.803231064036147</v>
      </c>
      <c r="BR86">
        <f t="shared" si="133"/>
        <v>12.713205733566737</v>
      </c>
    </row>
    <row r="87" spans="1:70">
      <c r="A87" s="33" t="s">
        <v>267</v>
      </c>
      <c r="B87" s="54" t="s">
        <v>44</v>
      </c>
      <c r="C87" s="36">
        <v>49393.325199999999</v>
      </c>
      <c r="D87" s="36" t="s">
        <v>96</v>
      </c>
      <c r="E87" s="33">
        <f t="shared" si="160"/>
        <v>-15576.490000757565</v>
      </c>
      <c r="F87">
        <f t="shared" si="163"/>
        <v>-15576.5</v>
      </c>
      <c r="G87">
        <f t="shared" si="65"/>
        <v>3.2780366891529411E-3</v>
      </c>
      <c r="J87">
        <f t="shared" si="114"/>
        <v>3.2780366891529411E-3</v>
      </c>
      <c r="O87">
        <f ca="1">+C$11+C$12*F87</f>
        <v>-0.14566254718266014</v>
      </c>
      <c r="Q87" s="2">
        <f t="shared" si="161"/>
        <v>34374.825199999999</v>
      </c>
      <c r="S87" s="5">
        <v>1</v>
      </c>
      <c r="T87" s="172"/>
      <c r="AC87" s="33"/>
      <c r="AF87">
        <f t="shared" si="137"/>
        <v>-15576.5</v>
      </c>
      <c r="AG87" s="117">
        <f t="shared" si="138"/>
        <v>-1.6906751927655041E-3</v>
      </c>
      <c r="AH87" s="117">
        <f t="shared" si="121"/>
        <v>2.3284544261945039E-2</v>
      </c>
      <c r="AI87" s="117">
        <f t="shared" si="122"/>
        <v>3.2780366891529411E-3</v>
      </c>
      <c r="AJ87" s="117">
        <f t="shared" si="123"/>
        <v>4.9687118819184452E-3</v>
      </c>
      <c r="AK87" s="117">
        <f t="shared" si="124"/>
        <v>2.4688097765517536E-5</v>
      </c>
      <c r="AL87">
        <f t="shared" si="125"/>
        <v>3.2780366891529411E-3</v>
      </c>
      <c r="AM87" s="141">
        <f t="shared" si="164"/>
        <v>2.4688097765517536E-5</v>
      </c>
      <c r="AN87">
        <f t="shared" si="139"/>
        <v>-2.0006507572792098E-2</v>
      </c>
      <c r="AO87">
        <f t="shared" si="140"/>
        <v>0.4397180626825502</v>
      </c>
      <c r="AP87">
        <f t="shared" si="141"/>
        <v>-6.546496543284451E-2</v>
      </c>
      <c r="AQ87">
        <f t="shared" si="142"/>
        <v>-0.25435206568531621</v>
      </c>
      <c r="AR87">
        <f t="shared" si="143"/>
        <v>-2.7154408873767082</v>
      </c>
      <c r="AS87">
        <f t="shared" si="144"/>
        <v>-4.6219224959268077</v>
      </c>
      <c r="AT87" s="117">
        <f t="shared" si="152"/>
        <v>10.259407657547596</v>
      </c>
      <c r="AU87" s="117">
        <f t="shared" si="152"/>
        <v>10.261802474056292</v>
      </c>
      <c r="AV87" s="117">
        <f t="shared" si="152"/>
        <v>10.256009242603675</v>
      </c>
      <c r="AW87" s="117">
        <f t="shared" si="152"/>
        <v>10.270088003754314</v>
      </c>
      <c r="AX87" s="117">
        <f t="shared" si="152"/>
        <v>10.236242557058901</v>
      </c>
      <c r="AY87" s="117">
        <f t="shared" si="152"/>
        <v>10.31992561440784</v>
      </c>
      <c r="AZ87" s="117">
        <f t="shared" si="152"/>
        <v>10.124886592351992</v>
      </c>
      <c r="BA87" s="117">
        <f t="shared" si="145"/>
        <v>10.716372638383785</v>
      </c>
      <c r="BC87">
        <v>10000</v>
      </c>
      <c r="BD87">
        <f t="shared" si="128"/>
        <v>7.9716505489658585E-2</v>
      </c>
      <c r="BE87">
        <f t="shared" si="129"/>
        <v>7.450072264331227E-2</v>
      </c>
      <c r="BF87" s="117">
        <f t="shared" si="130"/>
        <v>5.2157828463463164E-3</v>
      </c>
      <c r="BG87">
        <f t="shared" si="131"/>
        <v>1.3113085488025953</v>
      </c>
      <c r="BH87">
        <f t="shared" si="117"/>
        <v>0.62855275779132969</v>
      </c>
      <c r="BI87">
        <f t="shared" si="118"/>
        <v>1.0403309936583514</v>
      </c>
      <c r="BJ87">
        <f t="shared" si="119"/>
        <v>0.57278160224502594</v>
      </c>
      <c r="BK87">
        <f t="shared" ref="BK87:BQ87" si="166">$BR87+$AH$7*SIN(BL87)</f>
        <v>13.111499094122243</v>
      </c>
      <c r="BL87">
        <f t="shared" si="166"/>
        <v>13.10767626593587</v>
      </c>
      <c r="BM87">
        <f t="shared" si="166"/>
        <v>13.100442751778676</v>
      </c>
      <c r="BN87">
        <f t="shared" si="166"/>
        <v>13.086839270235082</v>
      </c>
      <c r="BO87">
        <f t="shared" si="166"/>
        <v>13.061537595600038</v>
      </c>
      <c r="BP87">
        <f t="shared" si="166"/>
        <v>13.015363672847478</v>
      </c>
      <c r="BQ87">
        <f t="shared" si="166"/>
        <v>12.933585432535017</v>
      </c>
      <c r="BR87">
        <f t="shared" si="133"/>
        <v>12.79445542718393</v>
      </c>
    </row>
    <row r="88" spans="1:70">
      <c r="A88" s="32" t="s">
        <v>49</v>
      </c>
      <c r="B88" s="64"/>
      <c r="C88" s="32">
        <v>52307.394099999998</v>
      </c>
      <c r="D88" s="32">
        <v>1.1000000000000001E-3</v>
      </c>
      <c r="E88" s="33">
        <f t="shared" si="160"/>
        <v>-6687.4859472571516</v>
      </c>
      <c r="F88">
        <f t="shared" si="163"/>
        <v>-6687.5</v>
      </c>
      <c r="G88">
        <f t="shared" si="65"/>
        <v>4.6068896626820788E-3</v>
      </c>
      <c r="J88">
        <f t="shared" si="114"/>
        <v>4.6068896626820788E-3</v>
      </c>
      <c r="O88">
        <f ca="1">+C$11+C$12*F88</f>
        <v>-6.7574214230110743E-2</v>
      </c>
      <c r="Q88" s="2">
        <f t="shared" si="161"/>
        <v>37288.894099999998</v>
      </c>
      <c r="S88" s="5">
        <v>1</v>
      </c>
      <c r="T88" s="172"/>
      <c r="AC88" s="33"/>
      <c r="AF88">
        <f t="shared" si="137"/>
        <v>-6687.5</v>
      </c>
      <c r="AG88" s="117">
        <f t="shared" si="138"/>
        <v>-1.405402856886076E-3</v>
      </c>
      <c r="AH88" s="117">
        <f t="shared" si="121"/>
        <v>4.7900401122733513E-2</v>
      </c>
      <c r="AI88" s="117">
        <f t="shared" si="122"/>
        <v>4.6068896626820788E-3</v>
      </c>
      <c r="AJ88" s="117">
        <f t="shared" si="123"/>
        <v>6.0122925195681548E-3</v>
      </c>
      <c r="AK88" s="117">
        <f t="shared" si="124"/>
        <v>3.6147661340855192E-5</v>
      </c>
      <c r="AL88">
        <f t="shared" si="125"/>
        <v>4.6068896626820788E-3</v>
      </c>
      <c r="AM88" s="141">
        <f t="shared" si="164"/>
        <v>3.6147661340855192E-5</v>
      </c>
      <c r="AN88">
        <f t="shared" si="139"/>
        <v>-4.3293511460051434E-2</v>
      </c>
      <c r="AO88">
        <f t="shared" si="140"/>
        <v>0.56465465930223413</v>
      </c>
      <c r="AP88">
        <f t="shared" si="141"/>
        <v>-0.41157061459954269</v>
      </c>
      <c r="AQ88">
        <f t="shared" si="142"/>
        <v>-0.43483934612144781</v>
      </c>
      <c r="AR88">
        <f t="shared" si="143"/>
        <v>-2.356775969649469</v>
      </c>
      <c r="AS88">
        <f t="shared" si="144"/>
        <v>-2.4162002519507295</v>
      </c>
      <c r="AT88" s="117">
        <f t="shared" ref="AT88:AZ97" si="167">$BA88+$AH$7*SIN(AU88)</f>
        <v>10.831546606046917</v>
      </c>
      <c r="AU88" s="117">
        <f t="shared" si="167"/>
        <v>10.831546113168601</v>
      </c>
      <c r="AV88" s="117">
        <f t="shared" si="167"/>
        <v>10.831551018636072</v>
      </c>
      <c r="AW88" s="117">
        <f t="shared" si="167"/>
        <v>10.831502202490761</v>
      </c>
      <c r="AX88" s="117">
        <f t="shared" si="167"/>
        <v>10.831988633237097</v>
      </c>
      <c r="AY88" s="117">
        <f t="shared" si="167"/>
        <v>10.827203764387557</v>
      </c>
      <c r="AZ88" s="117">
        <f t="shared" si="167"/>
        <v>10.882691016977693</v>
      </c>
      <c r="BA88" s="117">
        <f t="shared" si="145"/>
        <v>11.438601164947016</v>
      </c>
      <c r="BC88">
        <v>11000</v>
      </c>
      <c r="BD88">
        <f t="shared" si="128"/>
        <v>8.9653446843940304E-2</v>
      </c>
      <c r="BE88">
        <f t="shared" si="129"/>
        <v>7.597265502353151E-2</v>
      </c>
      <c r="BF88" s="117">
        <f t="shared" si="130"/>
        <v>1.3680791820408794E-2</v>
      </c>
      <c r="BG88">
        <f t="shared" si="131"/>
        <v>1.1666156107315411</v>
      </c>
      <c r="BH88">
        <f t="shared" si="117"/>
        <v>0.80516372425544125</v>
      </c>
      <c r="BI88">
        <f t="shared" si="118"/>
        <v>1.2965914371339822</v>
      </c>
      <c r="BJ88">
        <f t="shared" si="119"/>
        <v>0.75751867220973956</v>
      </c>
      <c r="BK88">
        <f t="shared" ref="BK88:BQ88" si="168">$BR88+$AH$7*SIN(BL88)</f>
        <v>13.274556047657924</v>
      </c>
      <c r="BL88">
        <f t="shared" si="168"/>
        <v>13.271598748802925</v>
      </c>
      <c r="BM88">
        <f t="shared" si="168"/>
        <v>13.265303827469671</v>
      </c>
      <c r="BN88">
        <f t="shared" si="168"/>
        <v>13.252013791688256</v>
      </c>
      <c r="BO88">
        <f t="shared" si="168"/>
        <v>13.224416779909966</v>
      </c>
      <c r="BP88">
        <f t="shared" si="168"/>
        <v>13.168892221892593</v>
      </c>
      <c r="BQ88">
        <f t="shared" si="168"/>
        <v>13.063021837697097</v>
      </c>
      <c r="BR88">
        <f t="shared" si="133"/>
        <v>12.875705120801122</v>
      </c>
    </row>
    <row r="89" spans="1:70">
      <c r="A89" s="32" t="s">
        <v>48</v>
      </c>
      <c r="B89" s="20" t="s">
        <v>45</v>
      </c>
      <c r="C89" s="32">
        <v>49007.472699999998</v>
      </c>
      <c r="D89" s="32">
        <v>8.0000000000000004E-4</v>
      </c>
      <c r="E89" s="33">
        <f t="shared" si="160"/>
        <v>-16753.484970421214</v>
      </c>
      <c r="F89">
        <f t="shared" si="163"/>
        <v>-16753.5</v>
      </c>
      <c r="G89">
        <f t="shared" si="65"/>
        <v>4.9271243260591291E-3</v>
      </c>
      <c r="J89">
        <f t="shared" si="114"/>
        <v>4.9271243260591291E-3</v>
      </c>
      <c r="Q89" s="2">
        <f t="shared" si="161"/>
        <v>33988.972699999998</v>
      </c>
      <c r="S89" s="5">
        <v>1</v>
      </c>
      <c r="T89" s="172"/>
      <c r="U89" s="5">
        <v>4.3732434727603076E-12</v>
      </c>
      <c r="V89" s="5">
        <v>7.3355395343425164E-18</v>
      </c>
      <c r="W89" s="5">
        <v>5.0445277381391424E-27</v>
      </c>
      <c r="X89" s="5">
        <v>1.817375130170181E-12</v>
      </c>
      <c r="Y89" s="5">
        <v>1.1355341943377601E-9</v>
      </c>
      <c r="Z89">
        <v>3.151466511306497E-4</v>
      </c>
      <c r="AA89">
        <v>1.6682796767208879E-2</v>
      </c>
      <c r="AB89">
        <v>479.67788305293965</v>
      </c>
      <c r="AC89" s="33">
        <v>5.4557113919586074E-8</v>
      </c>
      <c r="AD89">
        <v>1.7078235235420663E-8</v>
      </c>
      <c r="AE89">
        <v>2.5046309937624699E-20</v>
      </c>
      <c r="AF89">
        <f t="shared" si="137"/>
        <v>-16753.5</v>
      </c>
      <c r="AG89" s="117">
        <f t="shared" si="138"/>
        <v>-1.7961163756392007E-3</v>
      </c>
      <c r="AH89" s="117">
        <f t="shared" si="121"/>
        <v>2.159473268274598E-2</v>
      </c>
      <c r="AI89" s="117">
        <f t="shared" si="122"/>
        <v>4.9271243260591291E-3</v>
      </c>
      <c r="AJ89" s="117">
        <f t="shared" si="123"/>
        <v>6.7232407016983298E-3</v>
      </c>
      <c r="AK89" s="117">
        <f t="shared" si="124"/>
        <v>4.5201965532973049E-5</v>
      </c>
      <c r="AL89">
        <f t="shared" si="125"/>
        <v>4.9271243260591291E-3</v>
      </c>
      <c r="AM89" s="141">
        <f t="shared" si="164"/>
        <v>4.5201965532973049E-5</v>
      </c>
      <c r="AN89">
        <f t="shared" si="139"/>
        <v>-1.6667608356686851E-2</v>
      </c>
      <c r="AO89">
        <f t="shared" si="140"/>
        <v>0.43064429123428638</v>
      </c>
      <c r="AP89">
        <f t="shared" si="141"/>
        <v>-2.8300826886090147E-2</v>
      </c>
      <c r="AQ89">
        <f t="shared" si="142"/>
        <v>-0.2333343084470734</v>
      </c>
      <c r="AR89">
        <f t="shared" si="143"/>
        <v>-2.7526480972245588</v>
      </c>
      <c r="AS89">
        <f t="shared" si="144"/>
        <v>-5.0771329497539197</v>
      </c>
      <c r="AT89" s="117">
        <f t="shared" si="167"/>
        <v>10.191998387503213</v>
      </c>
      <c r="AU89" s="117">
        <f t="shared" si="167"/>
        <v>10.195688136763343</v>
      </c>
      <c r="AV89" s="117">
        <f t="shared" si="167"/>
        <v>10.18736157542447</v>
      </c>
      <c r="AW89" s="117">
        <f t="shared" si="167"/>
        <v>10.206248471652511</v>
      </c>
      <c r="AX89" s="117">
        <f t="shared" si="167"/>
        <v>10.163886483491254</v>
      </c>
      <c r="AY89" s="117">
        <f t="shared" si="167"/>
        <v>10.261536253082289</v>
      </c>
      <c r="AZ89" s="117">
        <f t="shared" si="167"/>
        <v>10.048150023991955</v>
      </c>
      <c r="BA89" s="117">
        <f t="shared" si="145"/>
        <v>10.620741748996348</v>
      </c>
      <c r="BC89">
        <v>12000</v>
      </c>
      <c r="BD89">
        <f t="shared" si="128"/>
        <v>9.8318803858011117E-2</v>
      </c>
      <c r="BE89">
        <f t="shared" si="129"/>
        <v>7.739004249126992E-2</v>
      </c>
      <c r="BF89" s="117">
        <f t="shared" si="130"/>
        <v>2.0928761366741204E-2</v>
      </c>
      <c r="BG89">
        <f t="shared" si="131"/>
        <v>1.0433791213205044</v>
      </c>
      <c r="BH89">
        <f t="shared" si="117"/>
        <v>0.9084658167732993</v>
      </c>
      <c r="BI89">
        <f t="shared" si="118"/>
        <v>1.5002385892229904</v>
      </c>
      <c r="BJ89">
        <f t="shared" si="119"/>
        <v>0.93181931177193189</v>
      </c>
      <c r="BK89">
        <f t="shared" ref="BK89:BQ89" si="169">$BR89+$AH$7*SIN(BL89)</f>
        <v>13.41993683810337</v>
      </c>
      <c r="BL89">
        <f t="shared" si="169"/>
        <v>13.41811818259337</v>
      </c>
      <c r="BM89">
        <f t="shared" si="169"/>
        <v>13.413642295318299</v>
      </c>
      <c r="BN89">
        <f t="shared" si="169"/>
        <v>13.402721934187408</v>
      </c>
      <c r="BO89">
        <f t="shared" si="169"/>
        <v>13.376614302322761</v>
      </c>
      <c r="BP89">
        <f t="shared" si="169"/>
        <v>13.316899134276436</v>
      </c>
      <c r="BQ89">
        <f t="shared" si="169"/>
        <v>13.191222349292991</v>
      </c>
      <c r="BR89">
        <f t="shared" si="133"/>
        <v>12.956954814418317</v>
      </c>
    </row>
    <row r="90" spans="1:70">
      <c r="A90" s="32" t="s">
        <v>48</v>
      </c>
      <c r="B90" s="20" t="s">
        <v>45</v>
      </c>
      <c r="C90" s="32">
        <v>49387.430500000002</v>
      </c>
      <c r="D90" s="32">
        <v>1.1000000000000001E-3</v>
      </c>
      <c r="E90" s="33">
        <f t="shared" si="160"/>
        <v>-15594.471048561254</v>
      </c>
      <c r="F90">
        <f t="shared" si="163"/>
        <v>-15594.5</v>
      </c>
      <c r="G90">
        <f t="shared" si="65"/>
        <v>9.4911068517831154E-3</v>
      </c>
      <c r="J90">
        <f t="shared" si="114"/>
        <v>9.4911068517831154E-3</v>
      </c>
      <c r="Q90" s="2">
        <f t="shared" si="161"/>
        <v>34368.930500000002</v>
      </c>
      <c r="S90" s="5">
        <v>1</v>
      </c>
      <c r="T90" s="172"/>
      <c r="AC90" s="33"/>
      <c r="AF90">
        <f t="shared" si="137"/>
        <v>-15594.5</v>
      </c>
      <c r="AG90" s="117">
        <f t="shared" si="138"/>
        <v>-1.6918867898040035E-3</v>
      </c>
      <c r="AH90" s="117">
        <f t="shared" si="121"/>
        <v>2.9446720275108446E-2</v>
      </c>
      <c r="AI90" s="117">
        <f t="shared" si="122"/>
        <v>9.4911068517831154E-3</v>
      </c>
      <c r="AJ90" s="117">
        <f t="shared" si="123"/>
        <v>1.1182993641587119E-2</v>
      </c>
      <c r="AK90" s="117">
        <f t="shared" si="124"/>
        <v>1.2505934678777792E-4</v>
      </c>
      <c r="AL90">
        <f t="shared" si="125"/>
        <v>9.4911068517831154E-3</v>
      </c>
      <c r="AM90" s="141">
        <f t="shared" si="164"/>
        <v>1.2505934678777792E-4</v>
      </c>
      <c r="AN90">
        <f t="shared" si="139"/>
        <v>-1.995561342332533E-2</v>
      </c>
      <c r="AO90">
        <f t="shared" si="140"/>
        <v>0.4395705291752342</v>
      </c>
      <c r="AP90">
        <f t="shared" si="141"/>
        <v>-6.488579182839159E-2</v>
      </c>
      <c r="AQ90">
        <f t="shared" si="142"/>
        <v>-0.25402683093259099</v>
      </c>
      <c r="AR90">
        <f t="shared" si="143"/>
        <v>-2.716021295037828</v>
      </c>
      <c r="AS90">
        <f t="shared" si="144"/>
        <v>-4.6284207989656414</v>
      </c>
      <c r="AT90" s="117">
        <f t="shared" si="167"/>
        <v>10.258366986300492</v>
      </c>
      <c r="AU90" s="117">
        <f t="shared" si="167"/>
        <v>10.260779361725112</v>
      </c>
      <c r="AV90" s="117">
        <f t="shared" si="167"/>
        <v>10.254950340997819</v>
      </c>
      <c r="AW90" s="117">
        <f t="shared" si="167"/>
        <v>10.269099986122386</v>
      </c>
      <c r="AX90" s="117">
        <f t="shared" si="167"/>
        <v>10.23512312318549</v>
      </c>
      <c r="AY90" s="117">
        <f t="shared" si="167"/>
        <v>10.319034624691131</v>
      </c>
      <c r="AZ90" s="117">
        <f t="shared" si="167"/>
        <v>10.123672730252247</v>
      </c>
      <c r="BA90" s="117">
        <f t="shared" si="145"/>
        <v>10.714910143898674</v>
      </c>
      <c r="BC90">
        <v>13000</v>
      </c>
      <c r="BD90">
        <f t="shared" si="128"/>
        <v>0.10580656044787999</v>
      </c>
      <c r="BE90">
        <f t="shared" si="129"/>
        <v>7.8752885046527527E-2</v>
      </c>
      <c r="BF90" s="117">
        <f t="shared" si="130"/>
        <v>2.7053675401352464E-2</v>
      </c>
      <c r="BG90">
        <f t="shared" si="131"/>
        <v>0.9425962293671053</v>
      </c>
      <c r="BH90">
        <f t="shared" si="117"/>
        <v>0.96451074467415299</v>
      </c>
      <c r="BI90">
        <f t="shared" si="118"/>
        <v>1.6642240789470344</v>
      </c>
      <c r="BJ90">
        <f t="shared" si="119"/>
        <v>1.0980808424050181</v>
      </c>
      <c r="BK90">
        <f t="shared" ref="BK90:BQ90" si="170">$BR90+$AH$7*SIN(BL90)</f>
        <v>13.550230672315859</v>
      </c>
      <c r="BL90">
        <f t="shared" si="170"/>
        <v>13.549323461496202</v>
      </c>
      <c r="BM90">
        <f t="shared" si="170"/>
        <v>13.546670115487977</v>
      </c>
      <c r="BN90">
        <f t="shared" si="170"/>
        <v>13.538969326718339</v>
      </c>
      <c r="BO90">
        <f t="shared" si="170"/>
        <v>13.517095166799212</v>
      </c>
      <c r="BP90">
        <f t="shared" si="170"/>
        <v>13.458303917294812</v>
      </c>
      <c r="BQ90">
        <f t="shared" si="170"/>
        <v>13.317877191373009</v>
      </c>
      <c r="BR90">
        <f t="shared" si="133"/>
        <v>13.038204508035509</v>
      </c>
    </row>
    <row r="91" spans="1:70">
      <c r="A91" s="32" t="s">
        <v>87</v>
      </c>
      <c r="B91" s="20" t="s">
        <v>45</v>
      </c>
      <c r="C91" s="32">
        <v>55623.395199999999</v>
      </c>
      <c r="D91" s="32">
        <v>3.7000000000000002E-3</v>
      </c>
      <c r="E91" s="33">
        <f t="shared" si="160"/>
        <v>3427.562197044399</v>
      </c>
      <c r="F91">
        <f t="shared" si="163"/>
        <v>3427.5</v>
      </c>
      <c r="G91">
        <f t="shared" si="65"/>
        <v>2.0389964010973927E-2</v>
      </c>
      <c r="J91">
        <f t="shared" si="114"/>
        <v>2.0389964010973927E-2</v>
      </c>
      <c r="O91">
        <f t="shared" ref="O91:O122" ca="1" si="171">+C$11+C$12*F91</f>
        <v>2.1284317417435344E-2</v>
      </c>
      <c r="Q91" s="2">
        <f t="shared" si="161"/>
        <v>40604.895199999999</v>
      </c>
      <c r="S91" s="5">
        <v>1</v>
      </c>
      <c r="T91" s="172"/>
      <c r="AC91" s="33"/>
      <c r="AF91">
        <f t="shared" si="137"/>
        <v>3427.5</v>
      </c>
      <c r="AG91" s="117">
        <f t="shared" si="138"/>
        <v>1.5292393588789664E-2</v>
      </c>
      <c r="AH91" s="117">
        <f t="shared" si="121"/>
        <v>6.8566660360853959E-2</v>
      </c>
      <c r="AI91" s="117">
        <f t="shared" si="122"/>
        <v>2.0389964010973927E-2</v>
      </c>
      <c r="AJ91" s="117">
        <f t="shared" si="123"/>
        <v>5.0975704221842624E-3</v>
      </c>
      <c r="AK91" s="117">
        <f t="shared" si="124"/>
        <v>2.5985224209127839E-5</v>
      </c>
      <c r="AL91">
        <f t="shared" si="125"/>
        <v>2.0389964010973927E-2</v>
      </c>
      <c r="AM91" s="141">
        <f t="shared" si="164"/>
        <v>2.5985224209127839E-5</v>
      </c>
      <c r="AN91">
        <f t="shared" si="139"/>
        <v>-4.8176696349880026E-2</v>
      </c>
      <c r="AO91">
        <f t="shared" si="140"/>
        <v>1.1722890447260483</v>
      </c>
      <c r="AP91">
        <f t="shared" si="141"/>
        <v>-0.99704897192554764</v>
      </c>
      <c r="AQ91">
        <f t="shared" si="142"/>
        <v>-0.59070069211908649</v>
      </c>
      <c r="AR91">
        <f t="shared" si="143"/>
        <v>-1.2870001224863328</v>
      </c>
      <c r="AS91">
        <f t="shared" si="144"/>
        <v>-0.74999836320422653</v>
      </c>
      <c r="AT91" s="117">
        <f t="shared" si="167"/>
        <v>11.864650319480427</v>
      </c>
      <c r="AU91" s="117">
        <f t="shared" si="167"/>
        <v>11.867654202809952</v>
      </c>
      <c r="AV91" s="117">
        <f t="shared" si="167"/>
        <v>11.874013223153666</v>
      </c>
      <c r="AW91" s="117">
        <f t="shared" si="167"/>
        <v>11.88736572789478</v>
      </c>
      <c r="AX91" s="117">
        <f t="shared" si="167"/>
        <v>11.914947620295884</v>
      </c>
      <c r="AY91" s="117">
        <f t="shared" si="167"/>
        <v>11.9701818074108</v>
      </c>
      <c r="AZ91" s="117">
        <f t="shared" si="167"/>
        <v>12.075122296126551</v>
      </c>
      <c r="BA91" s="117">
        <f t="shared" si="145"/>
        <v>12.260441815884928</v>
      </c>
      <c r="BC91">
        <v>14000</v>
      </c>
      <c r="BD91">
        <f t="shared" si="128"/>
        <v>0.11226950504951222</v>
      </c>
      <c r="BE91">
        <f t="shared" si="129"/>
        <v>8.006118268930433E-2</v>
      </c>
      <c r="BF91" s="117">
        <f t="shared" si="130"/>
        <v>3.2208322360207882E-2</v>
      </c>
      <c r="BG91">
        <f t="shared" si="131"/>
        <v>0.86073776746153141</v>
      </c>
      <c r="BH91">
        <f t="shared" si="117"/>
        <v>0.99125655792180256</v>
      </c>
      <c r="BI91">
        <f t="shared" si="118"/>
        <v>1.7991017527111841</v>
      </c>
      <c r="BJ91">
        <f t="shared" si="119"/>
        <v>1.2589965435184205</v>
      </c>
      <c r="BK91">
        <f t="shared" ref="BK91:BQ91" si="172">$BR91+$AH$7*SIN(BL91)</f>
        <v>13.66824818387159</v>
      </c>
      <c r="BL91">
        <f t="shared" si="172"/>
        <v>13.667884762655612</v>
      </c>
      <c r="BM91">
        <f t="shared" si="172"/>
        <v>13.666580452805755</v>
      </c>
      <c r="BN91">
        <f t="shared" si="172"/>
        <v>13.661926590209578</v>
      </c>
      <c r="BO91">
        <f t="shared" si="172"/>
        <v>13.645653056819363</v>
      </c>
      <c r="BP91">
        <f t="shared" si="172"/>
        <v>13.592252862301251</v>
      </c>
      <c r="BQ91">
        <f t="shared" si="172"/>
        <v>13.442686786132324</v>
      </c>
      <c r="BR91">
        <f t="shared" si="133"/>
        <v>13.119454201652704</v>
      </c>
    </row>
    <row r="92" spans="1:70">
      <c r="A92" s="56" t="s">
        <v>92</v>
      </c>
      <c r="B92" s="54" t="s">
        <v>44</v>
      </c>
      <c r="C92" s="36">
        <v>55979.583500000001</v>
      </c>
      <c r="D92" s="36">
        <v>2.5999999999999999E-3</v>
      </c>
      <c r="E92" s="33">
        <f t="shared" si="160"/>
        <v>4514.0702211029375</v>
      </c>
      <c r="F92">
        <f t="shared" si="163"/>
        <v>4514</v>
      </c>
      <c r="G92">
        <f t="shared" si="65"/>
        <v>2.3020479115075432E-2</v>
      </c>
      <c r="J92">
        <f t="shared" si="114"/>
        <v>2.3020479115075432E-2</v>
      </c>
      <c r="O92">
        <f t="shared" ca="1" si="171"/>
        <v>3.0829032655701166E-2</v>
      </c>
      <c r="Q92" s="2">
        <f t="shared" si="161"/>
        <v>40961.083500000001</v>
      </c>
      <c r="S92" s="5">
        <v>1</v>
      </c>
      <c r="T92" s="172"/>
      <c r="AC92" s="33"/>
      <c r="AF92">
        <f t="shared" si="137"/>
        <v>4514</v>
      </c>
      <c r="AG92" s="117">
        <f t="shared" si="138"/>
        <v>2.1904865750217335E-2</v>
      </c>
      <c r="AH92" s="117">
        <f t="shared" si="121"/>
        <v>6.6570901086940276E-2</v>
      </c>
      <c r="AI92" s="117">
        <f t="shared" si="122"/>
        <v>2.3020479115075432E-2</v>
      </c>
      <c r="AJ92" s="117">
        <f t="shared" si="123"/>
        <v>1.1156133648580965E-3</v>
      </c>
      <c r="AK92" s="117">
        <f t="shared" si="124"/>
        <v>1.2445931798500044E-6</v>
      </c>
      <c r="AL92">
        <f t="shared" si="125"/>
        <v>2.3020479115075432E-2</v>
      </c>
      <c r="AM92" s="141">
        <f t="shared" si="164"/>
        <v>1.2445931798500044E-6</v>
      </c>
      <c r="AN92">
        <f t="shared" si="139"/>
        <v>-4.3550421971864851E-2</v>
      </c>
      <c r="AO92">
        <f t="shared" si="140"/>
        <v>1.3309222883139666</v>
      </c>
      <c r="AP92">
        <f t="shared" si="141"/>
        <v>-0.97861112374995551</v>
      </c>
      <c r="AQ92">
        <f t="shared" si="142"/>
        <v>-0.51874971007185156</v>
      </c>
      <c r="AR92">
        <f t="shared" si="143"/>
        <v>-1.0029581067951914</v>
      </c>
      <c r="AS92">
        <f t="shared" si="144"/>
        <v>-0.54822451583753096</v>
      </c>
      <c r="AT92" s="117">
        <f t="shared" si="167"/>
        <v>12.043541546859677</v>
      </c>
      <c r="AU92" s="117">
        <f t="shared" si="167"/>
        <v>12.047417236697045</v>
      </c>
      <c r="AV92" s="117">
        <f t="shared" si="167"/>
        <v>12.054656097237755</v>
      </c>
      <c r="AW92" s="117">
        <f t="shared" si="167"/>
        <v>12.068098617704754</v>
      </c>
      <c r="AX92" s="117">
        <f t="shared" si="167"/>
        <v>12.092805727480027</v>
      </c>
      <c r="AY92" s="117">
        <f t="shared" si="167"/>
        <v>12.137429526867248</v>
      </c>
      <c r="AZ92" s="117">
        <f t="shared" si="167"/>
        <v>12.215850853501497</v>
      </c>
      <c r="BA92" s="117">
        <f t="shared" si="145"/>
        <v>12.348719608000007</v>
      </c>
      <c r="BC92">
        <v>15000</v>
      </c>
      <c r="BD92">
        <f t="shared" si="128"/>
        <v>0.1178543703416251</v>
      </c>
      <c r="BE92">
        <f t="shared" si="129"/>
        <v>8.1314935419600332E-2</v>
      </c>
      <c r="BF92" s="117">
        <f t="shared" si="130"/>
        <v>3.6539434922024765E-2</v>
      </c>
      <c r="BG92">
        <f t="shared" si="131"/>
        <v>0.79381647287289814</v>
      </c>
      <c r="BH92">
        <f t="shared" si="117"/>
        <v>0.99982059645649979</v>
      </c>
      <c r="BI92">
        <f t="shared" si="118"/>
        <v>1.9124937899884304</v>
      </c>
      <c r="BJ92">
        <f t="shared" si="119"/>
        <v>1.417008070271349</v>
      </c>
      <c r="BK92">
        <f t="shared" ref="BK92:BQ92" si="173">$BR92+$AH$7*SIN(BL92)</f>
        <v>13.776378586852456</v>
      </c>
      <c r="BL92">
        <f t="shared" si="173"/>
        <v>13.776266789444133</v>
      </c>
      <c r="BM92">
        <f t="shared" si="173"/>
        <v>13.775752602013075</v>
      </c>
      <c r="BN92">
        <f t="shared" si="173"/>
        <v>13.77339665858705</v>
      </c>
      <c r="BO92">
        <f t="shared" si="173"/>
        <v>13.762783166374263</v>
      </c>
      <c r="BP92">
        <f t="shared" si="173"/>
        <v>13.718137427329966</v>
      </c>
      <c r="BQ92">
        <f t="shared" si="173"/>
        <v>13.565363730489887</v>
      </c>
      <c r="BR92">
        <f t="shared" si="133"/>
        <v>13.200703895269896</v>
      </c>
    </row>
    <row r="93" spans="1:70">
      <c r="A93" s="56" t="s">
        <v>92</v>
      </c>
      <c r="B93" s="54" t="s">
        <v>45</v>
      </c>
      <c r="C93" s="36">
        <v>56003.354800000001</v>
      </c>
      <c r="D93" s="36">
        <v>2.3999999999999998E-3</v>
      </c>
      <c r="E93" s="33">
        <f t="shared" si="160"/>
        <v>4586.5816095800519</v>
      </c>
      <c r="F93">
        <f t="shared" si="163"/>
        <v>4586.5</v>
      </c>
      <c r="G93">
        <f t="shared" si="65"/>
        <v>2.6753946534881834E-2</v>
      </c>
      <c r="J93">
        <f t="shared" si="114"/>
        <v>2.6753946534881834E-2</v>
      </c>
      <c r="O93">
        <f t="shared" ca="1" si="171"/>
        <v>3.1465932660095348E-2</v>
      </c>
      <c r="Q93" s="2">
        <f t="shared" si="161"/>
        <v>40984.854800000001</v>
      </c>
      <c r="S93" s="5">
        <v>1</v>
      </c>
      <c r="T93" s="172"/>
      <c r="U93" s="5">
        <v>6.4202375465779148E-8</v>
      </c>
      <c r="V93" s="5">
        <v>2.1159263923708077E-18</v>
      </c>
      <c r="W93" s="5">
        <v>3.2161552150506633E-26</v>
      </c>
      <c r="X93" s="5">
        <v>9.0149676378455961E-8</v>
      </c>
      <c r="Y93" s="5">
        <v>5.2721866153274306E-5</v>
      </c>
      <c r="Z93">
        <v>3.3476576249439039E-3</v>
      </c>
      <c r="AA93">
        <v>3.7817455844799071E-2</v>
      </c>
      <c r="AB93">
        <v>1632.4398035408976</v>
      </c>
      <c r="AC93" s="33">
        <v>2.7062691033500588E-3</v>
      </c>
      <c r="AD93">
        <v>2.0421665498384088E-5</v>
      </c>
      <c r="AE93">
        <v>1.5968357100041259E-19</v>
      </c>
      <c r="AF93">
        <f t="shared" si="137"/>
        <v>4586.5</v>
      </c>
      <c r="AG93" s="117">
        <f t="shared" si="138"/>
        <v>2.2419217285172169E-2</v>
      </c>
      <c r="AH93" s="117">
        <f t="shared" si="121"/>
        <v>6.9920260392352621E-2</v>
      </c>
      <c r="AI93" s="117">
        <f t="shared" si="122"/>
        <v>2.6753946534881834E-2</v>
      </c>
      <c r="AJ93" s="117">
        <f t="shared" si="123"/>
        <v>4.3347292497096651E-3</v>
      </c>
      <c r="AK93" s="117">
        <f t="shared" si="124"/>
        <v>1.8789877668288516E-5</v>
      </c>
      <c r="AL93">
        <f t="shared" si="125"/>
        <v>2.6753946534881834E-2</v>
      </c>
      <c r="AM93" s="141">
        <f t="shared" si="164"/>
        <v>1.8789877668288516E-5</v>
      </c>
      <c r="AN93">
        <f t="shared" si="139"/>
        <v>-4.3166313857470787E-2</v>
      </c>
      <c r="AO93">
        <f t="shared" si="140"/>
        <v>1.3420375874819546</v>
      </c>
      <c r="AP93">
        <f t="shared" si="141"/>
        <v>-0.97394481563031154</v>
      </c>
      <c r="AQ93">
        <f t="shared" si="142"/>
        <v>-0.5114891116652498</v>
      </c>
      <c r="AR93">
        <f t="shared" si="143"/>
        <v>-0.981380842035662</v>
      </c>
      <c r="AS93">
        <f t="shared" si="144"/>
        <v>-0.53427532130119171</v>
      </c>
      <c r="AT93" s="117">
        <f t="shared" si="167"/>
        <v>12.056268195380918</v>
      </c>
      <c r="AU93" s="117">
        <f t="shared" si="167"/>
        <v>12.060165549854952</v>
      </c>
      <c r="AV93" s="117">
        <f t="shared" si="167"/>
        <v>12.067393298264504</v>
      </c>
      <c r="AW93" s="117">
        <f t="shared" si="167"/>
        <v>12.08072281695482</v>
      </c>
      <c r="AX93" s="117">
        <f t="shared" si="167"/>
        <v>12.105064155102859</v>
      </c>
      <c r="AY93" s="117">
        <f t="shared" si="167"/>
        <v>12.148780157797205</v>
      </c>
      <c r="AZ93" s="117">
        <f t="shared" si="167"/>
        <v>12.225282795956113</v>
      </c>
      <c r="BA93" s="117">
        <f t="shared" si="145"/>
        <v>12.354610210787254</v>
      </c>
      <c r="BC93">
        <v>16000</v>
      </c>
      <c r="BD93">
        <f t="shared" si="128"/>
        <v>0.12268343386155425</v>
      </c>
      <c r="BE93">
        <f t="shared" si="129"/>
        <v>8.2514143237415516E-2</v>
      </c>
      <c r="BF93" s="117">
        <f t="shared" si="130"/>
        <v>4.0169290624138744E-2</v>
      </c>
      <c r="BG93">
        <f t="shared" si="131"/>
        <v>0.73851631871469003</v>
      </c>
      <c r="BH93">
        <f t="shared" si="117"/>
        <v>0.99693785914910471</v>
      </c>
      <c r="BI93">
        <f t="shared" si="118"/>
        <v>2.0097140505577746</v>
      </c>
      <c r="BJ93">
        <f t="shared" si="119"/>
        <v>1.574172502956078</v>
      </c>
      <c r="BK93">
        <f t="shared" ref="BK93:BQ93" si="174">$BR93+$AH$7*SIN(BL93)</f>
        <v>13.876472757318503</v>
      </c>
      <c r="BL93">
        <f t="shared" si="174"/>
        <v>13.876448973488282</v>
      </c>
      <c r="BM93">
        <f t="shared" si="174"/>
        <v>13.876299065893704</v>
      </c>
      <c r="BN93">
        <f t="shared" si="174"/>
        <v>13.875356140679873</v>
      </c>
      <c r="BO93">
        <f t="shared" si="174"/>
        <v>13.869499505172886</v>
      </c>
      <c r="BP93">
        <f t="shared" si="174"/>
        <v>13.835600192673139</v>
      </c>
      <c r="BQ93">
        <f t="shared" si="174"/>
        <v>13.685634692340045</v>
      </c>
      <c r="BR93">
        <f t="shared" si="133"/>
        <v>13.28195358888709</v>
      </c>
    </row>
    <row r="94" spans="1:70">
      <c r="A94" s="57" t="s">
        <v>685</v>
      </c>
      <c r="B94" s="55" t="s">
        <v>45</v>
      </c>
      <c r="C94" s="57">
        <v>56745.407099999997</v>
      </c>
      <c r="D94" s="57">
        <v>2.2000000000000001E-3</v>
      </c>
      <c r="E94" s="33">
        <f t="shared" si="160"/>
        <v>6850.1196826191863</v>
      </c>
      <c r="F94">
        <f t="shared" si="163"/>
        <v>6850</v>
      </c>
      <c r="G94">
        <f t="shared" si="65"/>
        <v>3.9235373988049105E-2</v>
      </c>
      <c r="J94">
        <f t="shared" si="114"/>
        <v>3.9235373988049105E-2</v>
      </c>
      <c r="O94">
        <f t="shared" ca="1" si="171"/>
        <v>5.1350390038663866E-2</v>
      </c>
      <c r="Q94" s="2">
        <f t="shared" si="161"/>
        <v>41726.907099999997</v>
      </c>
      <c r="S94" s="5">
        <v>1</v>
      </c>
      <c r="T94" s="172"/>
      <c r="AC94" s="33"/>
      <c r="AF94">
        <f t="shared" si="137"/>
        <v>6850</v>
      </c>
      <c r="AG94" s="117">
        <f t="shared" si="138"/>
        <v>4.3391838819636402E-2</v>
      </c>
      <c r="AH94" s="117">
        <f t="shared" si="121"/>
        <v>6.535115162983178E-2</v>
      </c>
      <c r="AI94" s="117">
        <f t="shared" si="122"/>
        <v>3.9235373988049105E-2</v>
      </c>
      <c r="AJ94" s="117">
        <f t="shared" si="123"/>
        <v>-4.1564648315872976E-3</v>
      </c>
      <c r="AK94" s="117">
        <f t="shared" si="124"/>
        <v>1.7276199896222024E-5</v>
      </c>
      <c r="AL94">
        <f t="shared" si="125"/>
        <v>3.9235373988049105E-2</v>
      </c>
      <c r="AM94" s="141">
        <f t="shared" si="164"/>
        <v>1.7276199896222024E-5</v>
      </c>
      <c r="AN94">
        <f t="shared" si="139"/>
        <v>-2.6115777641782675E-2</v>
      </c>
      <c r="AO94">
        <f t="shared" si="140"/>
        <v>1.6088596258463497</v>
      </c>
      <c r="AP94">
        <f t="shared" si="141"/>
        <v>-0.48433603799202601</v>
      </c>
      <c r="AQ94">
        <f t="shared" si="142"/>
        <v>-8.8886324127084498E-2</v>
      </c>
      <c r="AR94">
        <f t="shared" si="143"/>
        <v>-0.14496414183555048</v>
      </c>
      <c r="AS94">
        <f t="shared" si="144"/>
        <v>-7.2609270053622388E-2</v>
      </c>
      <c r="AT94" s="117">
        <f t="shared" si="167"/>
        <v>12.495532759792182</v>
      </c>
      <c r="AU94" s="117">
        <f t="shared" si="167"/>
        <v>12.496453135995425</v>
      </c>
      <c r="AV94" s="117">
        <f t="shared" si="167"/>
        <v>12.497952505286023</v>
      </c>
      <c r="AW94" s="117">
        <f t="shared" si="167"/>
        <v>12.500394774079101</v>
      </c>
      <c r="AX94" s="117">
        <f t="shared" si="167"/>
        <v>12.504372060990114</v>
      </c>
      <c r="AY94" s="117">
        <f t="shared" si="167"/>
        <v>12.510847084930418</v>
      </c>
      <c r="AZ94" s="117">
        <f t="shared" si="167"/>
        <v>12.521383564567151</v>
      </c>
      <c r="BA94" s="117">
        <f t="shared" si="145"/>
        <v>12.538518892289771</v>
      </c>
      <c r="BC94">
        <v>17000</v>
      </c>
      <c r="BD94">
        <f t="shared" si="128"/>
        <v>0.12685500067711603</v>
      </c>
      <c r="BE94">
        <f t="shared" si="129"/>
        <v>8.3658806142749884E-2</v>
      </c>
      <c r="BF94" s="117">
        <f t="shared" si="130"/>
        <v>4.3196194534366135E-2</v>
      </c>
      <c r="BG94">
        <f t="shared" si="131"/>
        <v>0.69229607400896387</v>
      </c>
      <c r="BH94">
        <f t="shared" si="117"/>
        <v>0.98673721534916803</v>
      </c>
      <c r="BI94">
        <f t="shared" si="118"/>
        <v>2.0944835443725176</v>
      </c>
      <c r="BJ94">
        <f t="shared" si="119"/>
        <v>1.7322277050767476</v>
      </c>
      <c r="BK94">
        <f t="shared" ref="BK94:BQ94" si="175">$BR94+$AH$7*SIN(BL94)</f>
        <v>13.969932263133753</v>
      </c>
      <c r="BL94">
        <f t="shared" si="175"/>
        <v>13.969929540408017</v>
      </c>
      <c r="BM94">
        <f t="shared" si="175"/>
        <v>13.969902959727643</v>
      </c>
      <c r="BN94">
        <f t="shared" si="175"/>
        <v>13.969643684644746</v>
      </c>
      <c r="BO94">
        <f t="shared" si="175"/>
        <v>13.967135187239169</v>
      </c>
      <c r="BP94">
        <f t="shared" si="175"/>
        <v>13.944528974685099</v>
      </c>
      <c r="BQ94">
        <f t="shared" si="175"/>
        <v>13.803242213965444</v>
      </c>
      <c r="BR94">
        <f t="shared" si="133"/>
        <v>13.363203282504283</v>
      </c>
    </row>
    <row r="95" spans="1:70">
      <c r="A95" s="57" t="s">
        <v>685</v>
      </c>
      <c r="B95" s="55" t="s">
        <v>45</v>
      </c>
      <c r="C95" s="57">
        <v>56743.442600000002</v>
      </c>
      <c r="D95" s="57">
        <v>1.6000000000000001E-3</v>
      </c>
      <c r="E95" s="33">
        <f t="shared" si="160"/>
        <v>6844.1272201681259</v>
      </c>
      <c r="F95">
        <f t="shared" si="163"/>
        <v>6844</v>
      </c>
      <c r="G95">
        <f t="shared" si="65"/>
        <v>4.1706397380039562E-2</v>
      </c>
      <c r="J95">
        <f t="shared" si="114"/>
        <v>4.1706397380039562E-2</v>
      </c>
      <c r="O95">
        <f t="shared" ca="1" si="171"/>
        <v>5.1297681072782965E-2</v>
      </c>
      <c r="Q95" s="2">
        <f t="shared" si="161"/>
        <v>41724.942600000002</v>
      </c>
      <c r="S95" s="5">
        <v>1</v>
      </c>
      <c r="T95" s="172"/>
      <c r="AC95" s="33"/>
      <c r="AF95">
        <f t="shared" si="137"/>
        <v>6844</v>
      </c>
      <c r="AG95" s="117">
        <f t="shared" si="138"/>
        <v>4.3325016187250293E-2</v>
      </c>
      <c r="AH95" s="117">
        <f t="shared" si="121"/>
        <v>6.7878970544535261E-2</v>
      </c>
      <c r="AI95" s="117">
        <f t="shared" si="122"/>
        <v>4.1706397380039562E-2</v>
      </c>
      <c r="AJ95" s="117">
        <f t="shared" si="123"/>
        <v>-1.618618807210731E-3</v>
      </c>
      <c r="AK95" s="117">
        <f t="shared" si="124"/>
        <v>2.6199268430562898E-6</v>
      </c>
      <c r="AL95">
        <f t="shared" si="125"/>
        <v>4.1706397380039562E-2</v>
      </c>
      <c r="AM95" s="141">
        <f t="shared" si="164"/>
        <v>2.6199268430562898E-6</v>
      </c>
      <c r="AN95">
        <f t="shared" si="139"/>
        <v>-2.6172573164495699E-2</v>
      </c>
      <c r="AO95">
        <f t="shared" si="140"/>
        <v>1.6086332569389812</v>
      </c>
      <c r="AP95">
        <f t="shared" si="141"/>
        <v>-0.48654347462961917</v>
      </c>
      <c r="AQ95">
        <f t="shared" si="142"/>
        <v>-9.0423344056887608E-2</v>
      </c>
      <c r="AR95">
        <f t="shared" si="143"/>
        <v>-0.14748903398889851</v>
      </c>
      <c r="AS95">
        <f t="shared" si="144"/>
        <v>-7.3878488897547376E-2</v>
      </c>
      <c r="AT95" s="117">
        <f t="shared" si="167"/>
        <v>12.494295568116231</v>
      </c>
      <c r="AU95" s="117">
        <f t="shared" si="167"/>
        <v>12.495231706777052</v>
      </c>
      <c r="AV95" s="117">
        <f t="shared" si="167"/>
        <v>12.496756883233951</v>
      </c>
      <c r="AW95" s="117">
        <f t="shared" si="167"/>
        <v>12.499241386509125</v>
      </c>
      <c r="AX95" s="117">
        <f t="shared" si="167"/>
        <v>12.503287745886276</v>
      </c>
      <c r="AY95" s="117">
        <f t="shared" si="167"/>
        <v>12.509875622066179</v>
      </c>
      <c r="AZ95" s="117">
        <f t="shared" si="167"/>
        <v>12.520596220542455</v>
      </c>
      <c r="BA95" s="117">
        <f t="shared" si="145"/>
        <v>12.538031394128067</v>
      </c>
      <c r="BC95">
        <v>18000</v>
      </c>
      <c r="BD95">
        <f t="shared" si="128"/>
        <v>0.13044831462277828</v>
      </c>
      <c r="BE95">
        <f t="shared" si="129"/>
        <v>8.4748924135603462E-2</v>
      </c>
      <c r="BF95" s="117">
        <f t="shared" si="130"/>
        <v>4.5699390487174835E-2</v>
      </c>
      <c r="BG95">
        <f t="shared" si="131"/>
        <v>0.65324479224249477</v>
      </c>
      <c r="BH95">
        <f t="shared" si="117"/>
        <v>0.97180493151773562</v>
      </c>
      <c r="BI95">
        <f t="shared" si="118"/>
        <v>2.1694638696835566</v>
      </c>
      <c r="BJ95">
        <f t="shared" si="119"/>
        <v>1.8927083788239876</v>
      </c>
      <c r="BK95">
        <f t="shared" ref="BK95:BQ95" si="176">$BR95+$AH$7*SIN(BL95)</f>
        <v>14.057831140976198</v>
      </c>
      <c r="BL95">
        <f t="shared" si="176"/>
        <v>14.057831066306587</v>
      </c>
      <c r="BM95">
        <f t="shared" si="176"/>
        <v>14.057829535115939</v>
      </c>
      <c r="BN95">
        <f t="shared" si="176"/>
        <v>14.057798142700911</v>
      </c>
      <c r="BO95">
        <f t="shared" si="176"/>
        <v>14.057157245680155</v>
      </c>
      <c r="BP95">
        <f t="shared" si="176"/>
        <v>14.045040430405921</v>
      </c>
      <c r="BQ95">
        <f t="shared" si="176"/>
        <v>13.917946410712645</v>
      </c>
      <c r="BR95">
        <f t="shared" si="133"/>
        <v>13.444452976121477</v>
      </c>
    </row>
    <row r="96" spans="1:70">
      <c r="A96" s="102" t="s">
        <v>687</v>
      </c>
      <c r="B96" s="103"/>
      <c r="C96" s="102">
        <v>57097.347999999998</v>
      </c>
      <c r="D96" s="102">
        <v>2.0999999999999999E-3</v>
      </c>
      <c r="E96" s="33">
        <f t="shared" si="160"/>
        <v>7923.6715422518118</v>
      </c>
      <c r="F96">
        <f t="shared" si="163"/>
        <v>7923.5</v>
      </c>
      <c r="G96">
        <f t="shared" si="65"/>
        <v>5.623643976286985E-2</v>
      </c>
      <c r="J96">
        <f t="shared" si="114"/>
        <v>5.623643976286985E-2</v>
      </c>
      <c r="O96">
        <f t="shared" ca="1" si="171"/>
        <v>6.0780902517521079E-2</v>
      </c>
      <c r="Q96" s="2">
        <f t="shared" si="161"/>
        <v>42078.847999999998</v>
      </c>
      <c r="S96" s="5">
        <v>1</v>
      </c>
      <c r="T96" s="172"/>
      <c r="AC96" s="33"/>
      <c r="AF96">
        <f t="shared" si="137"/>
        <v>7923.5</v>
      </c>
      <c r="AG96" s="117">
        <f t="shared" si="138"/>
        <v>5.5869851975692567E-2</v>
      </c>
      <c r="AH96" s="117">
        <f t="shared" si="121"/>
        <v>7.1636616785777943E-2</v>
      </c>
      <c r="AI96" s="117">
        <f t="shared" si="122"/>
        <v>5.623643976286985E-2</v>
      </c>
      <c r="AJ96" s="117">
        <f t="shared" si="123"/>
        <v>3.6658778717728324E-4</v>
      </c>
      <c r="AK96" s="117">
        <f t="shared" si="124"/>
        <v>1.3438660570753712E-7</v>
      </c>
      <c r="AL96">
        <f t="shared" si="125"/>
        <v>5.623643976286985E-2</v>
      </c>
      <c r="AM96" s="141">
        <f t="shared" si="164"/>
        <v>1.3438660570753712E-7</v>
      </c>
      <c r="AN96">
        <f t="shared" si="139"/>
        <v>-1.5400177022908093E-2</v>
      </c>
      <c r="AO96">
        <f t="shared" si="140"/>
        <v>1.5866501491559775</v>
      </c>
      <c r="AP96">
        <f t="shared" si="141"/>
        <v>-5.4183280856200264E-2</v>
      </c>
      <c r="AQ96">
        <f t="shared" si="142"/>
        <v>0.18561364469739661</v>
      </c>
      <c r="AR96">
        <f t="shared" si="143"/>
        <v>0.30643012217977167</v>
      </c>
      <c r="AS96">
        <f t="shared" si="144"/>
        <v>0.15442532713432292</v>
      </c>
      <c r="AT96" s="117">
        <f t="shared" si="167"/>
        <v>12.716807172120367</v>
      </c>
      <c r="AU96" s="117">
        <f t="shared" si="167"/>
        <v>12.714916837252753</v>
      </c>
      <c r="AV96" s="117">
        <f t="shared" si="167"/>
        <v>12.711811195795679</v>
      </c>
      <c r="AW96" s="117">
        <f t="shared" si="167"/>
        <v>12.70671197145138</v>
      </c>
      <c r="AX96" s="117">
        <f t="shared" si="167"/>
        <v>12.698347333870538</v>
      </c>
      <c r="AY96" s="117">
        <f t="shared" si="167"/>
        <v>12.684646004877425</v>
      </c>
      <c r="AZ96" s="117">
        <f t="shared" si="167"/>
        <v>12.66225004150966</v>
      </c>
      <c r="BA96" s="117">
        <f t="shared" si="145"/>
        <v>12.625740438387828</v>
      </c>
      <c r="BC96">
        <v>19000</v>
      </c>
      <c r="BD96">
        <f t="shared" si="128"/>
        <v>0.13352804803034582</v>
      </c>
      <c r="BE96">
        <f t="shared" si="129"/>
        <v>8.5784497215976224E-2</v>
      </c>
      <c r="BF96" s="117">
        <f t="shared" si="130"/>
        <v>4.7743550814369588E-2</v>
      </c>
      <c r="BG96">
        <f t="shared" si="131"/>
        <v>0.61992260284661105</v>
      </c>
      <c r="BH96">
        <f t="shared" si="117"/>
        <v>0.95379559783326384</v>
      </c>
      <c r="BI96">
        <f t="shared" si="118"/>
        <v>2.2366072459502129</v>
      </c>
      <c r="BJ96">
        <f t="shared" si="119"/>
        <v>2.0570496592702625</v>
      </c>
      <c r="BK96">
        <f t="shared" ref="BK96:BQ96" si="177">$BR96+$AH$7*SIN(BL96)</f>
        <v>14.141011718823432</v>
      </c>
      <c r="BL96">
        <f t="shared" si="177"/>
        <v>14.141011718823373</v>
      </c>
      <c r="BM96">
        <f t="shared" si="177"/>
        <v>14.141011718848757</v>
      </c>
      <c r="BN96">
        <f t="shared" si="177"/>
        <v>14.141011708118478</v>
      </c>
      <c r="BO96">
        <f t="shared" si="177"/>
        <v>14.141016241158972</v>
      </c>
      <c r="BP96">
        <f t="shared" si="177"/>
        <v>14.137455056136107</v>
      </c>
      <c r="BQ96">
        <f t="shared" si="177"/>
        <v>14.029526553722718</v>
      </c>
      <c r="BR96">
        <f t="shared" si="133"/>
        <v>13.525702669738671</v>
      </c>
    </row>
    <row r="97" spans="1:58">
      <c r="A97" s="33" t="s">
        <v>101</v>
      </c>
      <c r="B97" s="54" t="s">
        <v>45</v>
      </c>
      <c r="C97" s="36">
        <v>51245.207900000001</v>
      </c>
      <c r="D97" s="36"/>
      <c r="E97" s="33">
        <f t="shared" si="160"/>
        <v>-9927.5525899409167</v>
      </c>
      <c r="F97">
        <f t="shared" si="163"/>
        <v>-9927.5</v>
      </c>
      <c r="G97">
        <f>+C97-(C$7+F97*C$8)+T97*K$9</f>
        <v>-1.7240481647604611E-2</v>
      </c>
      <c r="K97">
        <f t="shared" ref="K97:K128" si="178">G97</f>
        <v>-1.7240481647604611E-2</v>
      </c>
      <c r="O97">
        <f t="shared" ca="1" si="171"/>
        <v>-9.6037055805795302E-2</v>
      </c>
      <c r="Q97" s="2">
        <f t="shared" si="161"/>
        <v>36226.707900000001</v>
      </c>
      <c r="S97" s="5">
        <v>1</v>
      </c>
      <c r="T97" s="172"/>
      <c r="AC97" s="33"/>
      <c r="AF97">
        <f t="shared" si="137"/>
        <v>-9927.5</v>
      </c>
      <c r="AG97" s="117">
        <f t="shared" si="138"/>
        <v>-1.6351517902018706E-3</v>
      </c>
      <c r="AH97" s="117">
        <f t="shared" si="121"/>
        <v>1.8189952683448189E-2</v>
      </c>
      <c r="AI97" s="117">
        <f t="shared" si="122"/>
        <v>-1.7240481647604611E-2</v>
      </c>
      <c r="AJ97" s="117">
        <f t="shared" si="123"/>
        <v>-1.560532985740274E-2</v>
      </c>
      <c r="AK97" s="117">
        <f t="shared" si="124"/>
        <v>2.4352631995834542E-4</v>
      </c>
      <c r="AL97">
        <f t="shared" si="125"/>
        <v>-1.7240481647604611E-2</v>
      </c>
      <c r="AM97" s="141">
        <f t="shared" si="164"/>
        <v>2.4352631995834542E-4</v>
      </c>
      <c r="AN97">
        <f t="shared" si="139"/>
        <v>-3.54304343310528E-2</v>
      </c>
      <c r="AO97">
        <f t="shared" si="140"/>
        <v>0.50370787843280718</v>
      </c>
      <c r="AP97">
        <f t="shared" si="141"/>
        <v>-0.26849812379947097</v>
      </c>
      <c r="AQ97">
        <f t="shared" si="142"/>
        <v>-0.3637374776853724</v>
      </c>
      <c r="AR97">
        <f t="shared" si="143"/>
        <v>-2.5091191384521285</v>
      </c>
      <c r="AS97">
        <f t="shared" si="144"/>
        <v>-3.0560659451421235</v>
      </c>
      <c r="AT97" s="117">
        <f t="shared" si="167"/>
        <v>10.606110236448044</v>
      </c>
      <c r="AU97" s="117">
        <f t="shared" si="167"/>
        <v>10.606142361928237</v>
      </c>
      <c r="AV97" s="117">
        <f t="shared" si="167"/>
        <v>10.606004868427496</v>
      </c>
      <c r="AW97" s="117">
        <f t="shared" si="167"/>
        <v>10.606593649084365</v>
      </c>
      <c r="AX97" s="117">
        <f t="shared" si="167"/>
        <v>10.604078252130543</v>
      </c>
      <c r="AY97" s="117">
        <f t="shared" si="167"/>
        <v>10.614934786123877</v>
      </c>
      <c r="AZ97" s="117">
        <f t="shared" si="167"/>
        <v>10.569955301422508</v>
      </c>
      <c r="BA97" s="117">
        <f t="shared" si="145"/>
        <v>11.175352157627309</v>
      </c>
      <c r="BF97" s="117"/>
    </row>
    <row r="98" spans="1:58">
      <c r="A98" s="33" t="s">
        <v>101</v>
      </c>
      <c r="B98" s="54" t="s">
        <v>45</v>
      </c>
      <c r="C98" s="36">
        <v>51246.192499999997</v>
      </c>
      <c r="D98" s="36"/>
      <c r="E98" s="33">
        <f t="shared" si="160"/>
        <v>-9924.5491903332277</v>
      </c>
      <c r="F98">
        <f t="shared" si="163"/>
        <v>-9924.5</v>
      </c>
      <c r="G98">
        <f t="shared" ref="G98:G161" si="179">+C98-(C$7+F98*C$8)+T98*K$9</f>
        <v>-1.6125993344758172E-2</v>
      </c>
      <c r="K98">
        <f t="shared" si="178"/>
        <v>-1.6125993344758172E-2</v>
      </c>
      <c r="O98">
        <f t="shared" ca="1" si="171"/>
        <v>-9.6010701322854858E-2</v>
      </c>
      <c r="Q98" s="2">
        <f t="shared" si="161"/>
        <v>36227.692499999997</v>
      </c>
      <c r="S98" s="5">
        <v>1</v>
      </c>
      <c r="T98" s="172"/>
      <c r="AC98" s="33"/>
      <c r="AF98">
        <f t="shared" si="137"/>
        <v>-9924.5</v>
      </c>
      <c r="AG98" s="117">
        <f t="shared" si="138"/>
        <v>-1.6351373295589167E-3</v>
      </c>
      <c r="AH98" s="117">
        <f t="shared" si="121"/>
        <v>1.9312184725939326E-2</v>
      </c>
      <c r="AI98" s="117">
        <f t="shared" si="122"/>
        <v>-1.6125993344758172E-2</v>
      </c>
      <c r="AJ98" s="117">
        <f t="shared" si="123"/>
        <v>-1.4490856015199255E-2</v>
      </c>
      <c r="AK98" s="117">
        <f t="shared" si="124"/>
        <v>2.0998490805323642E-4</v>
      </c>
      <c r="AL98">
        <f t="shared" si="125"/>
        <v>-1.6125993344758172E-2</v>
      </c>
      <c r="AM98" s="141">
        <f t="shared" si="164"/>
        <v>2.0998490805323642E-4</v>
      </c>
      <c r="AN98">
        <f t="shared" si="139"/>
        <v>-3.5438178070697497E-2</v>
      </c>
      <c r="AO98">
        <f t="shared" si="140"/>
        <v>0.50375381804254138</v>
      </c>
      <c r="AP98">
        <f t="shared" si="141"/>
        <v>-0.2686197723191629</v>
      </c>
      <c r="AQ98">
        <f t="shared" si="142"/>
        <v>-0.36380015048818642</v>
      </c>
      <c r="AR98">
        <f t="shared" si="143"/>
        <v>-2.5089928505244825</v>
      </c>
      <c r="AS98">
        <f t="shared" si="144"/>
        <v>-3.0554131916240674</v>
      </c>
      <c r="AT98" s="117">
        <f t="shared" ref="AT98:AZ107" si="180">$BA98+$AH$7*SIN(AU98)</f>
        <v>10.606307862926682</v>
      </c>
      <c r="AU98" s="117">
        <f t="shared" si="180"/>
        <v>10.606339842144401</v>
      </c>
      <c r="AV98" s="117">
        <f t="shared" si="180"/>
        <v>10.606202908655261</v>
      </c>
      <c r="AW98" s="117">
        <f t="shared" si="180"/>
        <v>10.606789572934003</v>
      </c>
      <c r="AX98" s="117">
        <f t="shared" si="180"/>
        <v>10.604281999316175</v>
      </c>
      <c r="AY98" s="117">
        <f t="shared" si="180"/>
        <v>10.615109812516282</v>
      </c>
      <c r="AZ98" s="117">
        <f t="shared" si="180"/>
        <v>10.570225886945202</v>
      </c>
      <c r="BA98" s="117">
        <f t="shared" si="145"/>
        <v>11.17559590670816</v>
      </c>
      <c r="BF98" s="117"/>
    </row>
    <row r="99" spans="1:58">
      <c r="A99" s="33" t="s">
        <v>101</v>
      </c>
      <c r="B99" s="54" t="s">
        <v>45</v>
      </c>
      <c r="C99" s="36">
        <v>51247.176200000002</v>
      </c>
      <c r="D99" s="36"/>
      <c r="E99" s="33">
        <f t="shared" si="160"/>
        <v>-9921.5485360633611</v>
      </c>
      <c r="F99">
        <f t="shared" si="163"/>
        <v>-9921.5</v>
      </c>
      <c r="G99">
        <f t="shared" si="179"/>
        <v>-1.5911505033727735E-2</v>
      </c>
      <c r="K99">
        <f t="shared" si="178"/>
        <v>-1.5911505033727735E-2</v>
      </c>
      <c r="O99">
        <f t="shared" ca="1" si="171"/>
        <v>-9.59843468399144E-2</v>
      </c>
      <c r="Q99" s="2">
        <f t="shared" si="161"/>
        <v>36228.676200000002</v>
      </c>
      <c r="S99" s="5">
        <v>1</v>
      </c>
      <c r="T99" s="172"/>
      <c r="AC99" s="33"/>
      <c r="AF99">
        <f t="shared" si="137"/>
        <v>-9921.5</v>
      </c>
      <c r="AG99" s="117">
        <f t="shared" si="138"/>
        <v>-1.6351226774136279E-3</v>
      </c>
      <c r="AH99" s="117">
        <f t="shared" ref="AH99:AH130" si="181">IF(S99&lt;&gt;0,G99-AN99, -9999)</f>
        <v>1.9534416094207911E-2</v>
      </c>
      <c r="AI99" s="117">
        <f t="shared" ref="AI99:AI130" si="182">+G99-P99</f>
        <v>-1.5911505033727735E-2</v>
      </c>
      <c r="AJ99" s="117">
        <f t="shared" ref="AJ99:AJ130" si="183">IF(S99&lt;&gt;0,G99-AG99, -9999)</f>
        <v>-1.4276382356314107E-2</v>
      </c>
      <c r="AK99" s="117">
        <f t="shared" ref="AK99:AK130" si="184">+(G99-AG99)^2*S99</f>
        <v>2.0381509318367674E-4</v>
      </c>
      <c r="AL99">
        <f t="shared" ref="AL99:AL130" si="185">IF(S99&lt;&gt;0,G99-P99, -9999)</f>
        <v>-1.5911505033727735E-2</v>
      </c>
      <c r="AM99" s="141">
        <f t="shared" si="164"/>
        <v>2.0381509318367674E-4</v>
      </c>
      <c r="AN99">
        <f t="shared" si="139"/>
        <v>-3.5445921127935646E-2</v>
      </c>
      <c r="AO99">
        <f t="shared" si="140"/>
        <v>0.50379977392343389</v>
      </c>
      <c r="AP99">
        <f t="shared" si="141"/>
        <v>-0.26874143867648487</v>
      </c>
      <c r="AQ99">
        <f t="shared" si="142"/>
        <v>-0.36386282888493404</v>
      </c>
      <c r="AR99">
        <f t="shared" si="143"/>
        <v>-2.5088665396301977</v>
      </c>
      <c r="AS99">
        <f t="shared" si="144"/>
        <v>-3.0547605712894419</v>
      </c>
      <c r="AT99" s="117">
        <f t="shared" si="180"/>
        <v>10.606505507317433</v>
      </c>
      <c r="AU99" s="117">
        <f t="shared" si="180"/>
        <v>10.606537340738766</v>
      </c>
      <c r="AV99" s="117">
        <f t="shared" si="180"/>
        <v>10.606400965793435</v>
      </c>
      <c r="AW99" s="117">
        <f t="shared" si="180"/>
        <v>10.606985518000815</v>
      </c>
      <c r="AX99" s="117">
        <f t="shared" si="180"/>
        <v>10.604485756715365</v>
      </c>
      <c r="AY99" s="117">
        <f t="shared" si="180"/>
        <v>10.615284870818842</v>
      </c>
      <c r="AZ99" s="117">
        <f t="shared" si="180"/>
        <v>10.570496508435118</v>
      </c>
      <c r="BA99" s="117">
        <f t="shared" si="145"/>
        <v>11.175839655789012</v>
      </c>
      <c r="BF99" s="117"/>
    </row>
    <row r="100" spans="1:58">
      <c r="A100" s="33" t="s">
        <v>101</v>
      </c>
      <c r="B100" s="54" t="s">
        <v>45</v>
      </c>
      <c r="C100" s="36">
        <v>51248.159200000002</v>
      </c>
      <c r="D100" s="36"/>
      <c r="E100" s="33">
        <f t="shared" si="160"/>
        <v>-9918.5500170562809</v>
      </c>
      <c r="F100">
        <f t="shared" si="163"/>
        <v>-9918.5</v>
      </c>
      <c r="G100">
        <f t="shared" si="179"/>
        <v>-1.6397016726841684E-2</v>
      </c>
      <c r="K100">
        <f t="shared" si="178"/>
        <v>-1.6397016726841684E-2</v>
      </c>
      <c r="O100">
        <f t="shared" ca="1" si="171"/>
        <v>-9.5957992356973956E-2</v>
      </c>
      <c r="Q100" s="2">
        <f t="shared" si="161"/>
        <v>36229.659200000002</v>
      </c>
      <c r="S100" s="5">
        <v>1</v>
      </c>
      <c r="T100" s="172"/>
      <c r="AC100" s="33"/>
      <c r="AF100">
        <f t="shared" si="137"/>
        <v>-9918.5</v>
      </c>
      <c r="AG100" s="117">
        <f t="shared" si="138"/>
        <v>-1.6351078333482483E-3</v>
      </c>
      <c r="AH100" s="117">
        <f t="shared" si="181"/>
        <v>1.9056646775507821E-2</v>
      </c>
      <c r="AI100" s="117">
        <f t="shared" si="182"/>
        <v>-1.6397016726841684E-2</v>
      </c>
      <c r="AJ100" s="117">
        <f t="shared" si="183"/>
        <v>-1.4761908893493436E-2</v>
      </c>
      <c r="AK100" s="117">
        <f t="shared" si="184"/>
        <v>2.179139541798006E-4</v>
      </c>
      <c r="AL100">
        <f t="shared" si="185"/>
        <v>-1.6397016726841684E-2</v>
      </c>
      <c r="AM100" s="141">
        <f t="shared" si="164"/>
        <v>2.179139541798006E-4</v>
      </c>
      <c r="AN100">
        <f t="shared" si="139"/>
        <v>-3.5453663502349506E-2</v>
      </c>
      <c r="AO100">
        <f t="shared" si="140"/>
        <v>0.50384574608286536</v>
      </c>
      <c r="AP100">
        <f t="shared" si="141"/>
        <v>-0.26886312287720343</v>
      </c>
      <c r="AQ100">
        <f t="shared" si="142"/>
        <v>-0.36392551287662367</v>
      </c>
      <c r="AR100">
        <f t="shared" si="143"/>
        <v>-2.5087402057588442</v>
      </c>
      <c r="AS100">
        <f t="shared" si="144"/>
        <v>-3.0541080840707817</v>
      </c>
      <c r="AT100" s="117">
        <f t="shared" si="180"/>
        <v>10.606703169626963</v>
      </c>
      <c r="AU100" s="117">
        <f t="shared" si="180"/>
        <v>10.606734857717029</v>
      </c>
      <c r="AV100" s="117">
        <f t="shared" si="180"/>
        <v>10.606599039849906</v>
      </c>
      <c r="AW100" s="117">
        <f t="shared" si="180"/>
        <v>10.607181484288972</v>
      </c>
      <c r="AX100" s="117">
        <f t="shared" si="180"/>
        <v>10.604689524333933</v>
      </c>
      <c r="AY100" s="117">
        <f t="shared" si="180"/>
        <v>10.615459961053361</v>
      </c>
      <c r="AZ100" s="117">
        <f t="shared" si="180"/>
        <v>10.570767165890656</v>
      </c>
      <c r="BA100" s="117">
        <f t="shared" si="145"/>
        <v>11.176083404869864</v>
      </c>
      <c r="BF100" s="117"/>
    </row>
    <row r="101" spans="1:58">
      <c r="A101" s="51" t="s">
        <v>688</v>
      </c>
      <c r="B101" s="5" t="s">
        <v>45</v>
      </c>
      <c r="C101" s="104">
        <v>51485.847999999998</v>
      </c>
      <c r="D101" s="16" t="s">
        <v>100</v>
      </c>
      <c r="E101" s="33">
        <f t="shared" si="160"/>
        <v>-9193.5099513695641</v>
      </c>
      <c r="F101">
        <f t="shared" si="163"/>
        <v>-9193.5</v>
      </c>
      <c r="G101">
        <f t="shared" si="179"/>
        <v>-3.2623425940982997E-3</v>
      </c>
      <c r="K101">
        <f t="shared" si="178"/>
        <v>-3.2623425940982997E-3</v>
      </c>
      <c r="O101">
        <f t="shared" ca="1" si="171"/>
        <v>-8.958899231303219E-2</v>
      </c>
      <c r="Q101" s="2">
        <f t="shared" si="161"/>
        <v>36467.347999999998</v>
      </c>
      <c r="S101" s="5">
        <v>1</v>
      </c>
      <c r="T101" s="172"/>
      <c r="AC101" s="33"/>
      <c r="AF101">
        <f t="shared" si="137"/>
        <v>-9193.5</v>
      </c>
      <c r="AG101" s="117">
        <f t="shared" si="138"/>
        <v>-1.624863108543359E-3</v>
      </c>
      <c r="AH101" s="117">
        <f t="shared" si="181"/>
        <v>3.4041342913523662E-2</v>
      </c>
      <c r="AI101" s="117">
        <f t="shared" si="182"/>
        <v>-3.2623425940982997E-3</v>
      </c>
      <c r="AJ101" s="117">
        <f t="shared" si="183"/>
        <v>-1.6374794855549407E-3</v>
      </c>
      <c r="AK101" s="117">
        <f t="shared" si="184"/>
        <v>2.6813390656132732E-6</v>
      </c>
      <c r="AL101">
        <f t="shared" si="185"/>
        <v>-3.2623425940982997E-3</v>
      </c>
      <c r="AM101" s="141">
        <f t="shared" si="164"/>
        <v>2.6813390656132732E-6</v>
      </c>
      <c r="AN101">
        <f t="shared" si="139"/>
        <v>-3.7303685507621961E-2</v>
      </c>
      <c r="AO101">
        <f t="shared" si="140"/>
        <v>0.51545127590453255</v>
      </c>
      <c r="AP101">
        <f t="shared" si="141"/>
        <v>-0.29880731915511155</v>
      </c>
      <c r="AQ101">
        <f t="shared" si="142"/>
        <v>-0.37924049965692841</v>
      </c>
      <c r="AR101">
        <f t="shared" si="143"/>
        <v>-2.4775100731889976</v>
      </c>
      <c r="AS101">
        <f t="shared" si="144"/>
        <v>-2.9001710578100184</v>
      </c>
      <c r="AT101" s="117">
        <f t="shared" si="180"/>
        <v>10.655013237426074</v>
      </c>
      <c r="AU101" s="117">
        <f t="shared" si="180"/>
        <v>10.655021262449189</v>
      </c>
      <c r="AV101" s="117">
        <f t="shared" si="180"/>
        <v>10.654982217177007</v>
      </c>
      <c r="AW101" s="117">
        <f t="shared" si="180"/>
        <v>10.655172230098076</v>
      </c>
      <c r="AX101" s="117">
        <f t="shared" si="180"/>
        <v>10.654248492983786</v>
      </c>
      <c r="AY101" s="117">
        <f t="shared" si="180"/>
        <v>10.658762039363301</v>
      </c>
      <c r="AZ101" s="117">
        <f t="shared" si="180"/>
        <v>10.637226529961502</v>
      </c>
      <c r="BA101" s="117">
        <f t="shared" si="145"/>
        <v>11.23498943274233</v>
      </c>
    </row>
    <row r="102" spans="1:58">
      <c r="A102" s="51" t="s">
        <v>688</v>
      </c>
      <c r="B102" s="5" t="s">
        <v>44</v>
      </c>
      <c r="C102" s="104">
        <v>51908.256600000001</v>
      </c>
      <c r="D102" s="16" t="s">
        <v>100</v>
      </c>
      <c r="E102" s="33">
        <f t="shared" si="160"/>
        <v>-7905.0051539595042</v>
      </c>
      <c r="F102">
        <f t="shared" si="163"/>
        <v>-7905</v>
      </c>
      <c r="G102">
        <f t="shared" si="179"/>
        <v>-1.6896148299565539E-3</v>
      </c>
      <c r="K102">
        <f t="shared" si="178"/>
        <v>-1.6896148299565539E-3</v>
      </c>
      <c r="O102">
        <f t="shared" ca="1" si="171"/>
        <v>-7.826974189010949E-2</v>
      </c>
      <c r="Q102" s="2">
        <f t="shared" si="161"/>
        <v>36889.756600000001</v>
      </c>
      <c r="S102" s="5">
        <v>1</v>
      </c>
      <c r="T102" s="172"/>
      <c r="U102" s="5">
        <v>1.7739766288072275E-9</v>
      </c>
      <c r="V102" s="5">
        <v>6.1429321635368354E-20</v>
      </c>
      <c r="W102" s="5">
        <v>1.3106478058773013E-27</v>
      </c>
      <c r="X102" s="5">
        <v>4.2864102137626804E-10</v>
      </c>
      <c r="Y102" s="5">
        <v>3.3022455318807444E-6</v>
      </c>
      <c r="Z102">
        <v>2.9212449936585894E-4</v>
      </c>
      <c r="AA102">
        <v>5.0511998806562876E-3</v>
      </c>
      <c r="AB102">
        <v>184.06533476784426</v>
      </c>
      <c r="AC102" s="33">
        <v>1.2867688484085026E-5</v>
      </c>
      <c r="AD102">
        <v>1.7946498774029862E-7</v>
      </c>
      <c r="AE102">
        <v>6.5074260404755183E-21</v>
      </c>
      <c r="AF102">
        <f t="shared" si="137"/>
        <v>-7905</v>
      </c>
      <c r="AG102" s="117">
        <f t="shared" si="138"/>
        <v>-1.558544802274596E-3</v>
      </c>
      <c r="AH102" s="117">
        <f t="shared" si="181"/>
        <v>3.8783139863354743E-2</v>
      </c>
      <c r="AI102" s="117">
        <f t="shared" si="182"/>
        <v>-1.6896148299565539E-3</v>
      </c>
      <c r="AJ102" s="117">
        <f t="shared" si="183"/>
        <v>-1.3107002768195791E-4</v>
      </c>
      <c r="AK102" s="117">
        <f t="shared" si="184"/>
        <v>1.7179352156549213E-8</v>
      </c>
      <c r="AL102">
        <f t="shared" si="185"/>
        <v>-1.6896148299565539E-3</v>
      </c>
      <c r="AM102" s="141">
        <f t="shared" si="164"/>
        <v>1.7179352156549213E-8</v>
      </c>
      <c r="AN102">
        <f t="shared" si="139"/>
        <v>-4.0472754693311297E-2</v>
      </c>
      <c r="AO102">
        <f t="shared" si="140"/>
        <v>0.53878943153814118</v>
      </c>
      <c r="AP102">
        <f t="shared" si="141"/>
        <v>-0.35486420779499273</v>
      </c>
      <c r="AQ102">
        <f t="shared" si="142"/>
        <v>-0.40730287764963191</v>
      </c>
      <c r="AR102">
        <f t="shared" si="143"/>
        <v>-2.4181838851343089</v>
      </c>
      <c r="AS102">
        <f t="shared" si="144"/>
        <v>-2.6430556337656625</v>
      </c>
      <c r="AT102" s="117">
        <f t="shared" si="180"/>
        <v>10.743770482873726</v>
      </c>
      <c r="AU102" s="117">
        <f t="shared" si="180"/>
        <v>10.743768901332157</v>
      </c>
      <c r="AV102" s="117">
        <f t="shared" si="180"/>
        <v>10.74377921770445</v>
      </c>
      <c r="AW102" s="117">
        <f t="shared" si="180"/>
        <v>10.743711931610493</v>
      </c>
      <c r="AX102" s="117">
        <f t="shared" si="180"/>
        <v>10.74415110661932</v>
      </c>
      <c r="AY102" s="117">
        <f t="shared" si="180"/>
        <v>10.741298011255779</v>
      </c>
      <c r="AZ102" s="117">
        <f t="shared" si="180"/>
        <v>10.760437204257579</v>
      </c>
      <c r="BA102" s="117">
        <f t="shared" si="145"/>
        <v>11.339679662968082</v>
      </c>
    </row>
    <row r="103" spans="1:58">
      <c r="A103" s="33" t="s">
        <v>327</v>
      </c>
      <c r="B103" s="54" t="s">
        <v>44</v>
      </c>
      <c r="C103" s="36">
        <v>51950.056400000001</v>
      </c>
      <c r="D103" s="36" t="s">
        <v>96</v>
      </c>
      <c r="E103" s="33">
        <f t="shared" si="160"/>
        <v>-7777.5000727874312</v>
      </c>
      <c r="F103">
        <f t="shared" si="163"/>
        <v>-7777.5</v>
      </c>
      <c r="G103">
        <f t="shared" si="179"/>
        <v>-2.3861794034019113E-5</v>
      </c>
      <c r="K103">
        <f t="shared" si="178"/>
        <v>-2.3861794034019113E-5</v>
      </c>
      <c r="O103">
        <f t="shared" ca="1" si="171"/>
        <v>-7.7149676365140418E-2</v>
      </c>
      <c r="Q103" s="2">
        <f t="shared" si="161"/>
        <v>36931.556400000001</v>
      </c>
      <c r="S103" s="5">
        <v>1</v>
      </c>
      <c r="T103" s="172"/>
      <c r="AC103" s="33"/>
      <c r="AF103">
        <f t="shared" si="137"/>
        <v>-7777.5</v>
      </c>
      <c r="AG103" s="117">
        <f t="shared" si="138"/>
        <v>-1.5473760900054367E-3</v>
      </c>
      <c r="AH103" s="117">
        <f t="shared" si="181"/>
        <v>4.0752949354680996E-2</v>
      </c>
      <c r="AI103" s="117">
        <f t="shared" si="182"/>
        <v>-2.3861794034019113E-5</v>
      </c>
      <c r="AJ103" s="117">
        <f t="shared" si="183"/>
        <v>1.5235142959714176E-3</v>
      </c>
      <c r="AK103" s="117">
        <f t="shared" si="184"/>
        <v>2.3210958100292844E-6</v>
      </c>
      <c r="AL103">
        <f t="shared" si="185"/>
        <v>-2.3861794034019113E-5</v>
      </c>
      <c r="AM103" s="141">
        <f t="shared" si="164"/>
        <v>2.3210958100292844E-6</v>
      </c>
      <c r="AN103">
        <f t="shared" si="139"/>
        <v>-4.0776811148715016E-2</v>
      </c>
      <c r="AO103">
        <f t="shared" si="140"/>
        <v>0.54131046104705838</v>
      </c>
      <c r="AP103">
        <f t="shared" si="141"/>
        <v>-0.36062405825329724</v>
      </c>
      <c r="AQ103">
        <f t="shared" si="142"/>
        <v>-0.41013989010789964</v>
      </c>
      <c r="AR103">
        <f t="shared" si="143"/>
        <v>-2.4120158165780246</v>
      </c>
      <c r="AS103">
        <f t="shared" si="144"/>
        <v>-2.6186263804512158</v>
      </c>
      <c r="AT103" s="117">
        <f t="shared" si="180"/>
        <v>10.75277372787856</v>
      </c>
      <c r="AU103" s="117">
        <f t="shared" si="180"/>
        <v>10.752772143776479</v>
      </c>
      <c r="AV103" s="117">
        <f t="shared" si="180"/>
        <v>10.752782852041038</v>
      </c>
      <c r="AW103" s="117">
        <f t="shared" si="180"/>
        <v>10.752710474977714</v>
      </c>
      <c r="AX103" s="117">
        <f t="shared" si="180"/>
        <v>10.753200083236781</v>
      </c>
      <c r="AY103" s="117">
        <f t="shared" si="180"/>
        <v>10.749906686315963</v>
      </c>
      <c r="AZ103" s="117">
        <f t="shared" si="180"/>
        <v>10.772977961881324</v>
      </c>
      <c r="BA103" s="117">
        <f t="shared" si="145"/>
        <v>11.350038998904274</v>
      </c>
    </row>
    <row r="104" spans="1:58">
      <c r="A104" s="33" t="s">
        <v>327</v>
      </c>
      <c r="B104" s="54" t="s">
        <v>45</v>
      </c>
      <c r="C104" s="36">
        <v>51958.095300000001</v>
      </c>
      <c r="D104" s="36" t="s">
        <v>96</v>
      </c>
      <c r="E104" s="33">
        <f t="shared" si="160"/>
        <v>-7752.9784100753104</v>
      </c>
      <c r="F104">
        <f t="shared" si="163"/>
        <v>-7753</v>
      </c>
      <c r="G104">
        <f t="shared" si="179"/>
        <v>7.0777927103335969E-3</v>
      </c>
      <c r="K104">
        <f t="shared" si="178"/>
        <v>7.0777927103335969E-3</v>
      </c>
      <c r="O104">
        <f t="shared" ca="1" si="171"/>
        <v>-7.6934448087793428E-2</v>
      </c>
      <c r="Q104" s="2">
        <f t="shared" si="161"/>
        <v>36939.595300000001</v>
      </c>
      <c r="S104" s="5">
        <v>1</v>
      </c>
      <c r="T104" s="172"/>
      <c r="AC104" s="33"/>
      <c r="AF104">
        <f t="shared" ref="AF104:AF135" si="186">F104</f>
        <v>-7753</v>
      </c>
      <c r="AG104" s="117">
        <f t="shared" ref="AG104:AG135" si="187">AH$3+AH$4*AF104+AH$5*AF104^2+AN104</f>
        <v>-1.5451156048124637E-3</v>
      </c>
      <c r="AH104" s="117">
        <f t="shared" si="181"/>
        <v>4.7912814490506918E-2</v>
      </c>
      <c r="AI104" s="117">
        <f t="shared" si="182"/>
        <v>7.0777927103335969E-3</v>
      </c>
      <c r="AJ104" s="117">
        <f t="shared" si="183"/>
        <v>8.6229083151460606E-3</v>
      </c>
      <c r="AK104" s="117">
        <f t="shared" si="184"/>
        <v>7.4354547811415073E-5</v>
      </c>
      <c r="AL104">
        <f t="shared" si="185"/>
        <v>7.0777927103335969E-3</v>
      </c>
      <c r="AM104" s="141">
        <f t="shared" si="164"/>
        <v>7.4354547811415073E-5</v>
      </c>
      <c r="AN104">
        <f t="shared" ref="AN104:AN135" si="188">$AH$6*($AH$11/AO104*AP104+$AH$12)</f>
        <v>-4.0835021780173321E-2</v>
      </c>
      <c r="AO104">
        <f t="shared" ref="AO104:AO135" si="189">1+$AH$7*COS(AR104)</f>
        <v>0.5417996177283011</v>
      </c>
      <c r="AP104">
        <f t="shared" ref="AP104:AP135" si="190">SIN(AR104+RADIANS($AH$9))</f>
        <v>-0.3617354668955356</v>
      </c>
      <c r="AQ104">
        <f t="shared" ref="AQ104:AQ135" si="191">$AH$7*SIN(AR104)</f>
        <v>-0.41068629425469155</v>
      </c>
      <c r="AR104">
        <f t="shared" ref="AR104:AR135" si="192">2*ATAN(AS104)</f>
        <v>-2.4108239524960644</v>
      </c>
      <c r="AS104">
        <f t="shared" ref="AS104:AS135" si="193">SQRT((1+$AH$7)/(1-$AH$7))*TAN(AT104/2)</f>
        <v>-2.6139513157576051</v>
      </c>
      <c r="AT104" s="117">
        <f t="shared" si="180"/>
        <v>10.754508594319352</v>
      </c>
      <c r="AU104" s="117">
        <f t="shared" si="180"/>
        <v>10.754507017267906</v>
      </c>
      <c r="AV104" s="117">
        <f t="shared" si="180"/>
        <v>10.754517753086137</v>
      </c>
      <c r="AW104" s="117">
        <f t="shared" si="180"/>
        <v>10.754444677992643</v>
      </c>
      <c r="AX104" s="117">
        <f t="shared" si="180"/>
        <v>10.754942505523038</v>
      </c>
      <c r="AY104" s="117">
        <f t="shared" si="180"/>
        <v>10.75157075039151</v>
      </c>
      <c r="AZ104" s="117">
        <f t="shared" si="180"/>
        <v>10.775394855036151</v>
      </c>
      <c r="BA104" s="117">
        <f t="shared" ref="BA104:BA135" si="194">RADIANS($AH$9)+$AH$18*(F104-AH$15)</f>
        <v>11.352029616397896</v>
      </c>
    </row>
    <row r="105" spans="1:58">
      <c r="A105" s="62" t="s">
        <v>70</v>
      </c>
      <c r="B105" s="54"/>
      <c r="C105" s="36">
        <v>52000.379699999998</v>
      </c>
      <c r="D105" s="36"/>
      <c r="E105" s="33">
        <f t="shared" si="160"/>
        <v>-7623.9951169898914</v>
      </c>
      <c r="F105">
        <f t="shared" si="163"/>
        <v>-7624</v>
      </c>
      <c r="G105">
        <f t="shared" si="179"/>
        <v>1.6007898957468569E-3</v>
      </c>
      <c r="K105">
        <f t="shared" si="178"/>
        <v>1.6007898957468569E-3</v>
      </c>
      <c r="O105">
        <f t="shared" ca="1" si="171"/>
        <v>-7.5801205321354134E-2</v>
      </c>
      <c r="Q105" s="2">
        <f t="shared" si="161"/>
        <v>36981.879699999998</v>
      </c>
      <c r="S105" s="5">
        <v>1</v>
      </c>
      <c r="T105" s="172"/>
      <c r="AC105" s="33"/>
      <c r="AF105">
        <f t="shared" si="186"/>
        <v>-7624</v>
      </c>
      <c r="AG105" s="117">
        <f t="shared" si="187"/>
        <v>-1.53258389641725E-3</v>
      </c>
      <c r="AH105" s="117">
        <f t="shared" si="181"/>
        <v>4.2741138872718014E-2</v>
      </c>
      <c r="AI105" s="117">
        <f t="shared" si="182"/>
        <v>1.6007898957468569E-3</v>
      </c>
      <c r="AJ105" s="117">
        <f t="shared" si="183"/>
        <v>3.1333737921641069E-3</v>
      </c>
      <c r="AK105" s="117">
        <f t="shared" si="184"/>
        <v>9.8180313214208766E-6</v>
      </c>
      <c r="AL105">
        <f t="shared" si="185"/>
        <v>1.6007898957468569E-3</v>
      </c>
      <c r="AM105" s="141">
        <f t="shared" si="164"/>
        <v>9.8180313214208766E-6</v>
      </c>
      <c r="AN105">
        <f t="shared" si="188"/>
        <v>-4.1140348976971157E-2</v>
      </c>
      <c r="AO105">
        <f t="shared" si="189"/>
        <v>0.54440069816949399</v>
      </c>
      <c r="AP105">
        <f t="shared" si="190"/>
        <v>-0.3676121442946802</v>
      </c>
      <c r="AQ105">
        <f t="shared" si="191"/>
        <v>-0.41356994423451232</v>
      </c>
      <c r="AR105">
        <f t="shared" si="192"/>
        <v>-2.4045126340353362</v>
      </c>
      <c r="AS105">
        <f t="shared" si="193"/>
        <v>-2.5894359919496912</v>
      </c>
      <c r="AT105" s="117">
        <f t="shared" si="180"/>
        <v>10.763669197082569</v>
      </c>
      <c r="AU105" s="117">
        <f t="shared" si="180"/>
        <v>10.763667689022235</v>
      </c>
      <c r="AV105" s="117">
        <f t="shared" si="180"/>
        <v>10.763678352986513</v>
      </c>
      <c r="AW105" s="117">
        <f t="shared" si="180"/>
        <v>10.763602955108039</v>
      </c>
      <c r="AX105" s="117">
        <f t="shared" si="180"/>
        <v>10.764136561554624</v>
      </c>
      <c r="AY105" s="117">
        <f t="shared" si="180"/>
        <v>10.760385684070998</v>
      </c>
      <c r="AZ105" s="117">
        <f t="shared" si="180"/>
        <v>10.788158186157169</v>
      </c>
      <c r="BA105" s="117">
        <f t="shared" si="194"/>
        <v>11.362510826874514</v>
      </c>
    </row>
    <row r="106" spans="1:58">
      <c r="A106" s="33" t="s">
        <v>346</v>
      </c>
      <c r="B106" s="54" t="s">
        <v>45</v>
      </c>
      <c r="C106" s="36">
        <v>52297.062100000003</v>
      </c>
      <c r="D106" s="36" t="s">
        <v>96</v>
      </c>
      <c r="E106" s="33">
        <f t="shared" si="160"/>
        <v>-6719.0024257730574</v>
      </c>
      <c r="F106">
        <f t="shared" si="163"/>
        <v>-6719</v>
      </c>
      <c r="G106">
        <f t="shared" si="179"/>
        <v>-7.9523755266563967E-4</v>
      </c>
      <c r="K106">
        <f t="shared" si="178"/>
        <v>-7.9523755266563967E-4</v>
      </c>
      <c r="O106">
        <f t="shared" ca="1" si="171"/>
        <v>-6.7850936300985459E-2</v>
      </c>
      <c r="Q106" s="2">
        <f t="shared" si="161"/>
        <v>37278.562100000003</v>
      </c>
      <c r="S106" s="5">
        <v>1</v>
      </c>
      <c r="T106" s="172"/>
      <c r="U106" s="5">
        <v>9.3664996570665462E-10</v>
      </c>
      <c r="V106" s="5">
        <v>2.8665380805881999E-19</v>
      </c>
      <c r="W106" s="5">
        <v>2.2411229381732237E-27</v>
      </c>
      <c r="X106" s="5">
        <v>8.7280760020027166E-10</v>
      </c>
      <c r="Y106" s="5">
        <v>3.2532128835783527E-6</v>
      </c>
      <c r="Z106">
        <v>1.9334623895182204E-4</v>
      </c>
      <c r="AA106">
        <v>7.1887886876276412E-3</v>
      </c>
      <c r="AB106">
        <v>208.98631479522365</v>
      </c>
      <c r="AC106" s="33">
        <v>2.6201450038225712E-5</v>
      </c>
      <c r="AD106">
        <v>2.667854014453062E-7</v>
      </c>
      <c r="AE106">
        <v>1.1127277444311515E-20</v>
      </c>
      <c r="AF106">
        <f t="shared" si="186"/>
        <v>-6719</v>
      </c>
      <c r="AG106" s="117">
        <f t="shared" si="187"/>
        <v>-1.4108429507064188E-3</v>
      </c>
      <c r="AH106" s="117">
        <f t="shared" si="181"/>
        <v>4.242779011361171E-2</v>
      </c>
      <c r="AI106" s="117">
        <f t="shared" si="182"/>
        <v>-7.9523755266563967E-4</v>
      </c>
      <c r="AJ106" s="117">
        <f t="shared" si="183"/>
        <v>6.1560539804077913E-4</v>
      </c>
      <c r="AK106" s="117">
        <f t="shared" si="184"/>
        <v>3.7897000609694613E-7</v>
      </c>
      <c r="AL106">
        <f t="shared" si="185"/>
        <v>-7.9523755266563967E-4</v>
      </c>
      <c r="AM106" s="141">
        <f t="shared" si="164"/>
        <v>3.7897000609694613E-7</v>
      </c>
      <c r="AN106">
        <f t="shared" si="188"/>
        <v>-4.322302766627735E-2</v>
      </c>
      <c r="AO106">
        <f t="shared" si="189"/>
        <v>0.56393178591185578</v>
      </c>
      <c r="AP106">
        <f t="shared" si="190"/>
        <v>-0.4100537149055612</v>
      </c>
      <c r="AQ106">
        <f t="shared" si="191"/>
        <v>-0.4341144264644502</v>
      </c>
      <c r="AR106">
        <f t="shared" si="192"/>
        <v>-2.3584397479687111</v>
      </c>
      <c r="AS106">
        <f t="shared" si="193"/>
        <v>-2.421900187952426</v>
      </c>
      <c r="AT106" s="117">
        <f t="shared" si="180"/>
        <v>10.829222410816191</v>
      </c>
      <c r="AU106" s="117">
        <f t="shared" si="180"/>
        <v>10.829221888135452</v>
      </c>
      <c r="AV106" s="117">
        <f t="shared" si="180"/>
        <v>10.829227018195505</v>
      </c>
      <c r="AW106" s="117">
        <f t="shared" si="180"/>
        <v>10.829176673939287</v>
      </c>
      <c r="AX106" s="117">
        <f t="shared" si="180"/>
        <v>10.829671385918306</v>
      </c>
      <c r="AY106" s="117">
        <f t="shared" si="180"/>
        <v>10.824871650477753</v>
      </c>
      <c r="AZ106" s="117">
        <f t="shared" si="180"/>
        <v>10.879458388701917</v>
      </c>
      <c r="BA106" s="117">
        <f t="shared" si="194"/>
        <v>11.436041799598074</v>
      </c>
    </row>
    <row r="107" spans="1:58">
      <c r="A107" s="33" t="s">
        <v>346</v>
      </c>
      <c r="B107" s="54" t="s">
        <v>45</v>
      </c>
      <c r="C107" s="36">
        <v>52299.025999999998</v>
      </c>
      <c r="D107" s="36" t="s">
        <v>96</v>
      </c>
      <c r="E107" s="33">
        <f t="shared" si="160"/>
        <v>-6713.0117935472281</v>
      </c>
      <c r="F107">
        <f t="shared" si="163"/>
        <v>-6713</v>
      </c>
      <c r="G107">
        <f t="shared" si="179"/>
        <v>-3.8662609440507367E-3</v>
      </c>
      <c r="K107">
        <f t="shared" si="178"/>
        <v>-3.8662609440507367E-3</v>
      </c>
      <c r="O107">
        <f t="shared" ca="1" si="171"/>
        <v>-6.7798227335104558E-2</v>
      </c>
      <c r="Q107" s="2">
        <f t="shared" si="161"/>
        <v>37280.525999999998</v>
      </c>
      <c r="S107" s="5">
        <v>1</v>
      </c>
      <c r="T107" s="172"/>
      <c r="AC107" s="33"/>
      <c r="AF107">
        <f t="shared" si="186"/>
        <v>-6713</v>
      </c>
      <c r="AG107" s="117">
        <f t="shared" si="187"/>
        <v>-1.4098136167742942E-3</v>
      </c>
      <c r="AH107" s="117">
        <f t="shared" si="181"/>
        <v>3.9370203253855422E-2</v>
      </c>
      <c r="AI107" s="117">
        <f t="shared" si="182"/>
        <v>-3.8662609440507367E-3</v>
      </c>
      <c r="AJ107" s="117">
        <f t="shared" si="183"/>
        <v>-2.4564473272764425E-3</v>
      </c>
      <c r="AK107" s="117">
        <f t="shared" si="184"/>
        <v>6.034133471683578E-6</v>
      </c>
      <c r="AL107">
        <f t="shared" si="185"/>
        <v>-3.8662609440507367E-3</v>
      </c>
      <c r="AM107" s="141">
        <f t="shared" si="164"/>
        <v>6.034133471683578E-6</v>
      </c>
      <c r="AN107">
        <f t="shared" si="188"/>
        <v>-4.3236464197906159E-2</v>
      </c>
      <c r="AO107">
        <f t="shared" si="189"/>
        <v>0.56406924044139695</v>
      </c>
      <c r="AP107">
        <f t="shared" si="190"/>
        <v>-0.41034243628516481</v>
      </c>
      <c r="AQ107">
        <f t="shared" si="191"/>
        <v>-0.43425245592079448</v>
      </c>
      <c r="AR107">
        <f t="shared" si="192"/>
        <v>-2.3581231662768447</v>
      </c>
      <c r="AS107">
        <f t="shared" si="193"/>
        <v>-2.4208138426954848</v>
      </c>
      <c r="AT107" s="117">
        <f t="shared" si="180"/>
        <v>10.829664885211081</v>
      </c>
      <c r="AU107" s="117">
        <f t="shared" si="180"/>
        <v>10.829664368278786</v>
      </c>
      <c r="AV107" s="117">
        <f t="shared" si="180"/>
        <v>10.829669455324424</v>
      </c>
      <c r="AW107" s="117">
        <f t="shared" si="180"/>
        <v>10.829619401266278</v>
      </c>
      <c r="AX107" s="117">
        <f t="shared" si="180"/>
        <v>10.830112561325953</v>
      </c>
      <c r="AY107" s="117">
        <f t="shared" si="180"/>
        <v>10.825315390104835</v>
      </c>
      <c r="AZ107" s="117">
        <f t="shared" si="180"/>
        <v>10.880073846472484</v>
      </c>
      <c r="BA107" s="117">
        <f t="shared" si="194"/>
        <v>11.436529297759776</v>
      </c>
    </row>
    <row r="108" spans="1:58">
      <c r="A108" s="33" t="s">
        <v>346</v>
      </c>
      <c r="B108" s="54" t="s">
        <v>45</v>
      </c>
      <c r="C108" s="36">
        <v>52300.013599999998</v>
      </c>
      <c r="D108" s="36" t="s">
        <v>96</v>
      </c>
      <c r="E108" s="33">
        <f t="shared" si="160"/>
        <v>-6709.9992428133592</v>
      </c>
      <c r="F108">
        <f t="shared" si="163"/>
        <v>-6710</v>
      </c>
      <c r="G108">
        <f t="shared" si="179"/>
        <v>2.482273630448617E-4</v>
      </c>
      <c r="K108">
        <f t="shared" si="178"/>
        <v>2.482273630448617E-4</v>
      </c>
      <c r="O108">
        <f t="shared" ca="1" si="171"/>
        <v>-6.77718728521641E-2</v>
      </c>
      <c r="Q108" s="2">
        <f t="shared" si="161"/>
        <v>37281.513599999998</v>
      </c>
      <c r="S108" s="5">
        <v>1</v>
      </c>
      <c r="T108" s="172"/>
      <c r="AC108" s="33"/>
      <c r="AF108">
        <f t="shared" si="186"/>
        <v>-6710</v>
      </c>
      <c r="AG108" s="117">
        <f t="shared" si="187"/>
        <v>-1.4092977395790893E-3</v>
      </c>
      <c r="AH108" s="117">
        <f t="shared" si="181"/>
        <v>4.3491407880179973E-2</v>
      </c>
      <c r="AI108" s="117">
        <f t="shared" si="182"/>
        <v>2.482273630448617E-4</v>
      </c>
      <c r="AJ108" s="117">
        <f t="shared" si="183"/>
        <v>1.657525102623951E-3</v>
      </c>
      <c r="AK108" s="117">
        <f t="shared" si="184"/>
        <v>2.7473894658285392E-6</v>
      </c>
      <c r="AL108">
        <f t="shared" si="185"/>
        <v>2.482273630448617E-4</v>
      </c>
      <c r="AM108" s="141">
        <f t="shared" si="164"/>
        <v>2.7473894658285392E-6</v>
      </c>
      <c r="AN108">
        <f t="shared" si="188"/>
        <v>-4.3243180517135112E-2</v>
      </c>
      <c r="AO108">
        <f t="shared" si="189"/>
        <v>0.56413800923314728</v>
      </c>
      <c r="AP108">
        <f t="shared" si="190"/>
        <v>-0.41048683434081262</v>
      </c>
      <c r="AQ108">
        <f t="shared" si="191"/>
        <v>-0.43432147956017336</v>
      </c>
      <c r="AR108">
        <f t="shared" si="192"/>
        <v>-2.3579648175426784</v>
      </c>
      <c r="AS108">
        <f t="shared" si="193"/>
        <v>-2.4202707837298747</v>
      </c>
      <c r="AT108" s="117">
        <f t="shared" ref="AT108:AZ117" si="195">$BA108+$AH$7*SIN(AU108)</f>
        <v>10.829886162860445</v>
      </c>
      <c r="AU108" s="117">
        <f t="shared" si="195"/>
        <v>10.829885648789785</v>
      </c>
      <c r="AV108" s="117">
        <f t="shared" si="195"/>
        <v>10.829890714368505</v>
      </c>
      <c r="AW108" s="117">
        <f t="shared" si="195"/>
        <v>10.829840805572601</v>
      </c>
      <c r="AX108" s="117">
        <f t="shared" si="195"/>
        <v>10.830333185131961</v>
      </c>
      <c r="AY108" s="117">
        <f t="shared" si="195"/>
        <v>10.825537343230193</v>
      </c>
      <c r="AZ108" s="117">
        <f t="shared" si="195"/>
        <v>10.880381624951214</v>
      </c>
      <c r="BA108" s="117">
        <f t="shared" si="194"/>
        <v>11.436773046840628</v>
      </c>
    </row>
    <row r="109" spans="1:58">
      <c r="A109" s="33" t="s">
        <v>364</v>
      </c>
      <c r="B109" s="54" t="s">
        <v>45</v>
      </c>
      <c r="C109" s="36">
        <v>52314.101799999997</v>
      </c>
      <c r="D109" s="36" t="s">
        <v>96</v>
      </c>
      <c r="E109" s="33">
        <f t="shared" si="160"/>
        <v>-6667.0249442624536</v>
      </c>
      <c r="F109">
        <f t="shared" si="163"/>
        <v>-6667</v>
      </c>
      <c r="G109">
        <f t="shared" si="179"/>
        <v>-8.1774402424343862E-3</v>
      </c>
      <c r="K109">
        <f t="shared" si="178"/>
        <v>-8.1774402424343862E-3</v>
      </c>
      <c r="O109">
        <f t="shared" ca="1" si="171"/>
        <v>-6.7394125263351007E-2</v>
      </c>
      <c r="Q109" s="2">
        <f t="shared" si="161"/>
        <v>37295.601799999997</v>
      </c>
      <c r="S109" s="5">
        <v>1</v>
      </c>
      <c r="T109" s="172"/>
      <c r="AC109" s="33"/>
      <c r="AF109">
        <f t="shared" si="186"/>
        <v>-6667</v>
      </c>
      <c r="AG109" s="117">
        <f t="shared" si="187"/>
        <v>-1.4018143472966718E-3</v>
      </c>
      <c r="AH109" s="117">
        <f t="shared" si="181"/>
        <v>3.5161864419579317E-2</v>
      </c>
      <c r="AI109" s="117">
        <f t="shared" si="182"/>
        <v>-8.1774402424343862E-3</v>
      </c>
      <c r="AJ109" s="117">
        <f t="shared" si="183"/>
        <v>-6.7756258951377143E-3</v>
      </c>
      <c r="AK109" s="117">
        <f t="shared" si="184"/>
        <v>4.5909106270860754E-5</v>
      </c>
      <c r="AL109">
        <f t="shared" si="185"/>
        <v>-8.1774402424343862E-3</v>
      </c>
      <c r="AM109" s="141">
        <f t="shared" si="164"/>
        <v>4.5909106270860754E-5</v>
      </c>
      <c r="AN109">
        <f t="shared" si="188"/>
        <v>-4.3339304662013703E-2</v>
      </c>
      <c r="AO109">
        <f t="shared" si="189"/>
        <v>0.56512674707191335</v>
      </c>
      <c r="AP109">
        <f t="shared" si="190"/>
        <v>-0.41255928185050489</v>
      </c>
      <c r="AQ109">
        <f t="shared" si="191"/>
        <v>-0.43531147066247461</v>
      </c>
      <c r="AR109">
        <f t="shared" si="192"/>
        <v>-2.3556908986152196</v>
      </c>
      <c r="AS109">
        <f t="shared" si="193"/>
        <v>-2.4124952376946025</v>
      </c>
      <c r="AT109" s="117">
        <f t="shared" si="195"/>
        <v>10.833060779555005</v>
      </c>
      <c r="AU109" s="117">
        <f t="shared" si="195"/>
        <v>10.833060305565551</v>
      </c>
      <c r="AV109" s="117">
        <f t="shared" si="195"/>
        <v>10.833065066597579</v>
      </c>
      <c r="AW109" s="117">
        <f t="shared" si="195"/>
        <v>10.833017250238036</v>
      </c>
      <c r="AX109" s="117">
        <f t="shared" si="195"/>
        <v>10.833498118117259</v>
      </c>
      <c r="AY109" s="117">
        <f t="shared" si="195"/>
        <v>10.828724788040374</v>
      </c>
      <c r="AZ109" s="117">
        <f t="shared" si="195"/>
        <v>10.88479674723955</v>
      </c>
      <c r="BA109" s="117">
        <f t="shared" si="194"/>
        <v>11.440266783666168</v>
      </c>
    </row>
    <row r="110" spans="1:58">
      <c r="A110" s="33" t="s">
        <v>364</v>
      </c>
      <c r="B110" s="54" t="s">
        <v>44</v>
      </c>
      <c r="C110" s="36">
        <v>52314.266600000003</v>
      </c>
      <c r="D110" s="36" t="s">
        <v>96</v>
      </c>
      <c r="E110" s="33">
        <f t="shared" si="160"/>
        <v>-6666.5222423983796</v>
      </c>
      <c r="F110">
        <f t="shared" si="163"/>
        <v>-6666.5</v>
      </c>
      <c r="G110">
        <f t="shared" si="179"/>
        <v>-7.291692185390275E-3</v>
      </c>
      <c r="K110">
        <f t="shared" si="178"/>
        <v>-7.291692185390275E-3</v>
      </c>
      <c r="O110">
        <f t="shared" ca="1" si="171"/>
        <v>-6.7389732849527595E-2</v>
      </c>
      <c r="Q110" s="2">
        <f t="shared" si="161"/>
        <v>37295.766600000003</v>
      </c>
      <c r="S110" s="5">
        <v>1</v>
      </c>
      <c r="T110" s="172"/>
      <c r="U110" s="5">
        <v>7.2319227920929576E-10</v>
      </c>
      <c r="V110" s="5">
        <v>2.0864584253729071E-19</v>
      </c>
      <c r="W110" s="5">
        <v>1.6601899477279834E-27</v>
      </c>
      <c r="X110" s="5">
        <v>5.9174231238900309E-10</v>
      </c>
      <c r="Y110" s="5">
        <v>2.8999404456452079E-6</v>
      </c>
      <c r="Z110">
        <v>8.0598774168034464E-5</v>
      </c>
      <c r="AA110">
        <v>5.3362067938361249E-3</v>
      </c>
      <c r="AB110">
        <v>128.94197688722915</v>
      </c>
      <c r="AC110" s="33">
        <v>1.7763945490394056E-5</v>
      </c>
      <c r="AD110">
        <v>1.6359345164147306E-7</v>
      </c>
      <c r="AE110">
        <v>8.2429186922194309E-21</v>
      </c>
      <c r="AF110">
        <f t="shared" si="186"/>
        <v>-6666.5</v>
      </c>
      <c r="AG110" s="117">
        <f t="shared" si="187"/>
        <v>-1.4017263459399493E-3</v>
      </c>
      <c r="AH110" s="117">
        <f t="shared" si="181"/>
        <v>3.6048728620894969E-2</v>
      </c>
      <c r="AI110" s="117">
        <f t="shared" si="182"/>
        <v>-7.291692185390275E-3</v>
      </c>
      <c r="AJ110" s="117">
        <f t="shared" si="183"/>
        <v>-5.8899658394503257E-3</v>
      </c>
      <c r="AK110" s="117">
        <f t="shared" si="184"/>
        <v>3.469169758989178E-5</v>
      </c>
      <c r="AL110">
        <f t="shared" si="185"/>
        <v>-7.291692185390275E-3</v>
      </c>
      <c r="AM110" s="141">
        <f t="shared" si="164"/>
        <v>3.469169758989178E-5</v>
      </c>
      <c r="AN110">
        <f t="shared" si="188"/>
        <v>-4.3340420806285244E-2</v>
      </c>
      <c r="AO110">
        <f t="shared" si="189"/>
        <v>0.56513827767581959</v>
      </c>
      <c r="AP110">
        <f t="shared" si="190"/>
        <v>-0.41258341027452489</v>
      </c>
      <c r="AQ110">
        <f t="shared" si="191"/>
        <v>-0.43532298935368607</v>
      </c>
      <c r="AR110">
        <f t="shared" si="192"/>
        <v>-2.3556644107964275</v>
      </c>
      <c r="AS110">
        <f t="shared" si="193"/>
        <v>-2.4124049153533518</v>
      </c>
      <c r="AT110" s="117">
        <f t="shared" si="195"/>
        <v>10.833097726432959</v>
      </c>
      <c r="AU110" s="117">
        <f t="shared" si="195"/>
        <v>10.833097252899158</v>
      </c>
      <c r="AV110" s="117">
        <f t="shared" si="195"/>
        <v>10.833102010426392</v>
      </c>
      <c r="AW110" s="117">
        <f t="shared" si="195"/>
        <v>10.833054218495556</v>
      </c>
      <c r="AX110" s="117">
        <f t="shared" si="195"/>
        <v>10.833534949029945</v>
      </c>
      <c r="AY110" s="117">
        <f t="shared" si="195"/>
        <v>10.828761918741685</v>
      </c>
      <c r="AZ110" s="117">
        <f t="shared" si="195"/>
        <v>10.884848125770644</v>
      </c>
      <c r="BA110" s="117">
        <f t="shared" si="194"/>
        <v>11.440307408512977</v>
      </c>
    </row>
    <row r="111" spans="1:58">
      <c r="A111" s="33" t="s">
        <v>346</v>
      </c>
      <c r="B111" s="54" t="s">
        <v>45</v>
      </c>
      <c r="C111" s="36">
        <v>52341.974499999997</v>
      </c>
      <c r="D111" s="36" t="s">
        <v>96</v>
      </c>
      <c r="E111" s="33">
        <f t="shared" si="160"/>
        <v>-6582.0027461661766</v>
      </c>
      <c r="F111">
        <f t="shared" si="163"/>
        <v>-6582</v>
      </c>
      <c r="G111">
        <f t="shared" si="179"/>
        <v>-9.0027155238203704E-4</v>
      </c>
      <c r="K111">
        <f t="shared" si="178"/>
        <v>-9.0027155238203704E-4</v>
      </c>
      <c r="O111">
        <f t="shared" ca="1" si="171"/>
        <v>-6.664741491337163E-2</v>
      </c>
      <c r="Q111" s="2">
        <f t="shared" si="161"/>
        <v>37323.474499999997</v>
      </c>
      <c r="S111" s="5">
        <v>1</v>
      </c>
      <c r="T111" s="172"/>
      <c r="AC111" s="33"/>
      <c r="AF111">
        <f t="shared" si="186"/>
        <v>-6582</v>
      </c>
      <c r="AG111" s="117">
        <f t="shared" si="187"/>
        <v>-1.386524346242396E-3</v>
      </c>
      <c r="AH111" s="117">
        <f t="shared" si="181"/>
        <v>4.2628251980967112E-2</v>
      </c>
      <c r="AI111" s="117">
        <f t="shared" si="182"/>
        <v>-9.0027155238203704E-4</v>
      </c>
      <c r="AJ111" s="117">
        <f t="shared" si="183"/>
        <v>4.8625279386035891E-4</v>
      </c>
      <c r="AK111" s="117">
        <f t="shared" si="184"/>
        <v>2.3644177953700469E-7</v>
      </c>
      <c r="AL111">
        <f t="shared" si="185"/>
        <v>-9.0027155238203704E-4</v>
      </c>
      <c r="AM111" s="141">
        <f t="shared" si="164"/>
        <v>2.3644177953700469E-7</v>
      </c>
      <c r="AN111">
        <f t="shared" si="188"/>
        <v>-4.3528523533349149E-2</v>
      </c>
      <c r="AO111">
        <f t="shared" si="189"/>
        <v>0.56709814938204772</v>
      </c>
      <c r="AP111">
        <f t="shared" si="190"/>
        <v>-0.41667112757339736</v>
      </c>
      <c r="AQ111">
        <f t="shared" si="191"/>
        <v>-0.4372720095479864</v>
      </c>
      <c r="AR111">
        <f t="shared" si="192"/>
        <v>-2.3511723648573795</v>
      </c>
      <c r="AS111">
        <f t="shared" si="193"/>
        <v>-2.3971702388645291</v>
      </c>
      <c r="AT111" s="117">
        <f t="shared" si="195"/>
        <v>10.839352619615472</v>
      </c>
      <c r="AU111" s="117">
        <f t="shared" si="195"/>
        <v>10.83935221956081</v>
      </c>
      <c r="AV111" s="117">
        <f t="shared" si="195"/>
        <v>10.83935639838556</v>
      </c>
      <c r="AW111" s="117">
        <f t="shared" si="195"/>
        <v>10.839312753377978</v>
      </c>
      <c r="AX111" s="117">
        <f t="shared" si="195"/>
        <v>10.839769194134067</v>
      </c>
      <c r="AY111" s="117">
        <f t="shared" si="195"/>
        <v>10.835059379921741</v>
      </c>
      <c r="AZ111" s="117">
        <f t="shared" si="195"/>
        <v>10.893544251848677</v>
      </c>
      <c r="BA111" s="117">
        <f t="shared" si="194"/>
        <v>11.447173007623629</v>
      </c>
    </row>
    <row r="112" spans="1:58">
      <c r="A112" s="33" t="s">
        <v>346</v>
      </c>
      <c r="B112" s="54" t="s">
        <v>44</v>
      </c>
      <c r="C112" s="36">
        <v>52343.123599999999</v>
      </c>
      <c r="D112" s="36" t="s">
        <v>96</v>
      </c>
      <c r="E112" s="33">
        <f t="shared" si="160"/>
        <v>-6578.4975598070278</v>
      </c>
      <c r="F112">
        <f t="shared" si="163"/>
        <v>-6578.5</v>
      </c>
      <c r="G112">
        <f t="shared" si="179"/>
        <v>7.9996481508715078E-4</v>
      </c>
      <c r="K112">
        <f t="shared" si="178"/>
        <v>7.9996481508715078E-4</v>
      </c>
      <c r="O112">
        <f t="shared" ca="1" si="171"/>
        <v>-6.6616668016607775E-2</v>
      </c>
      <c r="Q112" s="2">
        <f t="shared" si="161"/>
        <v>37324.623599999999</v>
      </c>
      <c r="S112" s="5">
        <v>1</v>
      </c>
      <c r="T112" s="172"/>
      <c r="AC112" s="33"/>
      <c r="AF112">
        <f t="shared" si="186"/>
        <v>-6578.5</v>
      </c>
      <c r="AG112" s="117">
        <f t="shared" si="187"/>
        <v>-1.3858804039160663E-3</v>
      </c>
      <c r="AH112" s="117">
        <f t="shared" si="181"/>
        <v>4.4336256912035632E-2</v>
      </c>
      <c r="AI112" s="117">
        <f t="shared" si="182"/>
        <v>7.9996481508715078E-4</v>
      </c>
      <c r="AJ112" s="117">
        <f t="shared" si="183"/>
        <v>2.1858452190032171E-3</v>
      </c>
      <c r="AK112" s="117">
        <f t="shared" si="184"/>
        <v>4.7779193214392219E-6</v>
      </c>
      <c r="AL112">
        <f t="shared" si="185"/>
        <v>7.9996481508715078E-4</v>
      </c>
      <c r="AM112" s="141">
        <f t="shared" si="164"/>
        <v>4.7779193214392219E-6</v>
      </c>
      <c r="AN112">
        <f t="shared" si="188"/>
        <v>-4.3536292096948481E-2</v>
      </c>
      <c r="AO112">
        <f t="shared" si="189"/>
        <v>0.56717981035297349</v>
      </c>
      <c r="AP112">
        <f t="shared" si="190"/>
        <v>-0.41684087194819347</v>
      </c>
      <c r="AQ112">
        <f t="shared" si="191"/>
        <v>-0.43735283929168012</v>
      </c>
      <c r="AR112">
        <f t="shared" si="192"/>
        <v>-2.3509856311491002</v>
      </c>
      <c r="AS112">
        <f t="shared" si="193"/>
        <v>-2.3965404873179983</v>
      </c>
      <c r="AT112" s="117">
        <f t="shared" si="195"/>
        <v>10.839612166050657</v>
      </c>
      <c r="AU112" s="117">
        <f t="shared" si="195"/>
        <v>10.839611768886289</v>
      </c>
      <c r="AV112" s="117">
        <f t="shared" si="195"/>
        <v>10.839615924367727</v>
      </c>
      <c r="AW112" s="117">
        <f t="shared" si="195"/>
        <v>10.83957245151691</v>
      </c>
      <c r="AX112" s="117">
        <f t="shared" si="195"/>
        <v>10.840027842128119</v>
      </c>
      <c r="AY112" s="117">
        <f t="shared" si="195"/>
        <v>10.835321184400843</v>
      </c>
      <c r="AZ112" s="117">
        <f t="shared" si="195"/>
        <v>10.893905009853947</v>
      </c>
      <c r="BA112" s="117">
        <f t="shared" si="194"/>
        <v>11.44745738155129</v>
      </c>
    </row>
    <row r="113" spans="1:53">
      <c r="A113" s="56" t="s">
        <v>91</v>
      </c>
      <c r="B113" s="54" t="s">
        <v>44</v>
      </c>
      <c r="C113" s="36">
        <v>52629.808700000001</v>
      </c>
      <c r="D113" s="36">
        <v>5.9999999999999995E-4</v>
      </c>
      <c r="E113" s="33">
        <f t="shared" si="160"/>
        <v>-5704.000386463531</v>
      </c>
      <c r="F113">
        <f t="shared" si="163"/>
        <v>-5704</v>
      </c>
      <c r="G113">
        <f t="shared" si="179"/>
        <v>-1.2669376155827194E-4</v>
      </c>
      <c r="K113">
        <f t="shared" si="178"/>
        <v>-1.2669376155827194E-4</v>
      </c>
      <c r="O113">
        <f t="shared" ca="1" si="171"/>
        <v>-5.8934336239466985E-2</v>
      </c>
      <c r="Q113" s="2">
        <f t="shared" si="161"/>
        <v>37611.308700000001</v>
      </c>
      <c r="S113" s="5">
        <v>1</v>
      </c>
      <c r="T113" s="172"/>
      <c r="U113" s="5">
        <v>2.5157768372374402E-10</v>
      </c>
      <c r="V113" s="5">
        <v>5.4105395604879279E-19</v>
      </c>
      <c r="W113" s="5">
        <v>2.2418429225706237E-27</v>
      </c>
      <c r="X113" s="5">
        <v>2.7068112319645793E-10</v>
      </c>
      <c r="Y113" s="5">
        <v>2.3682851826878061E-6</v>
      </c>
      <c r="Z113">
        <v>1.8473484127093319E-4</v>
      </c>
      <c r="AA113">
        <v>9.9170451384803498E-3</v>
      </c>
      <c r="AB113">
        <v>270.36370563906371</v>
      </c>
      <c r="AC113" s="33">
        <v>8.1257747115055055E-6</v>
      </c>
      <c r="AD113">
        <v>1.1335348116140793E-7</v>
      </c>
      <c r="AE113">
        <v>1.1130852199631845E-20</v>
      </c>
      <c r="AF113">
        <f t="shared" si="186"/>
        <v>-5704</v>
      </c>
      <c r="AG113" s="117">
        <f t="shared" si="187"/>
        <v>-1.185627647310887E-3</v>
      </c>
      <c r="AH113" s="117">
        <f t="shared" si="181"/>
        <v>4.5290330181742902E-2</v>
      </c>
      <c r="AI113" s="117">
        <f t="shared" si="182"/>
        <v>-1.2669376155827194E-4</v>
      </c>
      <c r="AJ113" s="117">
        <f t="shared" si="183"/>
        <v>1.0589338857526151E-3</v>
      </c>
      <c r="AK113" s="117">
        <f t="shared" si="184"/>
        <v>1.1213409743951326E-6</v>
      </c>
      <c r="AL113">
        <f t="shared" si="185"/>
        <v>-1.2669376155827194E-4</v>
      </c>
      <c r="AM113" s="141">
        <f t="shared" si="164"/>
        <v>1.1213409743951326E-6</v>
      </c>
      <c r="AN113">
        <f t="shared" si="188"/>
        <v>-4.5417023943301174E-2</v>
      </c>
      <c r="AO113">
        <f t="shared" si="189"/>
        <v>0.58886161098072665</v>
      </c>
      <c r="AP113">
        <f t="shared" si="190"/>
        <v>-0.46035989371943964</v>
      </c>
      <c r="AQ113">
        <f t="shared" si="191"/>
        <v>-0.45779476589102541</v>
      </c>
      <c r="AR113">
        <f t="shared" si="192"/>
        <v>-2.3025521395098583</v>
      </c>
      <c r="AS113">
        <f t="shared" si="193"/>
        <v>-2.2421662772408801</v>
      </c>
      <c r="AT113" s="117">
        <f t="shared" si="195"/>
        <v>10.905681078973462</v>
      </c>
      <c r="AU113" s="117">
        <f t="shared" si="195"/>
        <v>10.905681054566379</v>
      </c>
      <c r="AV113" s="117">
        <f t="shared" si="195"/>
        <v>10.905681496420085</v>
      </c>
      <c r="AW113" s="117">
        <f t="shared" si="195"/>
        <v>10.905673497655492</v>
      </c>
      <c r="AX113" s="117">
        <f t="shared" si="195"/>
        <v>10.90581840729422</v>
      </c>
      <c r="AY113" s="117">
        <f t="shared" si="195"/>
        <v>10.903228306120379</v>
      </c>
      <c r="AZ113" s="117">
        <f t="shared" si="195"/>
        <v>10.985429226953309</v>
      </c>
      <c r="BA113" s="117">
        <f t="shared" si="194"/>
        <v>11.518510238619525</v>
      </c>
    </row>
    <row r="114" spans="1:53">
      <c r="A114" s="56" t="s">
        <v>89</v>
      </c>
      <c r="B114" s="54" t="s">
        <v>44</v>
      </c>
      <c r="C114" s="36">
        <v>52629.808700000001</v>
      </c>
      <c r="D114" s="36">
        <v>5.9999999999999995E-4</v>
      </c>
      <c r="E114" s="33">
        <f t="shared" si="160"/>
        <v>-5704.000386463531</v>
      </c>
      <c r="F114">
        <f t="shared" si="163"/>
        <v>-5704</v>
      </c>
      <c r="G114">
        <f t="shared" si="179"/>
        <v>-1.2669376155827194E-4</v>
      </c>
      <c r="K114">
        <f t="shared" si="178"/>
        <v>-1.2669376155827194E-4</v>
      </c>
      <c r="O114">
        <f t="shared" ca="1" si="171"/>
        <v>-5.8934336239466985E-2</v>
      </c>
      <c r="Q114" s="2">
        <f t="shared" si="161"/>
        <v>37611.308700000001</v>
      </c>
      <c r="S114" s="5">
        <v>1</v>
      </c>
      <c r="T114" s="172"/>
      <c r="AC114" s="33"/>
      <c r="AF114">
        <f t="shared" si="186"/>
        <v>-5704</v>
      </c>
      <c r="AG114" s="117">
        <f t="shared" si="187"/>
        <v>-1.185627647310887E-3</v>
      </c>
      <c r="AH114" s="117">
        <f t="shared" si="181"/>
        <v>4.5290330181742902E-2</v>
      </c>
      <c r="AI114" s="117">
        <f t="shared" si="182"/>
        <v>-1.2669376155827194E-4</v>
      </c>
      <c r="AJ114" s="117">
        <f t="shared" si="183"/>
        <v>1.0589338857526151E-3</v>
      </c>
      <c r="AK114" s="117">
        <f t="shared" si="184"/>
        <v>1.1213409743951326E-6</v>
      </c>
      <c r="AL114">
        <f t="shared" si="185"/>
        <v>-1.2669376155827194E-4</v>
      </c>
      <c r="AM114" s="141">
        <f t="shared" si="164"/>
        <v>1.1213409743951326E-6</v>
      </c>
      <c r="AN114">
        <f t="shared" si="188"/>
        <v>-4.5417023943301174E-2</v>
      </c>
      <c r="AO114">
        <f t="shared" si="189"/>
        <v>0.58886161098072665</v>
      </c>
      <c r="AP114">
        <f t="shared" si="190"/>
        <v>-0.46035989371943964</v>
      </c>
      <c r="AQ114">
        <f t="shared" si="191"/>
        <v>-0.45779476589102541</v>
      </c>
      <c r="AR114">
        <f t="shared" si="192"/>
        <v>-2.3025521395098583</v>
      </c>
      <c r="AS114">
        <f t="shared" si="193"/>
        <v>-2.2421662772408801</v>
      </c>
      <c r="AT114" s="117">
        <f t="shared" si="195"/>
        <v>10.905681078973462</v>
      </c>
      <c r="AU114" s="117">
        <f t="shared" si="195"/>
        <v>10.905681054566379</v>
      </c>
      <c r="AV114" s="117">
        <f t="shared" si="195"/>
        <v>10.905681496420085</v>
      </c>
      <c r="AW114" s="117">
        <f t="shared" si="195"/>
        <v>10.905673497655492</v>
      </c>
      <c r="AX114" s="117">
        <f t="shared" si="195"/>
        <v>10.90581840729422</v>
      </c>
      <c r="AY114" s="117">
        <f t="shared" si="195"/>
        <v>10.903228306120379</v>
      </c>
      <c r="AZ114" s="117">
        <f t="shared" si="195"/>
        <v>10.985429226953309</v>
      </c>
      <c r="BA114" s="117">
        <f t="shared" si="194"/>
        <v>11.518510238619525</v>
      </c>
    </row>
    <row r="115" spans="1:53">
      <c r="A115" s="33" t="s">
        <v>392</v>
      </c>
      <c r="B115" s="54" t="s">
        <v>44</v>
      </c>
      <c r="C115" s="36">
        <v>52657.185100000002</v>
      </c>
      <c r="D115" s="36" t="s">
        <v>96</v>
      </c>
      <c r="E115" s="33">
        <f t="shared" si="160"/>
        <v>-5620.4920896726562</v>
      </c>
      <c r="F115">
        <f t="shared" si="163"/>
        <v>-5620.5</v>
      </c>
      <c r="G115">
        <f t="shared" si="179"/>
        <v>2.5932307762559503E-3</v>
      </c>
      <c r="K115">
        <f t="shared" si="178"/>
        <v>2.5932307762559503E-3</v>
      </c>
      <c r="O115">
        <f t="shared" ca="1" si="171"/>
        <v>-5.820080313095783E-2</v>
      </c>
      <c r="Q115" s="2">
        <f t="shared" si="161"/>
        <v>37638.685100000002</v>
      </c>
      <c r="S115" s="5">
        <v>1</v>
      </c>
      <c r="T115" s="172"/>
      <c r="AC115" s="33"/>
      <c r="AF115">
        <f t="shared" si="186"/>
        <v>-5620.5</v>
      </c>
      <c r="AG115" s="117">
        <f t="shared" si="187"/>
        <v>-1.1619912378879882E-3</v>
      </c>
      <c r="AH115" s="117">
        <f t="shared" si="181"/>
        <v>4.8183135634613058E-2</v>
      </c>
      <c r="AI115" s="117">
        <f t="shared" si="182"/>
        <v>2.5932307762559503E-3</v>
      </c>
      <c r="AJ115" s="117">
        <f t="shared" si="183"/>
        <v>3.7552220141439385E-3</v>
      </c>
      <c r="AK115" s="117">
        <f t="shared" si="184"/>
        <v>1.4101692375511258E-5</v>
      </c>
      <c r="AL115">
        <f t="shared" si="185"/>
        <v>2.5932307762559503E-3</v>
      </c>
      <c r="AM115" s="141">
        <f t="shared" si="164"/>
        <v>1.4101692375511258E-5</v>
      </c>
      <c r="AN115">
        <f t="shared" si="188"/>
        <v>-4.5589904858357108E-2</v>
      </c>
      <c r="AO115">
        <f t="shared" si="189"/>
        <v>0.5910733013034053</v>
      </c>
      <c r="AP115">
        <f t="shared" si="190"/>
        <v>-0.46463407797171818</v>
      </c>
      <c r="AQ115">
        <f t="shared" si="191"/>
        <v>-0.45977144071341203</v>
      </c>
      <c r="AR115">
        <f t="shared" si="192"/>
        <v>-2.2977313733929496</v>
      </c>
      <c r="AS115">
        <f t="shared" si="193"/>
        <v>-2.2277162193160192</v>
      </c>
      <c r="AT115" s="117">
        <f t="shared" si="195"/>
        <v>10.912122340636563</v>
      </c>
      <c r="AU115" s="117">
        <f t="shared" si="195"/>
        <v>10.912122324872339</v>
      </c>
      <c r="AV115" s="117">
        <f t="shared" si="195"/>
        <v>10.912122632230359</v>
      </c>
      <c r="AW115" s="117">
        <f t="shared" si="195"/>
        <v>10.912116639817503</v>
      </c>
      <c r="AX115" s="117">
        <f t="shared" si="195"/>
        <v>10.912233548544675</v>
      </c>
      <c r="AY115" s="117">
        <f t="shared" si="195"/>
        <v>10.909981482312062</v>
      </c>
      <c r="AZ115" s="117">
        <f t="shared" si="195"/>
        <v>10.994310682998723</v>
      </c>
      <c r="BA115" s="117">
        <f t="shared" si="194"/>
        <v>11.525294588036562</v>
      </c>
    </row>
    <row r="116" spans="1:53">
      <c r="A116" s="51" t="s">
        <v>688</v>
      </c>
      <c r="B116" s="5" t="s">
        <v>45</v>
      </c>
      <c r="C116" s="104">
        <v>52660.786</v>
      </c>
      <c r="D116" s="16" t="s">
        <v>100</v>
      </c>
      <c r="E116" s="33">
        <f t="shared" si="160"/>
        <v>-5609.507992935537</v>
      </c>
      <c r="F116">
        <f t="shared" si="163"/>
        <v>-5609.5</v>
      </c>
      <c r="G116">
        <f t="shared" si="179"/>
        <v>-2.6203121014987119E-3</v>
      </c>
      <c r="K116">
        <f t="shared" si="178"/>
        <v>-2.6203121014987119E-3</v>
      </c>
      <c r="O116">
        <f t="shared" ca="1" si="171"/>
        <v>-5.8104170026842851E-2</v>
      </c>
      <c r="Q116" s="2">
        <f t="shared" si="161"/>
        <v>37642.286</v>
      </c>
      <c r="S116" s="5">
        <v>1</v>
      </c>
      <c r="T116" s="172"/>
      <c r="AC116" s="33"/>
      <c r="AF116">
        <f t="shared" si="186"/>
        <v>-5609.5</v>
      </c>
      <c r="AG116" s="117">
        <f t="shared" si="187"/>
        <v>-1.1588130585909739E-3</v>
      </c>
      <c r="AH116" s="117">
        <f t="shared" si="181"/>
        <v>4.2992274737654705E-2</v>
      </c>
      <c r="AI116" s="117">
        <f t="shared" si="182"/>
        <v>-2.6203121014987119E-3</v>
      </c>
      <c r="AJ116" s="117">
        <f t="shared" si="183"/>
        <v>-1.4614990429077379E-3</v>
      </c>
      <c r="AK116" s="117">
        <f t="shared" si="184"/>
        <v>2.1359794524202338E-6</v>
      </c>
      <c r="AL116">
        <f t="shared" si="185"/>
        <v>-2.6203121014987119E-3</v>
      </c>
      <c r="AM116" s="141">
        <f t="shared" si="164"/>
        <v>2.1359794524202338E-6</v>
      </c>
      <c r="AN116">
        <f t="shared" si="188"/>
        <v>-4.5612586839153417E-2</v>
      </c>
      <c r="AO116">
        <f t="shared" si="189"/>
        <v>0.59136661484086983</v>
      </c>
      <c r="AP116">
        <f t="shared" si="190"/>
        <v>-0.46519873431793873</v>
      </c>
      <c r="AQ116">
        <f t="shared" si="191"/>
        <v>-0.46003215011124188</v>
      </c>
      <c r="AR116">
        <f t="shared" si="192"/>
        <v>-2.2970935991323396</v>
      </c>
      <c r="AS116">
        <f t="shared" si="193"/>
        <v>-2.2258161345255836</v>
      </c>
      <c r="AT116" s="117">
        <f t="shared" si="195"/>
        <v>10.912972694644916</v>
      </c>
      <c r="AU116" s="117">
        <f t="shared" si="195"/>
        <v>10.912972679824342</v>
      </c>
      <c r="AV116" s="117">
        <f t="shared" si="195"/>
        <v>10.912972971751664</v>
      </c>
      <c r="AW116" s="117">
        <f t="shared" si="195"/>
        <v>10.912967221721024</v>
      </c>
      <c r="AX116" s="117">
        <f t="shared" si="195"/>
        <v>10.913080552488477</v>
      </c>
      <c r="AY116" s="117">
        <f t="shared" si="195"/>
        <v>10.910874740298299</v>
      </c>
      <c r="AZ116" s="117">
        <f t="shared" si="195"/>
        <v>10.99548251913896</v>
      </c>
      <c r="BA116" s="117">
        <f t="shared" si="194"/>
        <v>11.526188334666351</v>
      </c>
    </row>
    <row r="117" spans="1:53">
      <c r="A117" s="33" t="s">
        <v>392</v>
      </c>
      <c r="B117" s="54" t="s">
        <v>45</v>
      </c>
      <c r="C117" s="36">
        <v>52696.030299999999</v>
      </c>
      <c r="D117" s="36" t="s">
        <v>96</v>
      </c>
      <c r="E117" s="33">
        <f t="shared" ref="E117:E148" si="196">+(C117-C$7)/C$8</f>
        <v>-5501.999647624014</v>
      </c>
      <c r="F117">
        <f t="shared" si="163"/>
        <v>-5502</v>
      </c>
      <c r="G117">
        <f t="shared" si="179"/>
        <v>1.1551889474503696E-4</v>
      </c>
      <c r="K117">
        <f t="shared" si="178"/>
        <v>1.1551889474503696E-4</v>
      </c>
      <c r="O117">
        <f t="shared" ca="1" si="171"/>
        <v>-5.7159801054810111E-2</v>
      </c>
      <c r="Q117" s="2">
        <f t="shared" ref="Q117:Q148" si="197">+C117-15018.5</f>
        <v>37677.530299999999</v>
      </c>
      <c r="S117" s="5">
        <v>1</v>
      </c>
      <c r="T117" s="172"/>
      <c r="AC117" s="33"/>
      <c r="AF117">
        <f t="shared" si="186"/>
        <v>-5502</v>
      </c>
      <c r="AG117" s="117">
        <f t="shared" si="187"/>
        <v>-1.1269489003132502E-3</v>
      </c>
      <c r="AH117" s="117">
        <f t="shared" si="181"/>
        <v>4.594861845043989E-2</v>
      </c>
      <c r="AI117" s="117">
        <f t="shared" si="182"/>
        <v>1.1551889474503696E-4</v>
      </c>
      <c r="AJ117" s="117">
        <f t="shared" si="183"/>
        <v>1.2424677950582871E-3</v>
      </c>
      <c r="AK117" s="117">
        <f t="shared" si="184"/>
        <v>1.5437262217570019E-6</v>
      </c>
      <c r="AL117">
        <f t="shared" si="185"/>
        <v>1.1551889474503696E-4</v>
      </c>
      <c r="AM117" s="141">
        <f t="shared" si="164"/>
        <v>1.5437262217570019E-6</v>
      </c>
      <c r="AN117">
        <f t="shared" si="188"/>
        <v>-4.5833099555694853E-2</v>
      </c>
      <c r="AO117">
        <f t="shared" si="189"/>
        <v>0.59425733736657305</v>
      </c>
      <c r="AP117">
        <f t="shared" si="190"/>
        <v>-0.47073656924463875</v>
      </c>
      <c r="AQ117">
        <f t="shared" si="191"/>
        <v>-0.46258373763213856</v>
      </c>
      <c r="AR117">
        <f t="shared" si="192"/>
        <v>-2.290827257733012</v>
      </c>
      <c r="AS117">
        <f t="shared" si="193"/>
        <v>-2.2072895705736433</v>
      </c>
      <c r="AT117" s="117">
        <f t="shared" si="195"/>
        <v>10.921305299024295</v>
      </c>
      <c r="AU117" s="117">
        <f t="shared" si="195"/>
        <v>10.921305291418303</v>
      </c>
      <c r="AV117" s="117">
        <f t="shared" si="195"/>
        <v>10.921305458009321</v>
      </c>
      <c r="AW117" s="117">
        <f t="shared" si="195"/>
        <v>10.921301809317649</v>
      </c>
      <c r="AX117" s="117">
        <f t="shared" si="195"/>
        <v>10.921381764293436</v>
      </c>
      <c r="AY117" s="117">
        <f t="shared" si="195"/>
        <v>10.919648940087374</v>
      </c>
      <c r="AZ117" s="117">
        <f t="shared" si="195"/>
        <v>11.00695683465608</v>
      </c>
      <c r="BA117" s="117">
        <f t="shared" si="194"/>
        <v>11.534922676730199</v>
      </c>
    </row>
    <row r="118" spans="1:53">
      <c r="A118" s="24" t="s">
        <v>43</v>
      </c>
      <c r="B118" s="25" t="s">
        <v>44</v>
      </c>
      <c r="C118" s="36">
        <v>52706.682889446347</v>
      </c>
      <c r="D118" s="36">
        <v>1E-4</v>
      </c>
      <c r="E118" s="33">
        <f t="shared" si="196"/>
        <v>-5469.5052509510779</v>
      </c>
      <c r="F118">
        <f t="shared" ref="F118:F149" si="198">ROUND(2*E118,0)/2</f>
        <v>-5469.5</v>
      </c>
      <c r="G118">
        <f t="shared" si="179"/>
        <v>-1.721411434118636E-3</v>
      </c>
      <c r="K118">
        <f t="shared" si="178"/>
        <v>-1.721411434118636E-3</v>
      </c>
      <c r="O118">
        <f t="shared" ca="1" si="171"/>
        <v>-5.6874294156288585E-2</v>
      </c>
      <c r="Q118" s="2">
        <f t="shared" si="197"/>
        <v>37688.182889446347</v>
      </c>
      <c r="S118" s="5">
        <v>1</v>
      </c>
      <c r="T118" s="172"/>
      <c r="U118" s="5">
        <v>1.4491268100853383E-10</v>
      </c>
      <c r="V118" s="5">
        <v>7.5693447763467582E-19</v>
      </c>
      <c r="W118" s="5">
        <v>2.4312799435120994E-27</v>
      </c>
      <c r="X118" s="5">
        <v>2.3758124220290461E-10</v>
      </c>
      <c r="Y118" s="5">
        <v>2.2359681982449284E-6</v>
      </c>
      <c r="Z118">
        <v>2.1313312516018471E-4</v>
      </c>
      <c r="AA118">
        <v>1.1108744998611272E-2</v>
      </c>
      <c r="AB118">
        <v>309.23825805240659</v>
      </c>
      <c r="AC118" s="33">
        <v>7.1321251627080741E-6</v>
      </c>
      <c r="AD118">
        <v>1.0961856236681511E-7</v>
      </c>
      <c r="AE118">
        <v>1.2071415635190719E-20</v>
      </c>
      <c r="AF118">
        <f t="shared" si="186"/>
        <v>-5469.5</v>
      </c>
      <c r="AG118" s="117">
        <f t="shared" si="187"/>
        <v>-1.1170239542930976E-3</v>
      </c>
      <c r="AH118" s="117">
        <f t="shared" si="181"/>
        <v>4.4177939071290626E-2</v>
      </c>
      <c r="AI118" s="117">
        <f t="shared" si="182"/>
        <v>-1.721411434118636E-3</v>
      </c>
      <c r="AJ118" s="117">
        <f t="shared" si="183"/>
        <v>-6.0438747982553831E-4</v>
      </c>
      <c r="AK118" s="117">
        <f t="shared" si="184"/>
        <v>3.6528422576986547E-7</v>
      </c>
      <c r="AL118">
        <f t="shared" si="185"/>
        <v>-1.721411434118636E-3</v>
      </c>
      <c r="AM118" s="141">
        <f t="shared" si="164"/>
        <v>3.6528422576986547E-7</v>
      </c>
      <c r="AN118">
        <f t="shared" si="188"/>
        <v>-4.5899350505409262E-2</v>
      </c>
      <c r="AO118">
        <f t="shared" si="189"/>
        <v>0.59514002321534509</v>
      </c>
      <c r="AP118">
        <f t="shared" si="190"/>
        <v>-0.47241783071466048</v>
      </c>
      <c r="AQ118">
        <f t="shared" si="191"/>
        <v>-0.46335647378720285</v>
      </c>
      <c r="AR118">
        <f t="shared" si="192"/>
        <v>-2.288920686292427</v>
      </c>
      <c r="AS118">
        <f t="shared" si="193"/>
        <v>-2.2017035078960361</v>
      </c>
      <c r="AT118" s="117">
        <f t="shared" ref="AT118:AZ127" si="199">$BA118+$AH$7*SIN(AU118)</f>
        <v>10.923832490339114</v>
      </c>
      <c r="AU118" s="117">
        <f t="shared" si="199"/>
        <v>10.923832484293216</v>
      </c>
      <c r="AV118" s="117">
        <f t="shared" si="199"/>
        <v>10.923832621370334</v>
      </c>
      <c r="AW118" s="117">
        <f t="shared" si="199"/>
        <v>10.923829513519177</v>
      </c>
      <c r="AX118" s="117">
        <f t="shared" si="199"/>
        <v>10.923900008649412</v>
      </c>
      <c r="AY118" s="117">
        <f t="shared" si="199"/>
        <v>10.922317625323535</v>
      </c>
      <c r="AZ118" s="117">
        <f t="shared" si="199"/>
        <v>11.010433752590421</v>
      </c>
      <c r="BA118" s="117">
        <f t="shared" si="194"/>
        <v>11.537563291772758</v>
      </c>
    </row>
    <row r="119" spans="1:53">
      <c r="A119" s="33" t="s">
        <v>407</v>
      </c>
      <c r="B119" s="54" t="s">
        <v>44</v>
      </c>
      <c r="C119" s="36">
        <v>53018.122900000002</v>
      </c>
      <c r="D119" s="36" t="s">
        <v>96</v>
      </c>
      <c r="E119" s="33">
        <f t="shared" si="196"/>
        <v>-4519.4963077055509</v>
      </c>
      <c r="F119">
        <f t="shared" si="198"/>
        <v>-4519.5</v>
      </c>
      <c r="G119">
        <f t="shared" si="179"/>
        <v>1.2104393681511283E-3</v>
      </c>
      <c r="K119">
        <f t="shared" si="178"/>
        <v>1.2104393681511283E-3</v>
      </c>
      <c r="O119">
        <f t="shared" ca="1" si="171"/>
        <v>-4.8528707891813169E-2</v>
      </c>
      <c r="Q119" s="2">
        <f t="shared" si="197"/>
        <v>37999.622900000002</v>
      </c>
      <c r="S119" s="5">
        <v>1</v>
      </c>
      <c r="T119" s="172"/>
      <c r="AC119" s="33"/>
      <c r="AF119">
        <f t="shared" si="186"/>
        <v>-4519.5</v>
      </c>
      <c r="AG119" s="117">
        <f t="shared" si="187"/>
        <v>-7.6050715728871038E-4</v>
      </c>
      <c r="AH119" s="117">
        <f t="shared" si="181"/>
        <v>4.8954497676876423E-2</v>
      </c>
      <c r="AI119" s="117">
        <f t="shared" si="182"/>
        <v>1.2104393681511283E-3</v>
      </c>
      <c r="AJ119" s="117">
        <f t="shared" si="183"/>
        <v>1.9709465254398387E-3</v>
      </c>
      <c r="AK119" s="117">
        <f t="shared" si="184"/>
        <v>3.8846302061433727E-6</v>
      </c>
      <c r="AL119">
        <f t="shared" si="185"/>
        <v>1.2104393681511283E-3</v>
      </c>
      <c r="AM119" s="141">
        <f t="shared" si="164"/>
        <v>3.8846302061433727E-6</v>
      </c>
      <c r="AN119">
        <f t="shared" si="188"/>
        <v>-4.7744058308725294E-2</v>
      </c>
      <c r="AO119">
        <f t="shared" si="189"/>
        <v>0.62287132803614731</v>
      </c>
      <c r="AP119">
        <f t="shared" si="190"/>
        <v>-0.52304928375280524</v>
      </c>
      <c r="AQ119">
        <f t="shared" si="191"/>
        <v>-0.48619418691029503</v>
      </c>
      <c r="AR119">
        <f t="shared" si="192"/>
        <v>-2.2305279624963346</v>
      </c>
      <c r="AS119">
        <f t="shared" si="193"/>
        <v>-2.0412466780602001</v>
      </c>
      <c r="AT119" s="117">
        <f t="shared" si="199"/>
        <v>10.999441504865539</v>
      </c>
      <c r="AU119" s="117">
        <f t="shared" si="199"/>
        <v>10.999441504865752</v>
      </c>
      <c r="AV119" s="117">
        <f t="shared" si="199"/>
        <v>10.999441504955323</v>
      </c>
      <c r="AW119" s="117">
        <f t="shared" si="199"/>
        <v>10.999441542597683</v>
      </c>
      <c r="AX119" s="117">
        <f t="shared" si="199"/>
        <v>10.99945732936018</v>
      </c>
      <c r="AY119" s="117">
        <f t="shared" si="199"/>
        <v>11.003722370886898</v>
      </c>
      <c r="AZ119" s="117">
        <f t="shared" si="199"/>
        <v>11.113665670693955</v>
      </c>
      <c r="BA119" s="117">
        <f t="shared" si="194"/>
        <v>11.614750500709091</v>
      </c>
    </row>
    <row r="120" spans="1:53">
      <c r="A120" s="56" t="s">
        <v>91</v>
      </c>
      <c r="B120" s="54" t="s">
        <v>44</v>
      </c>
      <c r="C120" s="36">
        <v>53025.822200000002</v>
      </c>
      <c r="D120" s="36">
        <v>5.9999999999999995E-4</v>
      </c>
      <c r="E120" s="33">
        <f t="shared" si="196"/>
        <v>-4496.0105524754263</v>
      </c>
      <c r="F120">
        <f t="shared" si="198"/>
        <v>-4496</v>
      </c>
      <c r="G120">
        <f t="shared" si="179"/>
        <v>-3.459402229054831E-3</v>
      </c>
      <c r="K120">
        <f t="shared" si="178"/>
        <v>-3.459402229054831E-3</v>
      </c>
      <c r="O120">
        <f t="shared" ca="1" si="171"/>
        <v>-4.8322264442112989E-2</v>
      </c>
      <c r="Q120" s="2">
        <f t="shared" si="197"/>
        <v>38007.322200000002</v>
      </c>
      <c r="S120" s="5">
        <v>1</v>
      </c>
      <c r="T120" s="172"/>
      <c r="U120" s="5">
        <v>4.0816025189240839E-14</v>
      </c>
      <c r="V120" s="5">
        <v>1.7191265144903858E-18</v>
      </c>
      <c r="W120" s="5">
        <v>3.3255785342989812E-27</v>
      </c>
      <c r="X120" s="5">
        <v>2.4465770420298281E-10</v>
      </c>
      <c r="Y120" s="5">
        <v>1.8635267493450213E-6</v>
      </c>
      <c r="Z120">
        <v>2.6897770783932491E-4</v>
      </c>
      <c r="AA120">
        <v>1.6820848024321444E-2</v>
      </c>
      <c r="AB120">
        <v>463.72118819645419</v>
      </c>
      <c r="AC120" s="33">
        <v>7.3445586537821229E-6</v>
      </c>
      <c r="AD120">
        <v>1.2201599092492328E-7</v>
      </c>
      <c r="AE120">
        <v>1.6511648863029961E-20</v>
      </c>
      <c r="AF120">
        <f t="shared" si="186"/>
        <v>-4496</v>
      </c>
      <c r="AG120" s="117">
        <f t="shared" si="187"/>
        <v>-7.4990193865256266E-4</v>
      </c>
      <c r="AH120" s="117">
        <f t="shared" si="181"/>
        <v>4.4327878287611137E-2</v>
      </c>
      <c r="AI120" s="117">
        <f t="shared" si="182"/>
        <v>-3.459402229054831E-3</v>
      </c>
      <c r="AJ120" s="117">
        <f t="shared" si="183"/>
        <v>-2.7095002904022683E-3</v>
      </c>
      <c r="AK120" s="117">
        <f t="shared" si="184"/>
        <v>7.3413918236899763E-6</v>
      </c>
      <c r="AL120">
        <f t="shared" si="185"/>
        <v>-3.459402229054831E-3</v>
      </c>
      <c r="AM120" s="141">
        <f t="shared" si="164"/>
        <v>7.3413918236899763E-6</v>
      </c>
      <c r="AN120">
        <f t="shared" si="188"/>
        <v>-4.7787280516665968E-2</v>
      </c>
      <c r="AO120">
        <f t="shared" si="189"/>
        <v>0.62360790556913015</v>
      </c>
      <c r="AP120">
        <f t="shared" si="190"/>
        <v>-0.52433915293460309</v>
      </c>
      <c r="AQ120">
        <f t="shared" si="191"/>
        <v>-0.48676463907367529</v>
      </c>
      <c r="AR120">
        <f t="shared" si="192"/>
        <v>-2.2290138647306423</v>
      </c>
      <c r="AS120">
        <f t="shared" si="193"/>
        <v>-2.0373412770432062</v>
      </c>
      <c r="AT120" s="117">
        <f t="shared" si="199"/>
        <v>11.00135655791899</v>
      </c>
      <c r="AU120" s="117">
        <f t="shared" si="199"/>
        <v>11.00135655791998</v>
      </c>
      <c r="AV120" s="117">
        <f t="shared" si="199"/>
        <v>11.001356558198264</v>
      </c>
      <c r="AW120" s="117">
        <f t="shared" si="199"/>
        <v>11.00135663641383</v>
      </c>
      <c r="AX120" s="117">
        <f t="shared" si="199"/>
        <v>11.001378578181136</v>
      </c>
      <c r="AY120" s="117">
        <f t="shared" si="199"/>
        <v>11.00582170617621</v>
      </c>
      <c r="AZ120" s="117">
        <f t="shared" si="199"/>
        <v>11.116257798497927</v>
      </c>
      <c r="BA120" s="117">
        <f t="shared" si="194"/>
        <v>11.616659868509096</v>
      </c>
    </row>
    <row r="121" spans="1:53">
      <c r="A121" s="56" t="s">
        <v>89</v>
      </c>
      <c r="B121" s="54" t="s">
        <v>44</v>
      </c>
      <c r="C121" s="36">
        <v>53025.822200000002</v>
      </c>
      <c r="D121" s="36">
        <v>5.9999999999999995E-4</v>
      </c>
      <c r="E121" s="33">
        <f t="shared" si="196"/>
        <v>-4496.0105524754263</v>
      </c>
      <c r="F121">
        <f t="shared" si="198"/>
        <v>-4496</v>
      </c>
      <c r="G121">
        <f t="shared" si="179"/>
        <v>-3.459402229054831E-3</v>
      </c>
      <c r="K121">
        <f t="shared" si="178"/>
        <v>-3.459402229054831E-3</v>
      </c>
      <c r="O121">
        <f t="shared" ca="1" si="171"/>
        <v>-4.8322264442112989E-2</v>
      </c>
      <c r="Q121" s="2">
        <f t="shared" si="197"/>
        <v>38007.322200000002</v>
      </c>
      <c r="S121" s="5">
        <v>1</v>
      </c>
      <c r="T121" s="172"/>
      <c r="AC121" s="33"/>
      <c r="AF121">
        <f t="shared" si="186"/>
        <v>-4496</v>
      </c>
      <c r="AG121" s="117">
        <f t="shared" si="187"/>
        <v>-7.4990193865256266E-4</v>
      </c>
      <c r="AH121" s="117">
        <f t="shared" si="181"/>
        <v>4.4327878287611137E-2</v>
      </c>
      <c r="AI121" s="117">
        <f t="shared" si="182"/>
        <v>-3.459402229054831E-3</v>
      </c>
      <c r="AJ121" s="117">
        <f t="shared" si="183"/>
        <v>-2.7095002904022683E-3</v>
      </c>
      <c r="AK121" s="117">
        <f t="shared" si="184"/>
        <v>7.3413918236899763E-6</v>
      </c>
      <c r="AL121">
        <f t="shared" si="185"/>
        <v>-3.459402229054831E-3</v>
      </c>
      <c r="AM121" s="141">
        <f t="shared" si="164"/>
        <v>7.3413918236899763E-6</v>
      </c>
      <c r="AN121">
        <f t="shared" si="188"/>
        <v>-4.7787280516665968E-2</v>
      </c>
      <c r="AO121">
        <f t="shared" si="189"/>
        <v>0.62360790556913015</v>
      </c>
      <c r="AP121">
        <f t="shared" si="190"/>
        <v>-0.52433915293460309</v>
      </c>
      <c r="AQ121">
        <f t="shared" si="191"/>
        <v>-0.48676463907367529</v>
      </c>
      <c r="AR121">
        <f t="shared" si="192"/>
        <v>-2.2290138647306423</v>
      </c>
      <c r="AS121">
        <f t="shared" si="193"/>
        <v>-2.0373412770432062</v>
      </c>
      <c r="AT121" s="117">
        <f t="shared" si="199"/>
        <v>11.00135655791899</v>
      </c>
      <c r="AU121" s="117">
        <f t="shared" si="199"/>
        <v>11.00135655791998</v>
      </c>
      <c r="AV121" s="117">
        <f t="shared" si="199"/>
        <v>11.001356558198264</v>
      </c>
      <c r="AW121" s="117">
        <f t="shared" si="199"/>
        <v>11.00135663641383</v>
      </c>
      <c r="AX121" s="117">
        <f t="shared" si="199"/>
        <v>11.001378578181136</v>
      </c>
      <c r="AY121" s="117">
        <f t="shared" si="199"/>
        <v>11.00582170617621</v>
      </c>
      <c r="AZ121" s="117">
        <f t="shared" si="199"/>
        <v>11.116257798497927</v>
      </c>
      <c r="BA121" s="117">
        <f t="shared" si="194"/>
        <v>11.616659868509096</v>
      </c>
    </row>
    <row r="122" spans="1:53">
      <c r="A122" s="33" t="s">
        <v>364</v>
      </c>
      <c r="B122" s="54" t="s">
        <v>45</v>
      </c>
      <c r="C122" s="36">
        <v>53054.020700000001</v>
      </c>
      <c r="D122" s="36" t="s">
        <v>96</v>
      </c>
      <c r="E122" s="33">
        <f t="shared" si="196"/>
        <v>-4409.9945420775193</v>
      </c>
      <c r="F122">
        <f t="shared" si="198"/>
        <v>-4410</v>
      </c>
      <c r="G122">
        <f t="shared" si="179"/>
        <v>1.7892625619424507E-3</v>
      </c>
      <c r="K122">
        <f t="shared" si="178"/>
        <v>1.7892625619424507E-3</v>
      </c>
      <c r="O122">
        <f t="shared" ca="1" si="171"/>
        <v>-4.7566769264486795E-2</v>
      </c>
      <c r="Q122" s="2">
        <f t="shared" si="197"/>
        <v>38035.520700000001</v>
      </c>
      <c r="S122" s="5">
        <v>1</v>
      </c>
      <c r="T122" s="172"/>
      <c r="AC122" s="33"/>
      <c r="AF122">
        <f t="shared" si="186"/>
        <v>-4410</v>
      </c>
      <c r="AG122" s="117">
        <f t="shared" si="187"/>
        <v>-7.1028301788823162E-4</v>
      </c>
      <c r="AH122" s="117">
        <f t="shared" si="181"/>
        <v>4.9733652809106937E-2</v>
      </c>
      <c r="AI122" s="117">
        <f t="shared" si="182"/>
        <v>1.7892625619424507E-3</v>
      </c>
      <c r="AJ122" s="117">
        <f t="shared" si="183"/>
        <v>2.4995455798306823E-3</v>
      </c>
      <c r="AK122" s="117">
        <f t="shared" si="184"/>
        <v>6.2477281056511016E-6</v>
      </c>
      <c r="AL122">
        <f t="shared" si="185"/>
        <v>1.7892625619424507E-3</v>
      </c>
      <c r="AM122" s="141">
        <f t="shared" si="164"/>
        <v>6.2477281056511016E-6</v>
      </c>
      <c r="AN122">
        <f t="shared" si="188"/>
        <v>-4.7944390247164487E-2</v>
      </c>
      <c r="AO122">
        <f t="shared" si="189"/>
        <v>0.62632582479869225</v>
      </c>
      <c r="AP122">
        <f t="shared" si="190"/>
        <v>-0.52907531815499165</v>
      </c>
      <c r="AQ122">
        <f t="shared" si="191"/>
        <v>-0.48885420463590623</v>
      </c>
      <c r="AR122">
        <f t="shared" si="192"/>
        <v>-2.2234421966228726</v>
      </c>
      <c r="AS122">
        <f t="shared" si="193"/>
        <v>-2.0230730610098013</v>
      </c>
      <c r="AT122" s="117">
        <f t="shared" si="199"/>
        <v>11.008384229332821</v>
      </c>
      <c r="AU122" s="117">
        <f t="shared" si="199"/>
        <v>11.008384229356583</v>
      </c>
      <c r="AV122" s="117">
        <f t="shared" si="199"/>
        <v>11.00838423237146</v>
      </c>
      <c r="AW122" s="117">
        <f t="shared" si="199"/>
        <v>11.008384614871133</v>
      </c>
      <c r="AX122" s="117">
        <f t="shared" si="199"/>
        <v>11.008433050617525</v>
      </c>
      <c r="AY122" s="117">
        <f t="shared" si="199"/>
        <v>11.013540604271729</v>
      </c>
      <c r="AZ122" s="117">
        <f t="shared" si="199"/>
        <v>11.125759418446298</v>
      </c>
      <c r="BA122" s="117">
        <f t="shared" si="194"/>
        <v>11.623647342160174</v>
      </c>
    </row>
    <row r="123" spans="1:53">
      <c r="A123" s="33" t="s">
        <v>364</v>
      </c>
      <c r="B123" s="54" t="s">
        <v>44</v>
      </c>
      <c r="C123" s="36">
        <v>53054.180399999997</v>
      </c>
      <c r="D123" s="36" t="s">
        <v>96</v>
      </c>
      <c r="E123" s="33">
        <f t="shared" si="196"/>
        <v>-4409.5073971279562</v>
      </c>
      <c r="F123">
        <f t="shared" si="198"/>
        <v>-4409.5</v>
      </c>
      <c r="G123">
        <f t="shared" si="179"/>
        <v>-2.4249893904197961E-3</v>
      </c>
      <c r="K123">
        <f t="shared" si="178"/>
        <v>-2.4249893904197961E-3</v>
      </c>
      <c r="O123">
        <f t="shared" ref="O123:O154" ca="1" si="200">+C$11+C$12*F123</f>
        <v>-4.756237685066339E-2</v>
      </c>
      <c r="Q123" s="2">
        <f t="shared" si="197"/>
        <v>38035.680399999997</v>
      </c>
      <c r="S123" s="5">
        <v>1</v>
      </c>
      <c r="T123" s="172"/>
      <c r="U123" s="5">
        <v>9.9625865413633549E-10</v>
      </c>
      <c r="V123" s="5">
        <v>1.6184840970506411E-18</v>
      </c>
      <c r="W123" s="5">
        <v>6.5431371105901006E-28</v>
      </c>
      <c r="X123" s="5">
        <v>6.5245689137796197E-10</v>
      </c>
      <c r="Y123" s="5">
        <v>1.2163730700441931E-7</v>
      </c>
      <c r="Z123">
        <v>8.9669367911297267E-7</v>
      </c>
      <c r="AA123">
        <v>4.5570132791134749E-3</v>
      </c>
      <c r="AB123">
        <v>79.473640075385873</v>
      </c>
      <c r="AC123" s="33">
        <v>1.9586580865717605E-5</v>
      </c>
      <c r="AD123">
        <v>1.2473124882382711E-7</v>
      </c>
      <c r="AE123">
        <v>3.2486973715532724E-21</v>
      </c>
      <c r="AF123">
        <f t="shared" si="186"/>
        <v>-4409.5</v>
      </c>
      <c r="AG123" s="117">
        <f t="shared" si="187"/>
        <v>-7.1004892583052814E-4</v>
      </c>
      <c r="AH123" s="117">
        <f t="shared" si="181"/>
        <v>4.5520309356381516E-2</v>
      </c>
      <c r="AI123" s="117">
        <f t="shared" si="182"/>
        <v>-2.4249893904197961E-3</v>
      </c>
      <c r="AJ123" s="117">
        <f t="shared" si="183"/>
        <v>-1.714940464589268E-3</v>
      </c>
      <c r="AK123" s="117">
        <f t="shared" si="184"/>
        <v>2.9410207970856543E-6</v>
      </c>
      <c r="AL123">
        <f t="shared" si="185"/>
        <v>-2.4249893904197961E-3</v>
      </c>
      <c r="AM123" s="141">
        <f t="shared" si="164"/>
        <v>2.9410207970856543E-6</v>
      </c>
      <c r="AN123">
        <f t="shared" si="188"/>
        <v>-4.7945298746801313E-2</v>
      </c>
      <c r="AO123">
        <f t="shared" si="189"/>
        <v>0.626341730126732</v>
      </c>
      <c r="AP123">
        <f t="shared" si="190"/>
        <v>-0.52910292670740056</v>
      </c>
      <c r="AQ123">
        <f t="shared" si="191"/>
        <v>-0.48886636206421291</v>
      </c>
      <c r="AR123">
        <f t="shared" si="192"/>
        <v>-2.2234096610936427</v>
      </c>
      <c r="AS123">
        <f t="shared" si="193"/>
        <v>-2.0229902148643495</v>
      </c>
      <c r="AT123" s="117">
        <f t="shared" si="199"/>
        <v>11.008425177445025</v>
      </c>
      <c r="AU123" s="117">
        <f t="shared" si="199"/>
        <v>11.008425177469103</v>
      </c>
      <c r="AV123" s="117">
        <f t="shared" si="199"/>
        <v>11.008425180514102</v>
      </c>
      <c r="AW123" s="117">
        <f t="shared" si="199"/>
        <v>11.00842556560465</v>
      </c>
      <c r="AX123" s="117">
        <f t="shared" si="199"/>
        <v>11.008474174020757</v>
      </c>
      <c r="AY123" s="117">
        <f t="shared" si="199"/>
        <v>11.013585648390769</v>
      </c>
      <c r="AZ123" s="117">
        <f t="shared" si="199"/>
        <v>11.125814731619315</v>
      </c>
      <c r="BA123" s="117">
        <f t="shared" si="194"/>
        <v>11.623687967006983</v>
      </c>
    </row>
    <row r="124" spans="1:53">
      <c r="A124" s="56" t="s">
        <v>91</v>
      </c>
      <c r="B124" s="54" t="s">
        <v>45</v>
      </c>
      <c r="C124" s="36">
        <v>53088.604800000001</v>
      </c>
      <c r="D124" s="36">
        <v>2.9999999999999997E-4</v>
      </c>
      <c r="E124" s="33">
        <f t="shared" si="196"/>
        <v>-4304.5000545976027</v>
      </c>
      <c r="F124">
        <f t="shared" si="198"/>
        <v>-4304.5</v>
      </c>
      <c r="G124">
        <f t="shared" si="179"/>
        <v>-1.7898652004078031E-5</v>
      </c>
      <c r="K124">
        <f t="shared" si="178"/>
        <v>-1.7898652004078031E-5</v>
      </c>
      <c r="O124">
        <f t="shared" ca="1" si="200"/>
        <v>-4.6639969947747682E-2</v>
      </c>
      <c r="Q124" s="2">
        <f t="shared" si="197"/>
        <v>38070.104800000001</v>
      </c>
      <c r="S124" s="5">
        <v>1</v>
      </c>
      <c r="T124" s="172"/>
      <c r="AC124" s="33"/>
      <c r="AF124">
        <f t="shared" si="186"/>
        <v>-4304.5</v>
      </c>
      <c r="AG124" s="117">
        <f t="shared" si="187"/>
        <v>-6.5991253269613581E-4</v>
      </c>
      <c r="AH124" s="117">
        <f t="shared" si="181"/>
        <v>4.8116905846882239E-2</v>
      </c>
      <c r="AI124" s="117">
        <f t="shared" si="182"/>
        <v>-1.7898652004078031E-5</v>
      </c>
      <c r="AJ124" s="117">
        <f t="shared" si="183"/>
        <v>6.4201388069205778E-4</v>
      </c>
      <c r="AK124" s="117">
        <f t="shared" si="184"/>
        <v>4.1218182300127581E-7</v>
      </c>
      <c r="AL124">
        <f t="shared" si="185"/>
        <v>-1.7898652004078031E-5</v>
      </c>
      <c r="AM124" s="141">
        <f t="shared" si="164"/>
        <v>4.1218182300127581E-7</v>
      </c>
      <c r="AN124">
        <f t="shared" si="188"/>
        <v>-4.8134804498886317E-2</v>
      </c>
      <c r="AO124">
        <f t="shared" si="189"/>
        <v>0.62970870521299083</v>
      </c>
      <c r="AP124">
        <f t="shared" si="190"/>
        <v>-0.53491942183285712</v>
      </c>
      <c r="AQ124">
        <f t="shared" si="191"/>
        <v>-0.49142159049795764</v>
      </c>
      <c r="AR124">
        <f t="shared" si="192"/>
        <v>-2.216540328797032</v>
      </c>
      <c r="AS124">
        <f t="shared" si="193"/>
        <v>-2.0056198400791927</v>
      </c>
      <c r="AT124" s="117">
        <f t="shared" si="199"/>
        <v>11.017047441858214</v>
      </c>
      <c r="AU124" s="117">
        <f t="shared" si="199"/>
        <v>11.017047442065801</v>
      </c>
      <c r="AV124" s="117">
        <f t="shared" si="199"/>
        <v>11.017047457778064</v>
      </c>
      <c r="AW124" s="117">
        <f t="shared" si="199"/>
        <v>11.017048647012434</v>
      </c>
      <c r="AX124" s="117">
        <f t="shared" si="199"/>
        <v>11.017138467814215</v>
      </c>
      <c r="AY124" s="117">
        <f t="shared" si="199"/>
        <v>11.02308782788451</v>
      </c>
      <c r="AZ124" s="117">
        <f t="shared" si="199"/>
        <v>11.137448664727177</v>
      </c>
      <c r="BA124" s="117">
        <f t="shared" si="194"/>
        <v>11.632219184836789</v>
      </c>
    </row>
    <row r="125" spans="1:53">
      <c r="A125" s="56" t="s">
        <v>89</v>
      </c>
      <c r="B125" s="54" t="s">
        <v>45</v>
      </c>
      <c r="C125" s="36">
        <v>53088.604800000001</v>
      </c>
      <c r="D125" s="36">
        <v>2.9999999999999997E-4</v>
      </c>
      <c r="E125" s="33">
        <f t="shared" si="196"/>
        <v>-4304.5000545976027</v>
      </c>
      <c r="F125">
        <f t="shared" si="198"/>
        <v>-4304.5</v>
      </c>
      <c r="G125">
        <f t="shared" si="179"/>
        <v>-1.7898652004078031E-5</v>
      </c>
      <c r="K125">
        <f t="shared" si="178"/>
        <v>-1.7898652004078031E-5</v>
      </c>
      <c r="O125">
        <f t="shared" ca="1" si="200"/>
        <v>-4.6639969947747682E-2</v>
      </c>
      <c r="Q125" s="2">
        <f t="shared" si="197"/>
        <v>38070.104800000001</v>
      </c>
      <c r="S125" s="5">
        <v>1</v>
      </c>
      <c r="T125" s="172"/>
      <c r="AC125" s="33"/>
      <c r="AF125">
        <f t="shared" si="186"/>
        <v>-4304.5</v>
      </c>
      <c r="AG125" s="117">
        <f t="shared" si="187"/>
        <v>-6.5991253269613581E-4</v>
      </c>
      <c r="AH125" s="117">
        <f t="shared" si="181"/>
        <v>4.8116905846882239E-2</v>
      </c>
      <c r="AI125" s="117">
        <f t="shared" si="182"/>
        <v>-1.7898652004078031E-5</v>
      </c>
      <c r="AJ125" s="117">
        <f t="shared" si="183"/>
        <v>6.4201388069205778E-4</v>
      </c>
      <c r="AK125" s="117">
        <f t="shared" si="184"/>
        <v>4.1218182300127581E-7</v>
      </c>
      <c r="AL125">
        <f t="shared" si="185"/>
        <v>-1.7898652004078031E-5</v>
      </c>
      <c r="AM125" s="141">
        <f t="shared" si="164"/>
        <v>4.1218182300127581E-7</v>
      </c>
      <c r="AN125">
        <f t="shared" si="188"/>
        <v>-4.8134804498886317E-2</v>
      </c>
      <c r="AO125">
        <f t="shared" si="189"/>
        <v>0.62970870521299083</v>
      </c>
      <c r="AP125">
        <f t="shared" si="190"/>
        <v>-0.53491942183285712</v>
      </c>
      <c r="AQ125">
        <f t="shared" si="191"/>
        <v>-0.49142159049795764</v>
      </c>
      <c r="AR125">
        <f t="shared" si="192"/>
        <v>-2.216540328797032</v>
      </c>
      <c r="AS125">
        <f t="shared" si="193"/>
        <v>-2.0056198400791927</v>
      </c>
      <c r="AT125" s="117">
        <f t="shared" si="199"/>
        <v>11.017047441858214</v>
      </c>
      <c r="AU125" s="117">
        <f t="shared" si="199"/>
        <v>11.017047442065801</v>
      </c>
      <c r="AV125" s="117">
        <f t="shared" si="199"/>
        <v>11.017047457778064</v>
      </c>
      <c r="AW125" s="117">
        <f t="shared" si="199"/>
        <v>11.017048647012434</v>
      </c>
      <c r="AX125" s="117">
        <f t="shared" si="199"/>
        <v>11.017138467814215</v>
      </c>
      <c r="AY125" s="117">
        <f t="shared" si="199"/>
        <v>11.02308782788451</v>
      </c>
      <c r="AZ125" s="117">
        <f t="shared" si="199"/>
        <v>11.137448664727177</v>
      </c>
      <c r="BA125" s="117">
        <f t="shared" si="194"/>
        <v>11.632219184836789</v>
      </c>
    </row>
    <row r="126" spans="1:53">
      <c r="A126" s="32" t="s">
        <v>50</v>
      </c>
      <c r="B126" s="54"/>
      <c r="C126" s="36">
        <v>53105.157299999999</v>
      </c>
      <c r="D126" s="36">
        <v>2.0000000000000001E-4</v>
      </c>
      <c r="E126" s="33">
        <f t="shared" si="196"/>
        <v>-4254.0087159763543</v>
      </c>
      <c r="F126">
        <f t="shared" si="198"/>
        <v>-4254</v>
      </c>
      <c r="G126">
        <f t="shared" si="179"/>
        <v>-2.8573454910656437E-3</v>
      </c>
      <c r="K126">
        <f t="shared" si="178"/>
        <v>-2.8573454910656437E-3</v>
      </c>
      <c r="O126">
        <f t="shared" ca="1" si="200"/>
        <v>-4.6196336151583466E-2</v>
      </c>
      <c r="Q126" s="2">
        <f t="shared" si="197"/>
        <v>38086.657299999999</v>
      </c>
      <c r="S126" s="5">
        <v>1</v>
      </c>
      <c r="T126" s="172"/>
      <c r="AC126" s="33"/>
      <c r="AF126">
        <f t="shared" si="186"/>
        <v>-4254</v>
      </c>
      <c r="AG126" s="117">
        <f t="shared" si="187"/>
        <v>-6.3509689511381112E-4</v>
      </c>
      <c r="AH126" s="117">
        <f t="shared" si="181"/>
        <v>4.5367685666777409E-2</v>
      </c>
      <c r="AI126" s="117">
        <f t="shared" si="182"/>
        <v>-2.8573454910656437E-3</v>
      </c>
      <c r="AJ126" s="117">
        <f t="shared" si="183"/>
        <v>-2.2222485959518326E-3</v>
      </c>
      <c r="AK126" s="117">
        <f t="shared" si="184"/>
        <v>4.9383888222098917E-6</v>
      </c>
      <c r="AL126">
        <f t="shared" si="185"/>
        <v>-2.8573454910656437E-3</v>
      </c>
      <c r="AM126" s="141">
        <f t="shared" si="164"/>
        <v>4.9383888222098917E-6</v>
      </c>
      <c r="AN126">
        <f t="shared" si="188"/>
        <v>-4.8225031157843053E-2</v>
      </c>
      <c r="AO126">
        <f t="shared" si="189"/>
        <v>0.63134730590218979</v>
      </c>
      <c r="AP126">
        <f t="shared" si="190"/>
        <v>-0.53773017787043909</v>
      </c>
      <c r="AQ126">
        <f t="shared" si="191"/>
        <v>-0.49265202094075339</v>
      </c>
      <c r="AR126">
        <f t="shared" si="192"/>
        <v>-2.2132100917990138</v>
      </c>
      <c r="AS126">
        <f t="shared" si="193"/>
        <v>-1.9972845928406531</v>
      </c>
      <c r="AT126" s="117">
        <f t="shared" si="199"/>
        <v>11.021210889260747</v>
      </c>
      <c r="AU126" s="117">
        <f t="shared" si="199"/>
        <v>11.021210889706186</v>
      </c>
      <c r="AV126" s="117">
        <f t="shared" si="199"/>
        <v>11.021210917947043</v>
      </c>
      <c r="AW126" s="117">
        <f t="shared" si="199"/>
        <v>11.021212708358437</v>
      </c>
      <c r="AX126" s="117">
        <f t="shared" si="199"/>
        <v>11.021325962653044</v>
      </c>
      <c r="AY126" s="117">
        <f t="shared" si="199"/>
        <v>11.027688454153131</v>
      </c>
      <c r="AZ126" s="117">
        <f t="shared" si="199"/>
        <v>11.143056870951131</v>
      </c>
      <c r="BA126" s="117">
        <f t="shared" si="194"/>
        <v>11.636322294364456</v>
      </c>
    </row>
    <row r="127" spans="1:53">
      <c r="A127" s="56" t="s">
        <v>80</v>
      </c>
      <c r="B127" s="54" t="s">
        <v>44</v>
      </c>
      <c r="C127" s="36">
        <v>53387.749600000003</v>
      </c>
      <c r="D127" s="36">
        <v>5.9999999999999995E-4</v>
      </c>
      <c r="E127" s="33">
        <f t="shared" si="196"/>
        <v>-3391.9961190236741</v>
      </c>
      <c r="F127">
        <f t="shared" si="198"/>
        <v>-3392</v>
      </c>
      <c r="G127">
        <f t="shared" si="179"/>
        <v>1.2722946630674414E-3</v>
      </c>
      <c r="K127">
        <f t="shared" si="178"/>
        <v>1.2722946630674414E-3</v>
      </c>
      <c r="O127">
        <f t="shared" ca="1" si="200"/>
        <v>-3.8623814720027877E-2</v>
      </c>
      <c r="Q127" s="2">
        <f t="shared" si="197"/>
        <v>38369.249600000003</v>
      </c>
      <c r="S127" s="5">
        <v>1</v>
      </c>
      <c r="T127" s="172"/>
      <c r="AC127" s="33"/>
      <c r="AF127">
        <f t="shared" si="186"/>
        <v>-3392</v>
      </c>
      <c r="AG127" s="117">
        <f t="shared" si="187"/>
        <v>-1.3435280460832866E-4</v>
      </c>
      <c r="AH127" s="117">
        <f t="shared" si="181"/>
        <v>5.0938822167774726E-2</v>
      </c>
      <c r="AI127" s="117">
        <f t="shared" si="182"/>
        <v>1.2722946630674414E-3</v>
      </c>
      <c r="AJ127" s="117">
        <f t="shared" si="183"/>
        <v>1.4066474676757701E-3</v>
      </c>
      <c r="AK127" s="117">
        <f t="shared" si="184"/>
        <v>1.9786570983186566E-6</v>
      </c>
      <c r="AL127">
        <f t="shared" si="185"/>
        <v>1.2722946630674414E-3</v>
      </c>
      <c r="AM127" s="141">
        <f t="shared" si="164"/>
        <v>1.9786570983186566E-6</v>
      </c>
      <c r="AN127">
        <f t="shared" si="188"/>
        <v>-4.9666527504707285E-2</v>
      </c>
      <c r="AO127">
        <f t="shared" si="189"/>
        <v>0.66139045977068889</v>
      </c>
      <c r="AP127">
        <f t="shared" si="190"/>
        <v>-0.58706463134594533</v>
      </c>
      <c r="AQ127">
        <f t="shared" si="191"/>
        <v>-0.51376492860867473</v>
      </c>
      <c r="AR127">
        <f t="shared" si="192"/>
        <v>-2.1535246211735837</v>
      </c>
      <c r="AS127">
        <f t="shared" si="193"/>
        <v>-1.8567307421539938</v>
      </c>
      <c r="AT127" s="117">
        <f t="shared" si="199"/>
        <v>11.094025547938516</v>
      </c>
      <c r="AU127" s="117">
        <f t="shared" si="199"/>
        <v>11.094025756516269</v>
      </c>
      <c r="AV127" s="117">
        <f t="shared" si="199"/>
        <v>11.094029205121609</v>
      </c>
      <c r="AW127" s="117">
        <f t="shared" si="199"/>
        <v>11.094086206601743</v>
      </c>
      <c r="AX127" s="117">
        <f t="shared" si="199"/>
        <v>11.095023657939086</v>
      </c>
      <c r="AY127" s="117">
        <f t="shared" si="199"/>
        <v>11.109341819578576</v>
      </c>
      <c r="AZ127" s="117">
        <f t="shared" si="199"/>
        <v>11.240044247236403</v>
      </c>
      <c r="BA127" s="117">
        <f t="shared" si="194"/>
        <v>11.706359530262477</v>
      </c>
    </row>
    <row r="128" spans="1:53">
      <c r="A128" s="56" t="s">
        <v>80</v>
      </c>
      <c r="B128" s="54" t="s">
        <v>44</v>
      </c>
      <c r="C128" s="36">
        <v>53388.732900000003</v>
      </c>
      <c r="D128" s="36">
        <v>1E-3</v>
      </c>
      <c r="E128" s="33">
        <f t="shared" si="196"/>
        <v>-3388.9966849039779</v>
      </c>
      <c r="F128">
        <f t="shared" si="198"/>
        <v>-3389</v>
      </c>
      <c r="G128">
        <f t="shared" si="179"/>
        <v>1.0867829696508124E-3</v>
      </c>
      <c r="K128">
        <f t="shared" si="178"/>
        <v>1.0867829696508124E-3</v>
      </c>
      <c r="O128">
        <f t="shared" ca="1" si="200"/>
        <v>-3.8597460237087433E-2</v>
      </c>
      <c r="Q128" s="2">
        <f t="shared" si="197"/>
        <v>38370.232900000003</v>
      </c>
      <c r="S128" s="5">
        <v>1</v>
      </c>
      <c r="T128" s="172"/>
      <c r="U128" s="5">
        <v>2.5218749360924519E-9</v>
      </c>
      <c r="V128" s="5">
        <v>2.4101762253508101E-18</v>
      </c>
      <c r="W128" s="5">
        <v>5.467953272112733E-28</v>
      </c>
      <c r="X128" s="5">
        <v>1.6926067856638801E-9</v>
      </c>
      <c r="Y128" s="5">
        <v>9.7947255886819983E-9</v>
      </c>
      <c r="Z128">
        <v>7.3934367455462168E-6</v>
      </c>
      <c r="AA128">
        <v>5.1444284792153041E-3</v>
      </c>
      <c r="AB128">
        <v>87.629004308808049</v>
      </c>
      <c r="AC128" s="33">
        <v>5.0811601684876983E-5</v>
      </c>
      <c r="AD128">
        <v>3.3488648909555471E-7</v>
      </c>
      <c r="AE128">
        <v>2.7148636995760602E-21</v>
      </c>
      <c r="AF128">
        <f t="shared" si="186"/>
        <v>-3389</v>
      </c>
      <c r="AG128" s="117">
        <f t="shared" si="187"/>
        <v>-1.3233405571171086E-4</v>
      </c>
      <c r="AH128" s="117">
        <f t="shared" si="181"/>
        <v>5.0757980490922582E-2</v>
      </c>
      <c r="AI128" s="117">
        <f t="shared" si="182"/>
        <v>1.0867829696508124E-3</v>
      </c>
      <c r="AJ128" s="117">
        <f t="shared" si="183"/>
        <v>1.2191170253625233E-3</v>
      </c>
      <c r="AK128" s="117">
        <f t="shared" si="184"/>
        <v>1.4862463215287674E-6</v>
      </c>
      <c r="AL128">
        <f t="shared" si="185"/>
        <v>1.0867829696508124E-3</v>
      </c>
      <c r="AM128" s="141">
        <f t="shared" si="164"/>
        <v>1.4862463215287674E-6</v>
      </c>
      <c r="AN128">
        <f t="shared" si="188"/>
        <v>-4.9671197521271769E-2</v>
      </c>
      <c r="AO128">
        <f t="shared" si="189"/>
        <v>0.66150232180416269</v>
      </c>
      <c r="AP128">
        <f t="shared" si="190"/>
        <v>-0.58724086593929969</v>
      </c>
      <c r="AQ128">
        <f t="shared" si="191"/>
        <v>-0.51383863659577944</v>
      </c>
      <c r="AR128">
        <f t="shared" si="192"/>
        <v>-2.1533069068004154</v>
      </c>
      <c r="AS128">
        <f t="shared" si="193"/>
        <v>-1.8562467031943677</v>
      </c>
      <c r="AT128" s="117">
        <f t="shared" ref="AT128:AZ137" si="201">$BA128+$AH$7*SIN(AU128)</f>
        <v>11.09428501025717</v>
      </c>
      <c r="AU128" s="117">
        <f t="shared" si="201"/>
        <v>11.09428522148121</v>
      </c>
      <c r="AV128" s="117">
        <f t="shared" si="201"/>
        <v>11.094288704689502</v>
      </c>
      <c r="AW128" s="117">
        <f t="shared" si="201"/>
        <v>11.094346127179946</v>
      </c>
      <c r="AX128" s="117">
        <f t="shared" si="201"/>
        <v>11.095288016184078</v>
      </c>
      <c r="AY128" s="117">
        <f t="shared" si="201"/>
        <v>11.109636480919347</v>
      </c>
      <c r="AZ128" s="117">
        <f t="shared" si="201"/>
        <v>11.240385862866221</v>
      </c>
      <c r="BA128" s="117">
        <f t="shared" si="194"/>
        <v>11.706603279343328</v>
      </c>
    </row>
    <row r="129" spans="1:53">
      <c r="A129" s="56" t="s">
        <v>80</v>
      </c>
      <c r="B129" s="54" t="s">
        <v>44</v>
      </c>
      <c r="C129" s="36">
        <v>53389.716500000002</v>
      </c>
      <c r="D129" s="36">
        <v>1E-3</v>
      </c>
      <c r="E129" s="33">
        <f t="shared" si="196"/>
        <v>-3385.9963356716657</v>
      </c>
      <c r="F129">
        <f t="shared" si="198"/>
        <v>-3386</v>
      </c>
      <c r="G129">
        <f t="shared" si="179"/>
        <v>1.2012712759315036E-3</v>
      </c>
      <c r="K129">
        <f t="shared" ref="K129:K162" si="202">G129</f>
        <v>1.2012712759315036E-3</v>
      </c>
      <c r="O129">
        <f t="shared" ca="1" si="200"/>
        <v>-3.8571105754146989E-2</v>
      </c>
      <c r="Q129" s="2">
        <f t="shared" si="197"/>
        <v>38371.216500000002</v>
      </c>
      <c r="S129" s="5">
        <v>1</v>
      </c>
      <c r="T129" s="172"/>
      <c r="U129" s="5">
        <v>2.5267912910589941E-9</v>
      </c>
      <c r="V129" s="5">
        <v>2.4122270750077742E-18</v>
      </c>
      <c r="W129" s="5">
        <v>5.4636757639638051E-28</v>
      </c>
      <c r="X129" s="5">
        <v>1.6960456046131799E-9</v>
      </c>
      <c r="Y129" s="5">
        <v>1.0026646928167015E-8</v>
      </c>
      <c r="Z129">
        <v>7.4283615119214225E-6</v>
      </c>
      <c r="AA129">
        <v>5.1451158784060732E-3</v>
      </c>
      <c r="AB129">
        <v>87.617496162630729</v>
      </c>
      <c r="AC129" s="33">
        <v>5.0914834107297501E-5</v>
      </c>
      <c r="AD129">
        <v>3.3560184786550831E-7</v>
      </c>
      <c r="AE129">
        <v>2.71273989730029E-21</v>
      </c>
      <c r="AF129">
        <f t="shared" si="186"/>
        <v>-3386</v>
      </c>
      <c r="AG129" s="117">
        <f t="shared" si="187"/>
        <v>-1.3031324299015573E-4</v>
      </c>
      <c r="AH129" s="117">
        <f t="shared" si="181"/>
        <v>5.0877136259038606E-2</v>
      </c>
      <c r="AI129" s="117">
        <f t="shared" si="182"/>
        <v>1.2012712759315036E-3</v>
      </c>
      <c r="AJ129" s="117">
        <f t="shared" si="183"/>
        <v>1.3315845189216594E-3</v>
      </c>
      <c r="AK129" s="117">
        <f t="shared" si="184"/>
        <v>1.7731173310318269E-6</v>
      </c>
      <c r="AL129">
        <f t="shared" si="185"/>
        <v>1.2012712759315036E-3</v>
      </c>
      <c r="AM129" s="141">
        <f t="shared" si="164"/>
        <v>1.7731173310318269E-6</v>
      </c>
      <c r="AN129">
        <f t="shared" si="188"/>
        <v>-4.9675864983107103E-2</v>
      </c>
      <c r="AO129">
        <f t="shared" si="189"/>
        <v>0.66161423773949624</v>
      </c>
      <c r="AP129">
        <f t="shared" si="190"/>
        <v>-0.58741713231342996</v>
      </c>
      <c r="AQ129">
        <f t="shared" si="191"/>
        <v>-0.51391234515426842</v>
      </c>
      <c r="AR129">
        <f t="shared" si="192"/>
        <v>-2.1530891187624985</v>
      </c>
      <c r="AS129">
        <f t="shared" si="193"/>
        <v>-1.8557626961329081</v>
      </c>
      <c r="AT129" s="117">
        <f t="shared" si="201"/>
        <v>11.094544516468634</v>
      </c>
      <c r="AU129" s="117">
        <f t="shared" si="201"/>
        <v>11.094544730366314</v>
      </c>
      <c r="AV129" s="117">
        <f t="shared" si="201"/>
        <v>11.094548248445285</v>
      </c>
      <c r="AW129" s="117">
        <f t="shared" si="201"/>
        <v>11.094606094123945</v>
      </c>
      <c r="AX129" s="117">
        <f t="shared" si="201"/>
        <v>11.095552432688596</v>
      </c>
      <c r="AY129" s="117">
        <f t="shared" si="201"/>
        <v>11.10993121606354</v>
      </c>
      <c r="AZ129" s="117">
        <f t="shared" si="201"/>
        <v>11.240727506195698</v>
      </c>
      <c r="BA129" s="117">
        <f t="shared" si="194"/>
        <v>11.706847028424178</v>
      </c>
    </row>
    <row r="130" spans="1:53">
      <c r="A130" s="56" t="s">
        <v>80</v>
      </c>
      <c r="B130" s="54" t="s">
        <v>45</v>
      </c>
      <c r="C130" s="36">
        <v>53400.693399999996</v>
      </c>
      <c r="D130" s="36">
        <v>6.9999999999999999E-4</v>
      </c>
      <c r="E130" s="33">
        <f t="shared" si="196"/>
        <v>-3352.5126700675969</v>
      </c>
      <c r="F130">
        <f t="shared" si="198"/>
        <v>-3352.5</v>
      </c>
      <c r="G130">
        <f t="shared" si="179"/>
        <v>-4.1536093049217016E-3</v>
      </c>
      <c r="K130">
        <f t="shared" si="202"/>
        <v>-4.1536093049217016E-3</v>
      </c>
      <c r="O130">
        <f t="shared" ca="1" si="200"/>
        <v>-3.827681402797864E-2</v>
      </c>
      <c r="Q130" s="2">
        <f t="shared" si="197"/>
        <v>38382.193399999996</v>
      </c>
      <c r="S130" s="5">
        <v>1</v>
      </c>
      <c r="T130" s="172"/>
      <c r="AC130" s="33"/>
      <c r="AF130">
        <f t="shared" si="186"/>
        <v>-3352.5</v>
      </c>
      <c r="AG130" s="117">
        <f t="shared" si="187"/>
        <v>-1.076068169097652E-4</v>
      </c>
      <c r="AH130" s="117">
        <f t="shared" si="181"/>
        <v>4.5574201637261072E-2</v>
      </c>
      <c r="AI130" s="117">
        <f t="shared" si="182"/>
        <v>-4.1536093049217016E-3</v>
      </c>
      <c r="AJ130" s="117">
        <f t="shared" si="183"/>
        <v>-4.0460024880119363E-3</v>
      </c>
      <c r="AK130" s="117">
        <f t="shared" si="184"/>
        <v>1.6370136132998778E-5</v>
      </c>
      <c r="AL130">
        <f t="shared" si="185"/>
        <v>-4.1536093049217016E-3</v>
      </c>
      <c r="AM130" s="141">
        <f t="shared" si="164"/>
        <v>1.6370136132998778E-5</v>
      </c>
      <c r="AN130">
        <f t="shared" si="188"/>
        <v>-4.9727810942182774E-2</v>
      </c>
      <c r="AO130">
        <f t="shared" si="189"/>
        <v>0.66286763791793191</v>
      </c>
      <c r="AP130">
        <f t="shared" si="190"/>
        <v>-0.58938759968874199</v>
      </c>
      <c r="AQ130">
        <f t="shared" si="191"/>
        <v>-0.51473545927937336</v>
      </c>
      <c r="AR130">
        <f t="shared" si="192"/>
        <v>-2.1506521339116769</v>
      </c>
      <c r="AS130">
        <f t="shared" si="193"/>
        <v>-1.8503601060911052</v>
      </c>
      <c r="AT130" s="117">
        <f t="shared" si="201"/>
        <v>11.09744532381846</v>
      </c>
      <c r="AU130" s="117">
        <f t="shared" si="201"/>
        <v>11.097445569496562</v>
      </c>
      <c r="AV130" s="117">
        <f t="shared" si="201"/>
        <v>11.097449495595615</v>
      </c>
      <c r="AW130" s="117">
        <f t="shared" si="201"/>
        <v>11.097512216817449</v>
      </c>
      <c r="AX130" s="117">
        <f t="shared" si="201"/>
        <v>11.098509052835139</v>
      </c>
      <c r="AY130" s="117">
        <f t="shared" si="201"/>
        <v>11.113227441689135</v>
      </c>
      <c r="AZ130" s="117">
        <f t="shared" si="201"/>
        <v>11.244544403292991</v>
      </c>
      <c r="BA130" s="117">
        <f t="shared" si="194"/>
        <v>11.709568893160355</v>
      </c>
    </row>
    <row r="131" spans="1:53">
      <c r="A131" s="56" t="s">
        <v>80</v>
      </c>
      <c r="B131" s="54" t="s">
        <v>45</v>
      </c>
      <c r="C131" s="36">
        <v>53404.628499999999</v>
      </c>
      <c r="D131" s="36">
        <v>1.8E-3</v>
      </c>
      <c r="E131" s="33">
        <f t="shared" si="196"/>
        <v>-3340.5091378755642</v>
      </c>
      <c r="F131">
        <f t="shared" si="198"/>
        <v>-3340.5</v>
      </c>
      <c r="G131">
        <f t="shared" si="179"/>
        <v>-2.9956560756545514E-3</v>
      </c>
      <c r="K131">
        <f t="shared" si="202"/>
        <v>-2.9956560756545514E-3</v>
      </c>
      <c r="O131">
        <f t="shared" ca="1" si="200"/>
        <v>-3.817139609621685E-2</v>
      </c>
      <c r="Q131" s="2">
        <f t="shared" si="197"/>
        <v>38386.128499999999</v>
      </c>
      <c r="S131" s="5">
        <v>1</v>
      </c>
      <c r="T131" s="172"/>
      <c r="U131" s="5">
        <v>2.6028692038218154E-9</v>
      </c>
      <c r="V131" s="5">
        <v>2.4440573428302008E-18</v>
      </c>
      <c r="W131" s="5">
        <v>5.4004410393017092E-28</v>
      </c>
      <c r="X131" s="5">
        <v>1.7491018171841009E-9</v>
      </c>
      <c r="Y131" s="5">
        <v>1.3919822875375562E-8</v>
      </c>
      <c r="Z131">
        <v>7.9394008457104685E-6</v>
      </c>
      <c r="AA131">
        <v>5.1571188673901524E-3</v>
      </c>
      <c r="AB131">
        <v>87.505736603075135</v>
      </c>
      <c r="AC131" s="33">
        <v>5.2507567377034634E-5</v>
      </c>
      <c r="AD131">
        <v>3.4658454872821885E-7</v>
      </c>
      <c r="AE131">
        <v>2.6813435685479216E-21</v>
      </c>
      <c r="AF131">
        <f t="shared" si="186"/>
        <v>-3340.5</v>
      </c>
      <c r="AG131" s="117">
        <f t="shared" si="187"/>
        <v>-9.9410083477774469E-5</v>
      </c>
      <c r="AH131" s="117">
        <f t="shared" ref="AH131:AH162" si="203">IF(S131&lt;&gt;0,G131-AN131, -9999)</f>
        <v>4.6750684395226845E-2</v>
      </c>
      <c r="AI131" s="117">
        <f t="shared" ref="AI131:AI162" si="204">+G131-P131</f>
        <v>-2.9956560756545514E-3</v>
      </c>
      <c r="AJ131" s="117">
        <f t="shared" ref="AJ131:AJ162" si="205">IF(S131&lt;&gt;0,G131-AG131, -9999)</f>
        <v>-2.8962459921767769E-3</v>
      </c>
      <c r="AK131" s="117">
        <f t="shared" ref="AK131:AK162" si="206">+(G131-AG131)^2*S131</f>
        <v>8.388240847200043E-6</v>
      </c>
      <c r="AL131">
        <f t="shared" ref="AL131:AL162" si="207">IF(S131&lt;&gt;0,G131-P131, -9999)</f>
        <v>-2.9956560756545514E-3</v>
      </c>
      <c r="AM131" s="141">
        <f t="shared" si="164"/>
        <v>8.388240847200043E-6</v>
      </c>
      <c r="AN131">
        <f t="shared" si="188"/>
        <v>-4.9746340470881396E-2</v>
      </c>
      <c r="AO131">
        <f t="shared" si="189"/>
        <v>0.66331826272554961</v>
      </c>
      <c r="AP131">
        <f t="shared" si="190"/>
        <v>-0.59009440339575236</v>
      </c>
      <c r="AQ131">
        <f t="shared" si="191"/>
        <v>-0.51503031987295667</v>
      </c>
      <c r="AR131">
        <f t="shared" si="192"/>
        <v>-2.1497769353219067</v>
      </c>
      <c r="AS131">
        <f t="shared" si="193"/>
        <v>-1.8484258062093268</v>
      </c>
      <c r="AT131" s="117">
        <f t="shared" si="201"/>
        <v>11.098485756706458</v>
      </c>
      <c r="AU131" s="117">
        <f t="shared" si="201"/>
        <v>11.098486014665479</v>
      </c>
      <c r="AV131" s="117">
        <f t="shared" si="201"/>
        <v>11.098490095487204</v>
      </c>
      <c r="AW131" s="117">
        <f t="shared" si="201"/>
        <v>11.098554631224935</v>
      </c>
      <c r="AX131" s="117">
        <f t="shared" si="201"/>
        <v>11.099569919378009</v>
      </c>
      <c r="AY131" s="117">
        <f t="shared" si="201"/>
        <v>11.114410420912526</v>
      </c>
      <c r="AZ131" s="117">
        <f t="shared" si="201"/>
        <v>11.245912488510033</v>
      </c>
      <c r="BA131" s="117">
        <f t="shared" si="194"/>
        <v>11.710543889483763</v>
      </c>
    </row>
    <row r="132" spans="1:53">
      <c r="A132" s="56" t="s">
        <v>80</v>
      </c>
      <c r="B132" s="54" t="s">
        <v>44</v>
      </c>
      <c r="C132" s="36">
        <v>53404.792600000001</v>
      </c>
      <c r="D132" s="36">
        <v>1.6000000000000001E-3</v>
      </c>
      <c r="E132" s="33">
        <f t="shared" si="196"/>
        <v>-3340.0085712742753</v>
      </c>
      <c r="F132">
        <f t="shared" si="198"/>
        <v>-3340</v>
      </c>
      <c r="G132">
        <f t="shared" si="179"/>
        <v>-2.8099080227548257E-3</v>
      </c>
      <c r="K132">
        <f t="shared" si="202"/>
        <v>-2.8099080227548257E-3</v>
      </c>
      <c r="O132">
        <f t="shared" ca="1" si="200"/>
        <v>-3.8167003682393438E-2</v>
      </c>
      <c r="Q132" s="2">
        <f t="shared" si="197"/>
        <v>38386.292600000001</v>
      </c>
      <c r="S132" s="5">
        <v>1</v>
      </c>
      <c r="T132" s="172"/>
      <c r="AC132" s="33"/>
      <c r="AF132">
        <f t="shared" si="186"/>
        <v>-3340</v>
      </c>
      <c r="AG132" s="117">
        <f t="shared" si="187"/>
        <v>-9.9067827835253031E-5</v>
      </c>
      <c r="AH132" s="117">
        <f t="shared" si="203"/>
        <v>4.6937203616286644E-2</v>
      </c>
      <c r="AI132" s="117">
        <f t="shared" si="204"/>
        <v>-2.8099080227548257E-3</v>
      </c>
      <c r="AJ132" s="117">
        <f t="shared" si="205"/>
        <v>-2.7108401949195726E-3</v>
      </c>
      <c r="AK132" s="117">
        <f t="shared" si="206"/>
        <v>7.3486545623915865E-6</v>
      </c>
      <c r="AL132">
        <f t="shared" si="207"/>
        <v>-2.8099080227548257E-3</v>
      </c>
      <c r="AM132" s="141">
        <f t="shared" si="164"/>
        <v>7.3486545623915865E-6</v>
      </c>
      <c r="AN132">
        <f t="shared" si="188"/>
        <v>-4.9747111639041469E-2</v>
      </c>
      <c r="AO132">
        <f t="shared" si="189"/>
        <v>0.66333705766048512</v>
      </c>
      <c r="AP132">
        <f t="shared" si="190"/>
        <v>-0.59012386459601462</v>
      </c>
      <c r="AQ132">
        <f t="shared" si="191"/>
        <v>-0.51504260586662409</v>
      </c>
      <c r="AR132">
        <f t="shared" si="192"/>
        <v>-2.1497404428863445</v>
      </c>
      <c r="AS132">
        <f t="shared" si="193"/>
        <v>-1.8483452212592419</v>
      </c>
      <c r="AT132" s="117">
        <f t="shared" si="201"/>
        <v>11.09852912342736</v>
      </c>
      <c r="AU132" s="117">
        <f t="shared" si="201"/>
        <v>11.098529381908769</v>
      </c>
      <c r="AV132" s="117">
        <f t="shared" si="201"/>
        <v>11.098533469278044</v>
      </c>
      <c r="AW132" s="117">
        <f t="shared" si="201"/>
        <v>11.098598081411575</v>
      </c>
      <c r="AX132" s="117">
        <f t="shared" si="201"/>
        <v>11.099614142580583</v>
      </c>
      <c r="AY132" s="117">
        <f t="shared" si="201"/>
        <v>11.114459737391508</v>
      </c>
      <c r="AZ132" s="117">
        <f t="shared" si="201"/>
        <v>11.245969501648551</v>
      </c>
      <c r="BA132" s="117">
        <f t="shared" si="194"/>
        <v>11.71058451433057</v>
      </c>
    </row>
    <row r="133" spans="1:53">
      <c r="A133" s="56" t="s">
        <v>80</v>
      </c>
      <c r="B133" s="54" t="s">
        <v>45</v>
      </c>
      <c r="C133" s="36">
        <v>53405.6126</v>
      </c>
      <c r="D133" s="36">
        <v>2.9999999999999997E-4</v>
      </c>
      <c r="E133" s="33">
        <f t="shared" si="196"/>
        <v>-3337.5072634555522</v>
      </c>
      <c r="F133">
        <f t="shared" si="198"/>
        <v>-3337.5</v>
      </c>
      <c r="G133">
        <f t="shared" si="179"/>
        <v>-2.3811677674530074E-3</v>
      </c>
      <c r="K133">
        <f t="shared" si="202"/>
        <v>-2.3811677674530074E-3</v>
      </c>
      <c r="O133">
        <f t="shared" ca="1" si="200"/>
        <v>-3.8145041613276393E-2</v>
      </c>
      <c r="Q133" s="2">
        <f t="shared" si="197"/>
        <v>38387.1126</v>
      </c>
      <c r="S133" s="5">
        <v>1</v>
      </c>
      <c r="T133" s="172"/>
      <c r="AC133" s="33"/>
      <c r="AF133">
        <f t="shared" si="186"/>
        <v>-3337.5</v>
      </c>
      <c r="AG133" s="117">
        <f t="shared" si="187"/>
        <v>-9.7355678377861188E-5</v>
      </c>
      <c r="AH133" s="117">
        <f t="shared" si="203"/>
        <v>4.7369798636600603E-2</v>
      </c>
      <c r="AI133" s="117">
        <f t="shared" si="204"/>
        <v>-2.3811677674530074E-3</v>
      </c>
      <c r="AJ133" s="117">
        <f t="shared" si="205"/>
        <v>-2.2838120890751462E-3</v>
      </c>
      <c r="AK133" s="117">
        <f t="shared" si="206"/>
        <v>5.215797658205784E-6</v>
      </c>
      <c r="AL133">
        <f t="shared" si="207"/>
        <v>-2.3811677674530074E-3</v>
      </c>
      <c r="AM133" s="141">
        <f t="shared" si="164"/>
        <v>5.215797658205784E-6</v>
      </c>
      <c r="AN133">
        <f t="shared" si="188"/>
        <v>-4.9750966404053611E-2</v>
      </c>
      <c r="AO133">
        <f t="shared" si="189"/>
        <v>0.66343105504177435</v>
      </c>
      <c r="AP133">
        <f t="shared" si="190"/>
        <v>-0.59027118385365895</v>
      </c>
      <c r="AQ133">
        <f t="shared" si="191"/>
        <v>-0.51510403598912824</v>
      </c>
      <c r="AR133">
        <f t="shared" si="192"/>
        <v>-2.1495579496815731</v>
      </c>
      <c r="AS133">
        <f t="shared" si="193"/>
        <v>-1.8479423095362491</v>
      </c>
      <c r="AT133" s="117">
        <f t="shared" si="201"/>
        <v>11.098745975467422</v>
      </c>
      <c r="AU133" s="117">
        <f t="shared" si="201"/>
        <v>11.098746236573753</v>
      </c>
      <c r="AV133" s="117">
        <f t="shared" si="201"/>
        <v>11.098750356802793</v>
      </c>
      <c r="AW133" s="117">
        <f t="shared" si="201"/>
        <v>11.098815351869179</v>
      </c>
      <c r="AX133" s="117">
        <f t="shared" si="201"/>
        <v>11.099835283136457</v>
      </c>
      <c r="AY133" s="117">
        <f t="shared" si="201"/>
        <v>11.114706350606925</v>
      </c>
      <c r="AZ133" s="117">
        <f t="shared" si="201"/>
        <v>11.246254578842469</v>
      </c>
      <c r="BA133" s="117">
        <f t="shared" si="194"/>
        <v>11.710787638564614</v>
      </c>
    </row>
    <row r="134" spans="1:53">
      <c r="A134" s="56" t="s">
        <v>80</v>
      </c>
      <c r="B134" s="54" t="s">
        <v>44</v>
      </c>
      <c r="C134" s="36">
        <v>53405.78</v>
      </c>
      <c r="D134" s="36">
        <v>8.9999999999999998E-4</v>
      </c>
      <c r="E134" s="33">
        <f t="shared" si="196"/>
        <v>-3336.9966306154906</v>
      </c>
      <c r="F134">
        <f t="shared" si="198"/>
        <v>-3337</v>
      </c>
      <c r="G134">
        <f t="shared" si="179"/>
        <v>1.1045802821172401E-3</v>
      </c>
      <c r="K134">
        <f t="shared" si="202"/>
        <v>1.1045802821172401E-3</v>
      </c>
      <c r="O134">
        <f t="shared" ca="1" si="200"/>
        <v>-3.8140649199452994E-2</v>
      </c>
      <c r="Q134" s="2">
        <f t="shared" si="197"/>
        <v>38387.279999999999</v>
      </c>
      <c r="S134" s="5">
        <v>1</v>
      </c>
      <c r="T134" s="172"/>
      <c r="AC134" s="33"/>
      <c r="AF134">
        <f t="shared" si="186"/>
        <v>-3337</v>
      </c>
      <c r="AG134" s="117">
        <f t="shared" si="187"/>
        <v>-9.7013074183846526E-5</v>
      </c>
      <c r="AH134" s="117">
        <f t="shared" si="203"/>
        <v>5.0856317423962058E-2</v>
      </c>
      <c r="AI134" s="117">
        <f t="shared" si="204"/>
        <v>1.1045802821172401E-3</v>
      </c>
      <c r="AJ134" s="117">
        <f t="shared" si="205"/>
        <v>1.2015933563010867E-3</v>
      </c>
      <c r="AK134" s="117">
        <f t="shared" si="206"/>
        <v>1.4438265939069102E-6</v>
      </c>
      <c r="AL134">
        <f t="shared" si="207"/>
        <v>1.1045802821172401E-3</v>
      </c>
      <c r="AM134" s="141">
        <f t="shared" si="164"/>
        <v>1.4438265939069102E-6</v>
      </c>
      <c r="AN134">
        <f t="shared" si="188"/>
        <v>-4.9751737141844818E-2</v>
      </c>
      <c r="AO134">
        <f t="shared" si="189"/>
        <v>0.66344985906052356</v>
      </c>
      <c r="AP134">
        <f t="shared" si="190"/>
        <v>-0.59030065035651436</v>
      </c>
      <c r="AQ134">
        <f t="shared" si="191"/>
        <v>-0.51511632204406088</v>
      </c>
      <c r="AR134">
        <f t="shared" si="192"/>
        <v>-2.149521444833653</v>
      </c>
      <c r="AS134">
        <f t="shared" si="193"/>
        <v>-1.8478617297959066</v>
      </c>
      <c r="AT134" s="117">
        <f t="shared" si="201"/>
        <v>11.098789349563233</v>
      </c>
      <c r="AU134" s="117">
        <f t="shared" si="201"/>
        <v>11.098789611197155</v>
      </c>
      <c r="AV134" s="117">
        <f t="shared" si="201"/>
        <v>11.0987937380226</v>
      </c>
      <c r="AW134" s="117">
        <f t="shared" si="201"/>
        <v>11.098858809866551</v>
      </c>
      <c r="AX134" s="117">
        <f t="shared" si="201"/>
        <v>11.099879516157491</v>
      </c>
      <c r="AY134" s="117">
        <f t="shared" si="201"/>
        <v>11.114755679414426</v>
      </c>
      <c r="AZ134" s="117">
        <f t="shared" si="201"/>
        <v>11.246311596581325</v>
      </c>
      <c r="BA134" s="117">
        <f t="shared" si="194"/>
        <v>11.710828263411422</v>
      </c>
    </row>
    <row r="135" spans="1:53">
      <c r="A135" s="56" t="s">
        <v>80</v>
      </c>
      <c r="B135" s="54" t="s">
        <v>44</v>
      </c>
      <c r="C135" s="36">
        <v>53406.761599999998</v>
      </c>
      <c r="D135" s="36">
        <v>5.9999999999999995E-4</v>
      </c>
      <c r="E135" s="33">
        <f t="shared" si="196"/>
        <v>-3334.0023821339573</v>
      </c>
      <c r="F135">
        <f t="shared" si="198"/>
        <v>-3334</v>
      </c>
      <c r="G135">
        <f t="shared" si="179"/>
        <v>-7.8093141200952232E-4</v>
      </c>
      <c r="K135">
        <f t="shared" si="202"/>
        <v>-7.8093141200952232E-4</v>
      </c>
      <c r="O135">
        <f t="shared" ca="1" si="200"/>
        <v>-3.8114294716512537E-2</v>
      </c>
      <c r="Q135" s="2">
        <f t="shared" si="197"/>
        <v>38388.261599999998</v>
      </c>
      <c r="S135" s="5">
        <v>1</v>
      </c>
      <c r="T135" s="172"/>
      <c r="AC135" s="33"/>
      <c r="AF135">
        <f t="shared" si="186"/>
        <v>-3334</v>
      </c>
      <c r="AG135" s="117">
        <f t="shared" si="187"/>
        <v>-9.4956228260174858E-5</v>
      </c>
      <c r="AH135" s="117">
        <f t="shared" si="203"/>
        <v>4.8975428649462166E-2</v>
      </c>
      <c r="AI135" s="117">
        <f t="shared" si="204"/>
        <v>-7.8093141200952232E-4</v>
      </c>
      <c r="AJ135" s="117">
        <f t="shared" si="205"/>
        <v>-6.8597518374934746E-4</v>
      </c>
      <c r="AK135" s="117">
        <f t="shared" si="206"/>
        <v>4.7056195271995099E-7</v>
      </c>
      <c r="AL135">
        <f t="shared" si="207"/>
        <v>-7.8093141200952232E-4</v>
      </c>
      <c r="AM135" s="141">
        <f t="shared" si="164"/>
        <v>4.7056195271995099E-7</v>
      </c>
      <c r="AN135">
        <f t="shared" si="188"/>
        <v>-4.9756360061471688E-2</v>
      </c>
      <c r="AO135">
        <f t="shared" si="189"/>
        <v>0.66356271498452912</v>
      </c>
      <c r="AP135">
        <f t="shared" si="190"/>
        <v>-0.59047746793370348</v>
      </c>
      <c r="AQ135">
        <f t="shared" si="191"/>
        <v>-0.51519003858188184</v>
      </c>
      <c r="AR135">
        <f t="shared" si="192"/>
        <v>-2.1493023722784073</v>
      </c>
      <c r="AS135">
        <f t="shared" si="193"/>
        <v>-1.8473782695687178</v>
      </c>
      <c r="AT135" s="117">
        <f t="shared" si="201"/>
        <v>11.099049619961066</v>
      </c>
      <c r="AU135" s="117">
        <f t="shared" si="201"/>
        <v>11.09904988477885</v>
      </c>
      <c r="AV135" s="117">
        <f t="shared" si="201"/>
        <v>11.099054051354493</v>
      </c>
      <c r="AW135" s="117">
        <f t="shared" si="201"/>
        <v>11.099119585203427</v>
      </c>
      <c r="AX135" s="117">
        <f t="shared" si="201"/>
        <v>11.100144948667875</v>
      </c>
      <c r="AY135" s="117">
        <f t="shared" si="201"/>
        <v>11.115051695414211</v>
      </c>
      <c r="AZ135" s="117">
        <f t="shared" si="201"/>
        <v>11.246653719112714</v>
      </c>
      <c r="BA135" s="117">
        <f t="shared" si="194"/>
        <v>11.711072012492274</v>
      </c>
    </row>
    <row r="136" spans="1:53">
      <c r="A136" s="56" t="s">
        <v>80</v>
      </c>
      <c r="B136" s="54" t="s">
        <v>44</v>
      </c>
      <c r="C136" s="36">
        <v>53409.710400000004</v>
      </c>
      <c r="D136" s="36">
        <v>1.8E-3</v>
      </c>
      <c r="E136" s="33">
        <f t="shared" si="196"/>
        <v>-3325.0074351877774</v>
      </c>
      <c r="F136">
        <f t="shared" si="198"/>
        <v>-3325</v>
      </c>
      <c r="G136">
        <f t="shared" si="179"/>
        <v>-2.4374664862989448E-3</v>
      </c>
      <c r="K136">
        <f t="shared" si="202"/>
        <v>-2.4374664862989448E-3</v>
      </c>
      <c r="O136">
        <f t="shared" ca="1" si="200"/>
        <v>-3.8035231267691191E-2</v>
      </c>
      <c r="Q136" s="2">
        <f t="shared" si="197"/>
        <v>38391.210400000004</v>
      </c>
      <c r="S136" s="5">
        <v>1</v>
      </c>
      <c r="T136" s="172"/>
      <c r="AC136" s="33"/>
      <c r="AF136">
        <f t="shared" ref="AF136:AF162" si="208">F136</f>
        <v>-3325</v>
      </c>
      <c r="AG136" s="117">
        <f t="shared" ref="AG136:AG162" si="209">AH$3+AH$4*AF136+AH$5*AF136^2+AN136</f>
        <v>-8.8773120324681098E-5</v>
      </c>
      <c r="AH136" s="117">
        <f t="shared" si="203"/>
        <v>4.7332746818463597E-2</v>
      </c>
      <c r="AI136" s="117">
        <f t="shared" si="204"/>
        <v>-2.4374664862989448E-3</v>
      </c>
      <c r="AJ136" s="117">
        <f t="shared" si="205"/>
        <v>-2.3486933659742637E-3</v>
      </c>
      <c r="AK136" s="117">
        <f t="shared" si="206"/>
        <v>5.516360527371517E-6</v>
      </c>
      <c r="AL136">
        <f t="shared" si="207"/>
        <v>-2.4374664862989448E-3</v>
      </c>
      <c r="AM136" s="141">
        <f t="shared" si="164"/>
        <v>5.516360527371517E-6</v>
      </c>
      <c r="AN136">
        <f t="shared" ref="AN136:AN162" si="210">$AH$6*($AH$11/AO136*AP136+$AH$12)</f>
        <v>-4.9770213304762542E-2</v>
      </c>
      <c r="AO136">
        <f t="shared" ref="AO136:AO162" si="211">1+$AH$7*COS(AR136)</f>
        <v>0.66390161026214178</v>
      </c>
      <c r="AP136">
        <f t="shared" ref="AP136:AP162" si="212">SIN(AR136+RADIANS($AH$9))</f>
        <v>-0.59100811158452959</v>
      </c>
      <c r="AQ136">
        <f t="shared" ref="AQ136:AQ162" si="213">$AH$7*SIN(AR136)</f>
        <v>-0.51541119023377913</v>
      </c>
      <c r="AR136">
        <f t="shared" ref="AR136:AR162" si="214">2*ATAN(AS136)</f>
        <v>-2.1486447071099168</v>
      </c>
      <c r="AS136">
        <f t="shared" ref="AS136:AS162" si="215">SQRT((1+$AH$7)/(1-$AH$7))*TAN(AT136/2)</f>
        <v>-1.8459280759218397</v>
      </c>
      <c r="AT136" s="117">
        <f t="shared" si="201"/>
        <v>11.099830696940669</v>
      </c>
      <c r="AU136" s="117">
        <f t="shared" si="201"/>
        <v>11.099830971500596</v>
      </c>
      <c r="AV136" s="117">
        <f t="shared" si="201"/>
        <v>11.09983525910666</v>
      </c>
      <c r="AW136" s="117">
        <f t="shared" si="201"/>
        <v>11.099902192805867</v>
      </c>
      <c r="AX136" s="117">
        <f t="shared" si="201"/>
        <v>11.100941600189532</v>
      </c>
      <c r="AY136" s="117">
        <f t="shared" si="201"/>
        <v>11.115940187373408</v>
      </c>
      <c r="AZ136" s="117">
        <f t="shared" si="201"/>
        <v>11.24768025224011</v>
      </c>
      <c r="BA136" s="117">
        <f t="shared" ref="BA136:BA162" si="216">RADIANS($AH$9)+$AH$18*(F136-AH$15)</f>
        <v>11.711803259734829</v>
      </c>
    </row>
    <row r="137" spans="1:53">
      <c r="A137" s="33" t="s">
        <v>516</v>
      </c>
      <c r="B137" s="54" t="s">
        <v>45</v>
      </c>
      <c r="C137" s="36">
        <v>53764.094299999997</v>
      </c>
      <c r="D137" s="36" t="s">
        <v>96</v>
      </c>
      <c r="E137" s="33">
        <f t="shared" si="196"/>
        <v>-2244.0035084806127</v>
      </c>
      <c r="F137">
        <f t="shared" si="198"/>
        <v>-2244</v>
      </c>
      <c r="G137">
        <f t="shared" si="179"/>
        <v>-1.1501799526740797E-3</v>
      </c>
      <c r="K137">
        <f t="shared" si="202"/>
        <v>-1.1501799526740797E-3</v>
      </c>
      <c r="O137">
        <f t="shared" ca="1" si="200"/>
        <v>-2.8538832581482858E-2</v>
      </c>
      <c r="Q137" s="2">
        <f t="shared" si="197"/>
        <v>38745.594299999997</v>
      </c>
      <c r="S137" s="5">
        <v>1</v>
      </c>
      <c r="T137" s="172"/>
      <c r="U137" s="5">
        <v>4.45673169603984E-9</v>
      </c>
      <c r="V137" s="5">
        <v>5.9337087378674435E-18</v>
      </c>
      <c r="W137" s="5">
        <v>2.4473970532273681E-27</v>
      </c>
      <c r="X137" s="5">
        <v>3.3550661000599169E-10</v>
      </c>
      <c r="Y137" s="5">
        <v>5.3405877650675936E-10</v>
      </c>
      <c r="Z137">
        <v>1.1643279932399894E-4</v>
      </c>
      <c r="AA137">
        <v>2.0465059610340584E-2</v>
      </c>
      <c r="AB137">
        <v>532.5131906280626</v>
      </c>
      <c r="AC137" s="33">
        <v>1.0071818436900102E-5</v>
      </c>
      <c r="AD137">
        <v>2.4682939233367897E-8</v>
      </c>
      <c r="AE137">
        <v>1.2151437818871275E-20</v>
      </c>
      <c r="AF137">
        <f t="shared" si="208"/>
        <v>-2244</v>
      </c>
      <c r="AG137" s="117">
        <f t="shared" si="209"/>
        <v>8.0513401490890646E-4</v>
      </c>
      <c r="AH137" s="117">
        <f t="shared" si="203"/>
        <v>5.0100579762801085E-2</v>
      </c>
      <c r="AI137" s="117">
        <f t="shared" si="204"/>
        <v>-1.1501799526740797E-3</v>
      </c>
      <c r="AJ137" s="117">
        <f t="shared" si="205"/>
        <v>-1.9553139675829861E-3</v>
      </c>
      <c r="AK137" s="117">
        <f t="shared" si="206"/>
        <v>3.8232527118251189E-6</v>
      </c>
      <c r="AL137">
        <f t="shared" si="207"/>
        <v>-1.1501799526740797E-3</v>
      </c>
      <c r="AM137" s="141">
        <f t="shared" si="164"/>
        <v>3.8232527118251189E-6</v>
      </c>
      <c r="AN137">
        <f t="shared" si="210"/>
        <v>-5.1250759715475165E-2</v>
      </c>
      <c r="AO137">
        <f t="shared" si="211"/>
        <v>0.70849083193173479</v>
      </c>
      <c r="AP137">
        <f t="shared" si="212"/>
        <v>-0.65682792952352032</v>
      </c>
      <c r="AQ137">
        <f t="shared" si="213"/>
        <v>-0.54187934776546898</v>
      </c>
      <c r="AR137">
        <f t="shared" si="214"/>
        <v>-2.0643484551017117</v>
      </c>
      <c r="AS137">
        <f t="shared" si="215"/>
        <v>-1.6734772579295911</v>
      </c>
      <c r="AT137" s="117">
        <f t="shared" si="201"/>
        <v>11.196728170166468</v>
      </c>
      <c r="AU137" s="117">
        <f t="shared" si="201"/>
        <v>11.196734891354636</v>
      </c>
      <c r="AV137" s="117">
        <f t="shared" si="201"/>
        <v>11.196789552832097</v>
      </c>
      <c r="AW137" s="117">
        <f t="shared" si="201"/>
        <v>11.197233556011012</v>
      </c>
      <c r="AX137" s="117">
        <f t="shared" si="201"/>
        <v>11.200804991821723</v>
      </c>
      <c r="AY137" s="117">
        <f t="shared" si="201"/>
        <v>11.227568856619159</v>
      </c>
      <c r="AZ137" s="117">
        <f t="shared" si="201"/>
        <v>11.372736626904876</v>
      </c>
      <c r="BA137" s="117">
        <f t="shared" si="216"/>
        <v>11.799634178535015</v>
      </c>
    </row>
    <row r="138" spans="1:53">
      <c r="A138" s="33" t="s">
        <v>516</v>
      </c>
      <c r="B138" s="54" t="s">
        <v>44</v>
      </c>
      <c r="C138" s="36">
        <v>53774.092799999999</v>
      </c>
      <c r="D138" s="36" t="s">
        <v>96</v>
      </c>
      <c r="E138" s="33">
        <f t="shared" si="196"/>
        <v>-2213.5043301568135</v>
      </c>
      <c r="F138">
        <f t="shared" si="198"/>
        <v>-2213.5</v>
      </c>
      <c r="G138">
        <f t="shared" si="179"/>
        <v>-1.4195488329278305E-3</v>
      </c>
      <c r="K138">
        <f t="shared" si="202"/>
        <v>-1.4195488329278305E-3</v>
      </c>
      <c r="O138">
        <f t="shared" ca="1" si="200"/>
        <v>-2.8270895338254963E-2</v>
      </c>
      <c r="Q138" s="2">
        <f t="shared" si="197"/>
        <v>38755.592799999999</v>
      </c>
      <c r="S138" s="5">
        <v>1</v>
      </c>
      <c r="T138" s="172"/>
      <c r="U138" s="5">
        <v>4.4623463000371074E-9</v>
      </c>
      <c r="V138" s="5">
        <v>5.8996328386066052E-18</v>
      </c>
      <c r="W138" s="5">
        <v>2.3741588791339926E-27</v>
      </c>
      <c r="X138" s="5">
        <v>3.4107792210994606E-10</v>
      </c>
      <c r="Y138" s="5">
        <v>6.9853121286467688E-10</v>
      </c>
      <c r="Z138">
        <v>1.0717418230966807E-4</v>
      </c>
      <c r="AA138">
        <v>2.0039610167366512E-2</v>
      </c>
      <c r="AB138">
        <v>513.96625190488101</v>
      </c>
      <c r="AC138" s="33">
        <v>1.0239067731815968E-5</v>
      </c>
      <c r="AD138">
        <v>2.6513076172268471E-8</v>
      </c>
      <c r="AE138">
        <v>1.1787806949375529E-20</v>
      </c>
      <c r="AF138">
        <f t="shared" si="208"/>
        <v>-2213.5</v>
      </c>
      <c r="AG138" s="117">
        <f t="shared" si="209"/>
        <v>8.3515419001096991E-4</v>
      </c>
      <c r="AH138" s="117">
        <f t="shared" si="203"/>
        <v>4.9867260445961528E-2</v>
      </c>
      <c r="AI138" s="117">
        <f t="shared" si="204"/>
        <v>-1.4195488329278305E-3</v>
      </c>
      <c r="AJ138" s="117">
        <f t="shared" si="205"/>
        <v>-2.2547030229388004E-3</v>
      </c>
      <c r="AK138" s="117">
        <f t="shared" si="206"/>
        <v>5.0836857216493646E-6</v>
      </c>
      <c r="AL138">
        <f t="shared" si="207"/>
        <v>-1.4195488329278305E-3</v>
      </c>
      <c r="AM138" s="141">
        <f t="shared" si="164"/>
        <v>5.0836857216493646E-6</v>
      </c>
      <c r="AN138">
        <f t="shared" si="210"/>
        <v>-5.1286809278889359E-2</v>
      </c>
      <c r="AO138">
        <f t="shared" si="211"/>
        <v>0.70987058357690369</v>
      </c>
      <c r="AP138">
        <f t="shared" si="212"/>
        <v>-0.65874445365045353</v>
      </c>
      <c r="AQ138">
        <f t="shared" si="213"/>
        <v>-0.54261933648606342</v>
      </c>
      <c r="AR138">
        <f t="shared" si="214"/>
        <v>-2.0618039598048963</v>
      </c>
      <c r="AS138">
        <f t="shared" si="215"/>
        <v>-1.6686523175631776</v>
      </c>
      <c r="AT138" s="117">
        <f t="shared" ref="AT138:AZ147" si="217">$BA138+$AH$7*SIN(AU138)</f>
        <v>11.199556478904697</v>
      </c>
      <c r="AU138" s="117">
        <f t="shared" si="217"/>
        <v>11.199563675191415</v>
      </c>
      <c r="AV138" s="117">
        <f t="shared" si="217"/>
        <v>11.1996213996576</v>
      </c>
      <c r="AW138" s="117">
        <f t="shared" si="217"/>
        <v>11.200083850746966</v>
      </c>
      <c r="AX138" s="117">
        <f t="shared" si="217"/>
        <v>11.20375214836516</v>
      </c>
      <c r="AY138" s="117">
        <f t="shared" si="217"/>
        <v>11.23086134391081</v>
      </c>
      <c r="AZ138" s="117">
        <f t="shared" si="217"/>
        <v>11.376314193904424</v>
      </c>
      <c r="BA138" s="117">
        <f t="shared" si="216"/>
        <v>11.802112294190339</v>
      </c>
    </row>
    <row r="139" spans="1:53">
      <c r="A139" s="33" t="s">
        <v>516</v>
      </c>
      <c r="B139" s="54" t="s">
        <v>44</v>
      </c>
      <c r="C139" s="36">
        <v>53775.077299999997</v>
      </c>
      <c r="D139" s="36" t="s">
        <v>96</v>
      </c>
      <c r="E139" s="33">
        <f t="shared" si="196"/>
        <v>-2210.5012355866543</v>
      </c>
      <c r="F139">
        <f t="shared" si="198"/>
        <v>-2210.5</v>
      </c>
      <c r="G139">
        <f t="shared" si="179"/>
        <v>-4.0506052755517885E-4</v>
      </c>
      <c r="K139">
        <f t="shared" si="202"/>
        <v>-4.0506052755517885E-4</v>
      </c>
      <c r="O139">
        <f t="shared" ca="1" si="200"/>
        <v>-2.8244540855314516E-2</v>
      </c>
      <c r="Q139" s="2">
        <f t="shared" si="197"/>
        <v>38756.577299999997</v>
      </c>
      <c r="S139" s="5">
        <v>1</v>
      </c>
      <c r="T139" s="172"/>
      <c r="AC139" s="33"/>
      <c r="AF139">
        <f t="shared" si="208"/>
        <v>-2210.5</v>
      </c>
      <c r="AG139" s="117">
        <f t="shared" si="209"/>
        <v>8.3812263922485031E-4</v>
      </c>
      <c r="AH139" s="117">
        <f t="shared" si="203"/>
        <v>5.0885276224043319E-2</v>
      </c>
      <c r="AI139" s="117">
        <f t="shared" si="204"/>
        <v>-4.0506052755517885E-4</v>
      </c>
      <c r="AJ139" s="117">
        <f t="shared" si="205"/>
        <v>-1.2431831667800292E-3</v>
      </c>
      <c r="AK139" s="117">
        <f t="shared" si="206"/>
        <v>1.5455043861652217E-6</v>
      </c>
      <c r="AL139">
        <f t="shared" si="207"/>
        <v>-4.0506052755517885E-4</v>
      </c>
      <c r="AM139" s="141">
        <f t="shared" si="164"/>
        <v>1.5455043861652217E-6</v>
      </c>
      <c r="AN139">
        <f t="shared" si="210"/>
        <v>-5.1290336751598498E-2</v>
      </c>
      <c r="AO139">
        <f t="shared" si="211"/>
        <v>0.71000668928068511</v>
      </c>
      <c r="AP139">
        <f t="shared" si="212"/>
        <v>-0.6589331371193482</v>
      </c>
      <c r="AQ139">
        <f t="shared" si="213"/>
        <v>-0.54269208796575708</v>
      </c>
      <c r="AR139">
        <f t="shared" si="214"/>
        <v>-2.0615531457067462</v>
      </c>
      <c r="AS139">
        <f t="shared" si="215"/>
        <v>-1.6681778263467246</v>
      </c>
      <c r="AT139" s="117">
        <f t="shared" si="217"/>
        <v>11.199834971066885</v>
      </c>
      <c r="AU139" s="117">
        <f t="shared" si="217"/>
        <v>11.19984221553691</v>
      </c>
      <c r="AV139" s="117">
        <f t="shared" si="217"/>
        <v>11.199900248332643</v>
      </c>
      <c r="AW139" s="117">
        <f t="shared" si="217"/>
        <v>11.200364542570716</v>
      </c>
      <c r="AX139" s="117">
        <f t="shared" si="217"/>
        <v>11.204042444484754</v>
      </c>
      <c r="AY139" s="117">
        <f t="shared" si="217"/>
        <v>11.23118562258712</v>
      </c>
      <c r="AZ139" s="117">
        <f t="shared" si="217"/>
        <v>11.376666227098431</v>
      </c>
      <c r="BA139" s="117">
        <f t="shared" si="216"/>
        <v>11.802356043271191</v>
      </c>
    </row>
    <row r="140" spans="1:53">
      <c r="A140" s="33" t="s">
        <v>516</v>
      </c>
      <c r="B140" s="54" t="s">
        <v>44</v>
      </c>
      <c r="C140" s="36">
        <v>53799.005599999997</v>
      </c>
      <c r="D140" s="36" t="s">
        <v>96</v>
      </c>
      <c r="E140" s="33">
        <f t="shared" si="196"/>
        <v>-2137.5109381735183</v>
      </c>
      <c r="F140">
        <f t="shared" si="198"/>
        <v>-2137.5</v>
      </c>
      <c r="G140">
        <f t="shared" si="179"/>
        <v>-3.585845057386905E-3</v>
      </c>
      <c r="K140">
        <f t="shared" si="202"/>
        <v>-3.585845057386905E-3</v>
      </c>
      <c r="O140">
        <f t="shared" ca="1" si="200"/>
        <v>-2.7603248437096932E-2</v>
      </c>
      <c r="Q140" s="2">
        <f t="shared" si="197"/>
        <v>38780.505599999997</v>
      </c>
      <c r="S140" s="5">
        <v>1</v>
      </c>
      <c r="T140" s="172"/>
      <c r="AC140" s="33"/>
      <c r="AF140">
        <f t="shared" si="208"/>
        <v>-2137.5</v>
      </c>
      <c r="AG140" s="117">
        <f t="shared" si="209"/>
        <v>9.1122665711237255E-4</v>
      </c>
      <c r="AH140" s="117">
        <f t="shared" si="203"/>
        <v>4.778930380219714E-2</v>
      </c>
      <c r="AI140" s="117">
        <f t="shared" si="204"/>
        <v>-3.585845057386905E-3</v>
      </c>
      <c r="AJ140" s="117">
        <f t="shared" si="205"/>
        <v>-4.4970717144992775E-3</v>
      </c>
      <c r="AK140" s="117">
        <f t="shared" si="206"/>
        <v>2.0223654005349472E-5</v>
      </c>
      <c r="AL140">
        <f t="shared" si="207"/>
        <v>-3.585845057386905E-3</v>
      </c>
      <c r="AM140" s="141">
        <f t="shared" si="164"/>
        <v>2.0223654005349472E-5</v>
      </c>
      <c r="AN140">
        <f t="shared" si="210"/>
        <v>-5.1375148859584045E-2</v>
      </c>
      <c r="AO140">
        <f t="shared" si="211"/>
        <v>0.71334043987494522</v>
      </c>
      <c r="AP140">
        <f t="shared" si="212"/>
        <v>-0.66353394987727077</v>
      </c>
      <c r="AQ140">
        <f t="shared" si="213"/>
        <v>-0.54446039267470348</v>
      </c>
      <c r="AR140">
        <f t="shared" si="214"/>
        <v>-2.0554201695067271</v>
      </c>
      <c r="AS140">
        <f t="shared" si="215"/>
        <v>-1.656636863249151</v>
      </c>
      <c r="AT140" s="117">
        <f t="shared" si="217"/>
        <v>11.206628159061653</v>
      </c>
      <c r="AU140" s="117">
        <f t="shared" si="217"/>
        <v>11.206636660330567</v>
      </c>
      <c r="AV140" s="117">
        <f t="shared" si="217"/>
        <v>11.206702598797667</v>
      </c>
      <c r="AW140" s="117">
        <f t="shared" si="217"/>
        <v>11.207213350672198</v>
      </c>
      <c r="AX140" s="117">
        <f t="shared" si="217"/>
        <v>11.211129200235185</v>
      </c>
      <c r="AY140" s="117">
        <f t="shared" si="217"/>
        <v>11.239100015268246</v>
      </c>
      <c r="AZ140" s="117">
        <f t="shared" si="217"/>
        <v>11.385240148191558</v>
      </c>
      <c r="BA140" s="117">
        <f t="shared" si="216"/>
        <v>11.808287270905247</v>
      </c>
    </row>
    <row r="141" spans="1:53">
      <c r="A141" s="33" t="s">
        <v>516</v>
      </c>
      <c r="B141" s="54" t="s">
        <v>45</v>
      </c>
      <c r="C141" s="36">
        <v>53829.003400000001</v>
      </c>
      <c r="D141" s="36" t="s">
        <v>96</v>
      </c>
      <c r="E141" s="33">
        <f t="shared" si="196"/>
        <v>-2046.0063873387264</v>
      </c>
      <c r="F141">
        <f t="shared" si="198"/>
        <v>-2046</v>
      </c>
      <c r="G141">
        <f t="shared" si="179"/>
        <v>-2.0939516980433837E-3</v>
      </c>
      <c r="K141">
        <f t="shared" si="202"/>
        <v>-2.0939516980433837E-3</v>
      </c>
      <c r="O141">
        <f t="shared" ca="1" si="200"/>
        <v>-2.6799436707413245E-2</v>
      </c>
      <c r="Q141" s="2">
        <f t="shared" si="197"/>
        <v>38810.503400000001</v>
      </c>
      <c r="S141" s="5">
        <v>1</v>
      </c>
      <c r="T141" s="172"/>
      <c r="AC141" s="33"/>
      <c r="AF141">
        <f t="shared" si="208"/>
        <v>-2046</v>
      </c>
      <c r="AG141" s="117">
        <f t="shared" si="209"/>
        <v>1.0052570541424985E-3</v>
      </c>
      <c r="AH141" s="117">
        <f t="shared" si="203"/>
        <v>4.9384692232308909E-2</v>
      </c>
      <c r="AI141" s="117">
        <f t="shared" si="204"/>
        <v>-2.0939516980433837E-3</v>
      </c>
      <c r="AJ141" s="117">
        <f t="shared" si="205"/>
        <v>-3.0992087521858822E-3</v>
      </c>
      <c r="AK141" s="117">
        <f t="shared" si="206"/>
        <v>9.6050948896255729E-6</v>
      </c>
      <c r="AL141">
        <f t="shared" si="207"/>
        <v>-2.0939516980433837E-3</v>
      </c>
      <c r="AM141" s="141">
        <f t="shared" si="164"/>
        <v>9.6050948896255729E-6</v>
      </c>
      <c r="AN141">
        <f t="shared" si="210"/>
        <v>-5.1478643930352293E-2</v>
      </c>
      <c r="AO141">
        <f t="shared" si="211"/>
        <v>0.71757909694738864</v>
      </c>
      <c r="AP141">
        <f t="shared" si="212"/>
        <v>-0.66932639921008763</v>
      </c>
      <c r="AQ141">
        <f t="shared" si="213"/>
        <v>-0.54667106757311534</v>
      </c>
      <c r="AR141">
        <f t="shared" si="214"/>
        <v>-2.0476509209679996</v>
      </c>
      <c r="AS141">
        <f t="shared" si="215"/>
        <v>-1.6421840358169484</v>
      </c>
      <c r="AT141" s="117">
        <f t="shared" si="217"/>
        <v>11.215188238179014</v>
      </c>
      <c r="AU141" s="117">
        <f t="shared" si="217"/>
        <v>11.215198562232757</v>
      </c>
      <c r="AV141" s="117">
        <f t="shared" si="217"/>
        <v>11.215275563077659</v>
      </c>
      <c r="AW141" s="117">
        <f t="shared" si="217"/>
        <v>11.215849030260701</v>
      </c>
      <c r="AX141" s="117">
        <f t="shared" si="217"/>
        <v>11.220074622759324</v>
      </c>
      <c r="AY141" s="117">
        <f t="shared" si="217"/>
        <v>11.249084222248296</v>
      </c>
      <c r="AZ141" s="117">
        <f t="shared" si="217"/>
        <v>11.396007918992513</v>
      </c>
      <c r="BA141" s="117">
        <f t="shared" si="216"/>
        <v>11.815721617871219</v>
      </c>
    </row>
    <row r="142" spans="1:53">
      <c r="A142" s="26" t="s">
        <v>84</v>
      </c>
      <c r="B142" s="54"/>
      <c r="C142" s="36">
        <v>54499.7477</v>
      </c>
      <c r="D142" s="36">
        <v>2.0000000000000001E-4</v>
      </c>
      <c r="E142" s="33">
        <f t="shared" si="196"/>
        <v>1.551748386976114E-2</v>
      </c>
      <c r="F142">
        <f t="shared" si="198"/>
        <v>0</v>
      </c>
      <c r="G142">
        <f t="shared" si="179"/>
        <v>5.0870735212811269E-3</v>
      </c>
      <c r="K142">
        <f t="shared" si="202"/>
        <v>5.0870735212811269E-3</v>
      </c>
      <c r="O142">
        <f t="shared" ca="1" si="200"/>
        <v>-8.8256793420272567E-3</v>
      </c>
      <c r="Q142" s="2">
        <f t="shared" si="197"/>
        <v>39481.2477</v>
      </c>
      <c r="S142" s="5">
        <v>1</v>
      </c>
      <c r="T142" s="172"/>
      <c r="AC142" s="33"/>
      <c r="AF142">
        <f t="shared" si="208"/>
        <v>0</v>
      </c>
      <c r="AG142" s="117">
        <f t="shared" si="209"/>
        <v>3.9625935358014522E-3</v>
      </c>
      <c r="AH142" s="117">
        <f t="shared" si="203"/>
        <v>5.7905908640155407E-2</v>
      </c>
      <c r="AI142" s="117">
        <f t="shared" si="204"/>
        <v>5.0870735212811269E-3</v>
      </c>
      <c r="AJ142" s="117">
        <f t="shared" si="205"/>
        <v>1.1244799854796747E-3</v>
      </c>
      <c r="AK142" s="117">
        <f t="shared" si="206"/>
        <v>1.2644552377443694E-6</v>
      </c>
      <c r="AL142">
        <f t="shared" si="207"/>
        <v>5.0870735212811269E-3</v>
      </c>
      <c r="AM142" s="141">
        <f t="shared" si="164"/>
        <v>1.2644552377443694E-6</v>
      </c>
      <c r="AN142">
        <f t="shared" si="210"/>
        <v>-5.281883511887428E-2</v>
      </c>
      <c r="AO142">
        <f t="shared" si="211"/>
        <v>0.83336414027583217</v>
      </c>
      <c r="AP142">
        <f t="shared" si="212"/>
        <v>-0.80514344985504593</v>
      </c>
      <c r="AQ142">
        <f t="shared" si="213"/>
        <v>-0.59232027895098238</v>
      </c>
      <c r="AR142">
        <f t="shared" si="214"/>
        <v>-1.8450354021759015</v>
      </c>
      <c r="AS142">
        <f t="shared" si="215"/>
        <v>-1.3201463540434435</v>
      </c>
      <c r="AT142" s="117">
        <f t="shared" si="217"/>
        <v>11.421741200638804</v>
      </c>
      <c r="AU142" s="117">
        <f t="shared" si="217"/>
        <v>11.421980145907854</v>
      </c>
      <c r="AV142" s="117">
        <f t="shared" si="217"/>
        <v>11.422918079581793</v>
      </c>
      <c r="AW142" s="117">
        <f t="shared" si="217"/>
        <v>11.426581241519601</v>
      </c>
      <c r="AX142" s="117">
        <f t="shared" si="217"/>
        <v>11.440617196618549</v>
      </c>
      <c r="AY142" s="117">
        <f t="shared" si="217"/>
        <v>11.490969012437334</v>
      </c>
      <c r="AZ142" s="117">
        <f t="shared" si="217"/>
        <v>11.642484338948011</v>
      </c>
      <c r="BA142" s="117">
        <f t="shared" si="216"/>
        <v>11.981958491011996</v>
      </c>
    </row>
    <row r="143" spans="1:53">
      <c r="A143" s="56" t="s">
        <v>82</v>
      </c>
      <c r="B143" s="54" t="s">
        <v>45</v>
      </c>
      <c r="C143" s="36">
        <v>54529.580800000003</v>
      </c>
      <c r="D143" s="36">
        <v>1E-4</v>
      </c>
      <c r="E143" s="33">
        <f t="shared" si="196"/>
        <v>91.017671492141218</v>
      </c>
      <c r="F143">
        <f t="shared" si="198"/>
        <v>91</v>
      </c>
      <c r="G143">
        <f t="shared" si="179"/>
        <v>5.7932188283302821E-3</v>
      </c>
      <c r="K143">
        <f t="shared" si="202"/>
        <v>5.7932188283302821E-3</v>
      </c>
      <c r="O143">
        <f t="shared" ca="1" si="200"/>
        <v>-8.0262600261669804E-3</v>
      </c>
      <c r="Q143" s="2">
        <f t="shared" si="197"/>
        <v>39511.080800000003</v>
      </c>
      <c r="S143" s="5">
        <v>1</v>
      </c>
      <c r="T143" s="172"/>
      <c r="AC143" s="33"/>
      <c r="AF143">
        <f t="shared" si="208"/>
        <v>91</v>
      </c>
      <c r="AG143" s="117">
        <f t="shared" si="209"/>
        <v>4.1404883700313574E-3</v>
      </c>
      <c r="AH143" s="117">
        <f t="shared" si="203"/>
        <v>5.8619996780239887E-2</v>
      </c>
      <c r="AI143" s="117">
        <f t="shared" si="204"/>
        <v>5.7932188283302821E-3</v>
      </c>
      <c r="AJ143" s="117">
        <f t="shared" si="205"/>
        <v>1.6527304582989247E-3</v>
      </c>
      <c r="AK143" s="117">
        <f t="shared" si="206"/>
        <v>2.7315179677889736E-6</v>
      </c>
      <c r="AL143">
        <f t="shared" si="207"/>
        <v>5.7932188283302821E-3</v>
      </c>
      <c r="AM143" s="141">
        <f t="shared" si="164"/>
        <v>2.7315179677889736E-6</v>
      </c>
      <c r="AN143">
        <f t="shared" si="210"/>
        <v>-5.2826777951909605E-2</v>
      </c>
      <c r="AO143">
        <f t="shared" si="211"/>
        <v>0.83963617537332524</v>
      </c>
      <c r="AP143">
        <f t="shared" si="212"/>
        <v>-0.81136919851042422</v>
      </c>
      <c r="AQ143">
        <f t="shared" si="213"/>
        <v>-0.59404904372760947</v>
      </c>
      <c r="AR143">
        <f t="shared" si="214"/>
        <v>-1.8344620056041157</v>
      </c>
      <c r="AS143">
        <f t="shared" si="215"/>
        <v>-1.3057464358806623</v>
      </c>
      <c r="AT143" s="117">
        <f t="shared" si="217"/>
        <v>11.431705187866346</v>
      </c>
      <c r="AU143" s="117">
        <f t="shared" si="217"/>
        <v>11.43196996709867</v>
      </c>
      <c r="AV143" s="117">
        <f t="shared" si="217"/>
        <v>11.432986934359539</v>
      </c>
      <c r="AW143" s="117">
        <f t="shared" si="217"/>
        <v>11.436872533101171</v>
      </c>
      <c r="AX143" s="117">
        <f t="shared" si="217"/>
        <v>11.451433511302243</v>
      </c>
      <c r="AY143" s="117">
        <f t="shared" si="217"/>
        <v>11.502546134024076</v>
      </c>
      <c r="AZ143" s="117">
        <f t="shared" si="217"/>
        <v>11.653681719616543</v>
      </c>
      <c r="BA143" s="117">
        <f t="shared" si="216"/>
        <v>11.989352213131161</v>
      </c>
    </row>
    <row r="144" spans="1:53">
      <c r="A144" s="33" t="s">
        <v>549</v>
      </c>
      <c r="B144" s="54" t="s">
        <v>44</v>
      </c>
      <c r="C144" s="36">
        <v>54554.985800000002</v>
      </c>
      <c r="D144" s="36" t="s">
        <v>96</v>
      </c>
      <c r="E144" s="33">
        <f t="shared" si="196"/>
        <v>168.51245824175027</v>
      </c>
      <c r="F144">
        <f t="shared" si="198"/>
        <v>168.5</v>
      </c>
      <c r="G144">
        <f t="shared" si="179"/>
        <v>4.0841667578206398E-3</v>
      </c>
      <c r="K144">
        <f t="shared" si="202"/>
        <v>4.0841667578206398E-3</v>
      </c>
      <c r="O144">
        <f t="shared" ca="1" si="200"/>
        <v>-7.3454358835387231E-3</v>
      </c>
      <c r="Q144" s="2">
        <f t="shared" si="197"/>
        <v>39536.485800000002</v>
      </c>
      <c r="S144" s="5">
        <v>1</v>
      </c>
      <c r="T144" s="172"/>
      <c r="AC144" s="33"/>
      <c r="AF144">
        <f t="shared" si="208"/>
        <v>168.5</v>
      </c>
      <c r="AG144" s="117">
        <f t="shared" si="209"/>
        <v>4.2957662682416436E-3</v>
      </c>
      <c r="AH144" s="117">
        <f t="shared" si="203"/>
        <v>5.6913579010332643E-2</v>
      </c>
      <c r="AI144" s="117">
        <f t="shared" si="204"/>
        <v>4.0841667578206398E-3</v>
      </c>
      <c r="AJ144" s="117">
        <f t="shared" si="205"/>
        <v>-2.1159951042100389E-4</v>
      </c>
      <c r="AK144" s="117">
        <f t="shared" si="206"/>
        <v>4.4774352810408534E-8</v>
      </c>
      <c r="AL144">
        <f t="shared" si="207"/>
        <v>4.0841667578206398E-3</v>
      </c>
      <c r="AM144" s="141">
        <f t="shared" si="164"/>
        <v>4.4774352810408534E-8</v>
      </c>
      <c r="AN144">
        <f t="shared" si="210"/>
        <v>-5.2829412252512004E-2</v>
      </c>
      <c r="AO144">
        <f t="shared" si="211"/>
        <v>0.84506779677694877</v>
      </c>
      <c r="AP144">
        <f t="shared" si="212"/>
        <v>-0.81667340739349681</v>
      </c>
      <c r="AQ144">
        <f t="shared" si="213"/>
        <v>-0.59548873625538323</v>
      </c>
      <c r="AR144">
        <f t="shared" si="214"/>
        <v>-1.8253297464257416</v>
      </c>
      <c r="AS144">
        <f t="shared" si="215"/>
        <v>-1.2934682946743232</v>
      </c>
      <c r="AT144" s="117">
        <f t="shared" si="217"/>
        <v>11.440251299008171</v>
      </c>
      <c r="AU144" s="117">
        <f t="shared" si="217"/>
        <v>11.440539739864393</v>
      </c>
      <c r="AV144" s="117">
        <f t="shared" si="217"/>
        <v>11.44162758246646</v>
      </c>
      <c r="AW144" s="117">
        <f t="shared" si="217"/>
        <v>11.4457082679085</v>
      </c>
      <c r="AX144" s="117">
        <f t="shared" si="217"/>
        <v>11.460718388360542</v>
      </c>
      <c r="AY144" s="117">
        <f t="shared" si="217"/>
        <v>11.512459431630251</v>
      </c>
      <c r="AZ144" s="117">
        <f t="shared" si="217"/>
        <v>11.663232427132929</v>
      </c>
      <c r="BA144" s="117">
        <f t="shared" si="216"/>
        <v>11.995649064386495</v>
      </c>
    </row>
    <row r="145" spans="1:54">
      <c r="A145" s="36" t="s">
        <v>83</v>
      </c>
      <c r="B145" s="54" t="s">
        <v>44</v>
      </c>
      <c r="C145" s="36">
        <v>54829.883099999999</v>
      </c>
      <c r="D145" s="36">
        <v>8.0000000000000004E-4</v>
      </c>
      <c r="E145" s="33">
        <f t="shared" si="196"/>
        <v>1007.0524165784572</v>
      </c>
      <c r="F145">
        <f t="shared" si="198"/>
        <v>1007</v>
      </c>
      <c r="G145">
        <f t="shared" si="179"/>
        <v>1.7183648495119996E-2</v>
      </c>
      <c r="K145">
        <f t="shared" si="202"/>
        <v>1.7183648495119996E-2</v>
      </c>
      <c r="O145">
        <f t="shared" ca="1" si="200"/>
        <v>2.0642098316678986E-5</v>
      </c>
      <c r="Q145" s="2">
        <f t="shared" si="197"/>
        <v>39811.383099999999</v>
      </c>
      <c r="S145" s="5">
        <v>1</v>
      </c>
      <c r="T145" s="172"/>
      <c r="AC145" s="33"/>
      <c r="AF145">
        <f t="shared" si="208"/>
        <v>1007</v>
      </c>
      <c r="AG145" s="117">
        <f t="shared" si="209"/>
        <v>6.2200514448096308E-3</v>
      </c>
      <c r="AH145" s="117">
        <f t="shared" si="203"/>
        <v>6.9776336637004527E-2</v>
      </c>
      <c r="AI145" s="117">
        <f t="shared" si="204"/>
        <v>1.7183648495119996E-2</v>
      </c>
      <c r="AJ145" s="117">
        <f t="shared" si="205"/>
        <v>1.0963597050310366E-2</v>
      </c>
      <c r="AK145" s="117">
        <f t="shared" si="206"/>
        <v>1.2020046028157415E-4</v>
      </c>
      <c r="AL145">
        <f t="shared" si="207"/>
        <v>1.7183648495119996E-2</v>
      </c>
      <c r="AM145" s="141">
        <f t="shared" si="164"/>
        <v>1.2020046028157415E-4</v>
      </c>
      <c r="AN145">
        <f t="shared" si="210"/>
        <v>-5.2592688141884537E-2</v>
      </c>
      <c r="AO145">
        <f t="shared" si="211"/>
        <v>0.90960490752730649</v>
      </c>
      <c r="AP145">
        <f t="shared" si="212"/>
        <v>-0.87367895021828956</v>
      </c>
      <c r="AQ145">
        <f t="shared" si="213"/>
        <v>-0.60863745354639109</v>
      </c>
      <c r="AR145">
        <f t="shared" si="214"/>
        <v>-1.7182389428687896</v>
      </c>
      <c r="AS145">
        <f t="shared" si="215"/>
        <v>-1.1594894223476679</v>
      </c>
      <c r="AT145" s="117">
        <f t="shared" si="217"/>
        <v>11.536528186915969</v>
      </c>
      <c r="AU145" s="117">
        <f t="shared" si="217"/>
        <v>11.537187607772159</v>
      </c>
      <c r="AV145" s="117">
        <f t="shared" si="217"/>
        <v>11.539262871734547</v>
      </c>
      <c r="AW145" s="117">
        <f t="shared" si="217"/>
        <v>11.545747977320854</v>
      </c>
      <c r="AX145" s="117">
        <f t="shared" si="217"/>
        <v>11.565586822407038</v>
      </c>
      <c r="AY145" s="117">
        <f t="shared" si="217"/>
        <v>11.622811052672684</v>
      </c>
      <c r="AZ145" s="117">
        <f t="shared" si="217"/>
        <v>11.767380315331359</v>
      </c>
      <c r="BA145" s="117">
        <f t="shared" si="216"/>
        <v>12.06377693248451</v>
      </c>
    </row>
    <row r="146" spans="1:54">
      <c r="A146" s="36" t="s">
        <v>85</v>
      </c>
      <c r="B146" s="54" t="s">
        <v>45</v>
      </c>
      <c r="C146" s="36">
        <v>54889.701399999998</v>
      </c>
      <c r="D146" s="36">
        <v>2.9999999999999997E-4</v>
      </c>
      <c r="E146" s="33">
        <f t="shared" si="196"/>
        <v>1189.5206866915953</v>
      </c>
      <c r="F146">
        <f t="shared" si="198"/>
        <v>1189.5</v>
      </c>
      <c r="G146">
        <f t="shared" si="179"/>
        <v>6.7816871596733108E-3</v>
      </c>
      <c r="K146">
        <f t="shared" si="202"/>
        <v>6.7816871596733108E-3</v>
      </c>
      <c r="O146">
        <f t="shared" ca="1" si="200"/>
        <v>1.6238731438606401E-3</v>
      </c>
      <c r="Q146" s="2">
        <f t="shared" si="197"/>
        <v>39871.201399999998</v>
      </c>
      <c r="S146" s="5">
        <v>1</v>
      </c>
      <c r="T146" s="172"/>
      <c r="AC146" s="33"/>
      <c r="AF146">
        <f t="shared" si="208"/>
        <v>1189.5</v>
      </c>
      <c r="AG146" s="117">
        <f t="shared" si="209"/>
        <v>6.704635644221496E-3</v>
      </c>
      <c r="AH146" s="117">
        <f t="shared" si="203"/>
        <v>5.9252007979178234E-2</v>
      </c>
      <c r="AI146" s="117">
        <f t="shared" si="204"/>
        <v>6.7816871596733108E-3</v>
      </c>
      <c r="AJ146" s="117">
        <f t="shared" si="205"/>
        <v>7.7051515451814767E-5</v>
      </c>
      <c r="AK146" s="117">
        <f t="shared" si="206"/>
        <v>5.9369360334212499E-9</v>
      </c>
      <c r="AL146">
        <f t="shared" si="207"/>
        <v>6.7816871596733108E-3</v>
      </c>
      <c r="AM146" s="141">
        <f t="shared" si="164"/>
        <v>5.9369360334212499E-9</v>
      </c>
      <c r="AN146">
        <f t="shared" si="210"/>
        <v>-5.2470320819504923E-2</v>
      </c>
      <c r="AO146">
        <f t="shared" si="211"/>
        <v>0.92518448917353424</v>
      </c>
      <c r="AP146">
        <f t="shared" si="212"/>
        <v>-0.88582341599916836</v>
      </c>
      <c r="AQ146">
        <f t="shared" si="213"/>
        <v>-0.61074828034334827</v>
      </c>
      <c r="AR146">
        <f t="shared" si="214"/>
        <v>-1.6926871694571652</v>
      </c>
      <c r="AS146">
        <f t="shared" si="215"/>
        <v>-1.1299730674599009</v>
      </c>
      <c r="AT146" s="117">
        <f t="shared" si="217"/>
        <v>11.558484490653463</v>
      </c>
      <c r="AU146" s="117">
        <f t="shared" si="217"/>
        <v>11.559256593411579</v>
      </c>
      <c r="AV146" s="117">
        <f t="shared" si="217"/>
        <v>11.561600753503072</v>
      </c>
      <c r="AW146" s="117">
        <f t="shared" si="217"/>
        <v>11.56866544175624</v>
      </c>
      <c r="AX146" s="117">
        <f t="shared" si="217"/>
        <v>11.589504900073024</v>
      </c>
      <c r="AY146" s="117">
        <f t="shared" si="217"/>
        <v>11.647561822321878</v>
      </c>
      <c r="AZ146" s="117">
        <f t="shared" si="217"/>
        <v>11.790236289655342</v>
      </c>
      <c r="BA146" s="117">
        <f t="shared" si="216"/>
        <v>12.078605001569649</v>
      </c>
    </row>
    <row r="147" spans="1:54">
      <c r="A147" s="33" t="s">
        <v>564</v>
      </c>
      <c r="B147" s="54" t="s">
        <v>45</v>
      </c>
      <c r="C147" s="36">
        <v>55593.069100000001</v>
      </c>
      <c r="D147" s="36" t="s">
        <v>96</v>
      </c>
      <c r="E147" s="33">
        <f t="shared" si="196"/>
        <v>3335.0562079695201</v>
      </c>
      <c r="F147">
        <f t="shared" si="198"/>
        <v>3335</v>
      </c>
      <c r="G147">
        <f t="shared" si="179"/>
        <v>1.8426574555633124E-2</v>
      </c>
      <c r="K147">
        <f t="shared" si="202"/>
        <v>1.8426574555633124E-2</v>
      </c>
      <c r="O147">
        <f t="shared" ca="1" si="200"/>
        <v>2.0471720860104844E-2</v>
      </c>
      <c r="Q147" s="2">
        <f t="shared" si="197"/>
        <v>40574.569100000001</v>
      </c>
      <c r="S147" s="5">
        <v>1</v>
      </c>
      <c r="T147" s="172"/>
      <c r="AC147" s="33"/>
      <c r="AF147">
        <f t="shared" si="208"/>
        <v>3335</v>
      </c>
      <c r="AG147" s="117">
        <f t="shared" si="209"/>
        <v>1.4816821833922286E-2</v>
      </c>
      <c r="AH147" s="117">
        <f t="shared" si="203"/>
        <v>6.6906771942605886E-2</v>
      </c>
      <c r="AI147" s="117">
        <f t="shared" si="204"/>
        <v>1.8426574555633124E-2</v>
      </c>
      <c r="AJ147" s="117">
        <f t="shared" si="205"/>
        <v>3.6097527217108377E-3</v>
      </c>
      <c r="AK147" s="117">
        <f t="shared" si="206"/>
        <v>1.3030314711898801E-5</v>
      </c>
      <c r="AL147">
        <f t="shared" si="207"/>
        <v>1.8426574555633124E-2</v>
      </c>
      <c r="AM147" s="141">
        <f t="shared" si="164"/>
        <v>1.3030314711898801E-5</v>
      </c>
      <c r="AN147">
        <f t="shared" si="210"/>
        <v>-4.8480197386972762E-2</v>
      </c>
      <c r="AO147">
        <f t="shared" si="211"/>
        <v>1.1598219287653659</v>
      </c>
      <c r="AP147">
        <f t="shared" si="212"/>
        <v>-0.99521295380557195</v>
      </c>
      <c r="AQ147">
        <f t="shared" si="213"/>
        <v>-0.59419506366874209</v>
      </c>
      <c r="AR147">
        <f t="shared" si="214"/>
        <v>-1.3080427431021071</v>
      </c>
      <c r="AS147">
        <f t="shared" si="215"/>
        <v>-0.76656925653548236</v>
      </c>
      <c r="AT147" s="117">
        <f t="shared" si="217"/>
        <v>11.850424925414217</v>
      </c>
      <c r="AU147" s="117">
        <f t="shared" si="217"/>
        <v>11.853325434574757</v>
      </c>
      <c r="AV147" s="117">
        <f t="shared" si="217"/>
        <v>11.859540970403719</v>
      </c>
      <c r="AW147" s="117">
        <f t="shared" si="217"/>
        <v>11.872750751440105</v>
      </c>
      <c r="AX147" s="117">
        <f t="shared" si="217"/>
        <v>11.900357008800182</v>
      </c>
      <c r="AY147" s="117">
        <f t="shared" si="217"/>
        <v>11.956219769899889</v>
      </c>
      <c r="AZ147" s="117">
        <f t="shared" si="217"/>
        <v>12.063202250074797</v>
      </c>
      <c r="BA147" s="117">
        <f t="shared" si="216"/>
        <v>12.252926219225337</v>
      </c>
    </row>
    <row r="148" spans="1:54">
      <c r="A148" s="32" t="s">
        <v>86</v>
      </c>
      <c r="B148" s="20" t="s">
        <v>44</v>
      </c>
      <c r="C148" s="32">
        <v>55632.7353</v>
      </c>
      <c r="D148" s="32">
        <v>5.0000000000000001E-4</v>
      </c>
      <c r="E148" s="33">
        <f t="shared" si="196"/>
        <v>3456.0530082122855</v>
      </c>
      <c r="F148">
        <f t="shared" si="198"/>
        <v>3456</v>
      </c>
      <c r="G148">
        <f t="shared" si="179"/>
        <v>1.7377602925989777E-2</v>
      </c>
      <c r="K148">
        <f t="shared" si="202"/>
        <v>1.7377602925989777E-2</v>
      </c>
      <c r="O148">
        <f t="shared" ca="1" si="200"/>
        <v>2.1534685005369605E-2</v>
      </c>
      <c r="Q148" s="2">
        <f t="shared" si="197"/>
        <v>40614.2353</v>
      </c>
      <c r="S148" s="5">
        <v>1</v>
      </c>
      <c r="T148" s="172"/>
      <c r="AC148" s="33"/>
      <c r="AF148">
        <f t="shared" si="208"/>
        <v>3456</v>
      </c>
      <c r="AG148" s="117">
        <f t="shared" si="209"/>
        <v>1.5441468416689495E-2</v>
      </c>
      <c r="AH148" s="117">
        <f t="shared" si="203"/>
        <v>6.5458146782218951E-2</v>
      </c>
      <c r="AI148" s="117">
        <f t="shared" si="204"/>
        <v>1.7377602925989777E-2</v>
      </c>
      <c r="AJ148" s="117">
        <f t="shared" si="205"/>
        <v>1.9361345093002816E-3</v>
      </c>
      <c r="AK148" s="117">
        <f t="shared" si="206"/>
        <v>3.7486168381034421E-6</v>
      </c>
      <c r="AL148">
        <f t="shared" si="207"/>
        <v>1.7377602925989777E-2</v>
      </c>
      <c r="AM148" s="141">
        <f t="shared" si="164"/>
        <v>3.7486168381034421E-6</v>
      </c>
      <c r="AN148">
        <f t="shared" si="210"/>
        <v>-4.8080543856229181E-2</v>
      </c>
      <c r="AO148">
        <f t="shared" si="211"/>
        <v>1.1761689893715526</v>
      </c>
      <c r="AP148">
        <f t="shared" si="212"/>
        <v>-0.9975321482763212</v>
      </c>
      <c r="AQ148">
        <f t="shared" si="213"/>
        <v>-0.58955517959423265</v>
      </c>
      <c r="AR148">
        <f t="shared" si="214"/>
        <v>-1.2804253944770316</v>
      </c>
      <c r="AS148">
        <f t="shared" si="215"/>
        <v>-0.74487447958588071</v>
      </c>
      <c r="AT148" s="117">
        <f t="shared" ref="AT148:AZ157" si="218">$BA148+$AH$7*SIN(AU148)</f>
        <v>11.869064061937461</v>
      </c>
      <c r="AU148" s="117">
        <f t="shared" si="218"/>
        <v>11.872099344537055</v>
      </c>
      <c r="AV148" s="117">
        <f t="shared" si="218"/>
        <v>11.878501032911196</v>
      </c>
      <c r="AW148" s="117">
        <f t="shared" si="218"/>
        <v>11.89189387516107</v>
      </c>
      <c r="AX148" s="117">
        <f t="shared" si="218"/>
        <v>11.919461597151463</v>
      </c>
      <c r="AY148" s="117">
        <f t="shared" si="218"/>
        <v>11.974493131129027</v>
      </c>
      <c r="AZ148" s="117">
        <f t="shared" si="218"/>
        <v>12.078797079961401</v>
      </c>
      <c r="BA148" s="117">
        <f t="shared" si="216"/>
        <v>12.262757432153016</v>
      </c>
    </row>
    <row r="149" spans="1:54">
      <c r="A149" s="36" t="s">
        <v>90</v>
      </c>
      <c r="B149" s="54" t="s">
        <v>45</v>
      </c>
      <c r="C149" s="36">
        <v>56000.728600000002</v>
      </c>
      <c r="D149" s="36">
        <v>4.0000000000000002E-4</v>
      </c>
      <c r="E149" s="33">
        <f t="shared" ref="E149:E162" si="219">+(C149-C$7)/C$8</f>
        <v>4578.5707137342833</v>
      </c>
      <c r="F149">
        <f t="shared" si="198"/>
        <v>4578.5</v>
      </c>
      <c r="G149">
        <f t="shared" si="179"/>
        <v>2.3181977718195412E-2</v>
      </c>
      <c r="K149">
        <f t="shared" si="202"/>
        <v>2.3181977718195412E-2</v>
      </c>
      <c r="O149">
        <f t="shared" ca="1" si="200"/>
        <v>3.1395654038920813E-2</v>
      </c>
      <c r="Q149" s="2">
        <f t="shared" ref="Q149:Q162" si="220">+C149-15018.5</f>
        <v>40982.228600000002</v>
      </c>
      <c r="S149" s="5">
        <v>1</v>
      </c>
      <c r="T149" s="172"/>
      <c r="U149" s="5">
        <v>6.8975279756973824E-8</v>
      </c>
      <c r="V149" s="5">
        <v>2.2437180409627611E-18</v>
      </c>
      <c r="W149" s="5">
        <v>3.4106204418557102E-26</v>
      </c>
      <c r="X149" s="5">
        <v>9.6571527655039448E-8</v>
      </c>
      <c r="Y149" s="5">
        <v>5.6567514139972698E-5</v>
      </c>
      <c r="Z149">
        <v>3.5727102532898619E-3</v>
      </c>
      <c r="AA149">
        <v>4.0111223018668221E-2</v>
      </c>
      <c r="AB149">
        <v>1733.6074474373345</v>
      </c>
      <c r="AC149" s="33">
        <v>2.8990513560913055E-3</v>
      </c>
      <c r="AD149">
        <v>2.1858915928115111E-5</v>
      </c>
      <c r="AE149">
        <v>1.6933885806688509E-19</v>
      </c>
      <c r="AF149">
        <f t="shared" si="208"/>
        <v>4578.5</v>
      </c>
      <c r="AG149" s="117">
        <f t="shared" si="209"/>
        <v>2.2361983873426756E-2</v>
      </c>
      <c r="AH149" s="117">
        <f t="shared" si="203"/>
        <v>6.6391167372213011E-2</v>
      </c>
      <c r="AI149" s="117">
        <f t="shared" si="204"/>
        <v>2.3181977718195412E-2</v>
      </c>
      <c r="AJ149" s="117">
        <f t="shared" si="205"/>
        <v>8.1999384476865583E-4</v>
      </c>
      <c r="AK149" s="117">
        <f t="shared" si="206"/>
        <v>6.7238990545848244E-7</v>
      </c>
      <c r="AL149">
        <f t="shared" si="207"/>
        <v>2.3181977718195412E-2</v>
      </c>
      <c r="AM149" s="141">
        <f t="shared" si="164"/>
        <v>6.7238990545848244E-7</v>
      </c>
      <c r="AN149">
        <f t="shared" si="210"/>
        <v>-4.3209189654017606E-2</v>
      </c>
      <c r="AO149">
        <f t="shared" si="211"/>
        <v>1.3408100670111249</v>
      </c>
      <c r="AP149">
        <f t="shared" si="212"/>
        <v>-0.97448584001801386</v>
      </c>
      <c r="AQ149">
        <f t="shared" si="213"/>
        <v>-0.51230783795141632</v>
      </c>
      <c r="AR149">
        <f t="shared" si="214"/>
        <v>-0.98377881730424077</v>
      </c>
      <c r="AS149">
        <f t="shared" si="215"/>
        <v>-0.535817548772061</v>
      </c>
      <c r="AT149" s="117">
        <f t="shared" si="218"/>
        <v>12.054859034743965</v>
      </c>
      <c r="AU149" s="117">
        <f t="shared" si="218"/>
        <v>12.058754300599491</v>
      </c>
      <c r="AV149" s="117">
        <f t="shared" si="218"/>
        <v>12.065983787437666</v>
      </c>
      <c r="AW149" s="117">
        <f t="shared" si="218"/>
        <v>12.079326565294441</v>
      </c>
      <c r="AX149" s="117">
        <f t="shared" si="218"/>
        <v>12.10370932530456</v>
      </c>
      <c r="AY149" s="117">
        <f t="shared" si="218"/>
        <v>12.147526637795959</v>
      </c>
      <c r="AZ149" s="117">
        <f t="shared" si="218"/>
        <v>12.224241807389877</v>
      </c>
      <c r="BA149" s="117">
        <f t="shared" si="216"/>
        <v>12.353960213238317</v>
      </c>
    </row>
    <row r="150" spans="1:54">
      <c r="A150" s="56" t="s">
        <v>95</v>
      </c>
      <c r="B150" s="54" t="s">
        <v>44</v>
      </c>
      <c r="C150" s="36">
        <v>56298.893600000003</v>
      </c>
      <c r="D150" s="36">
        <v>4.0000000000000002E-4</v>
      </c>
      <c r="E150" s="33">
        <f t="shared" si="219"/>
        <v>5488.0858915023728</v>
      </c>
      <c r="F150">
        <f t="shared" ref="F150:F160" si="221">ROUND(2*E150,0)/2</f>
        <v>5488</v>
      </c>
      <c r="G150">
        <f t="shared" si="179"/>
        <v>2.8157682718301658E-2</v>
      </c>
      <c r="K150">
        <f t="shared" si="202"/>
        <v>2.8157682718301658E-2</v>
      </c>
      <c r="O150">
        <f t="shared" ca="1" si="200"/>
        <v>3.9385454783700168E-2</v>
      </c>
      <c r="Q150" s="2">
        <f t="shared" si="220"/>
        <v>41280.393600000003</v>
      </c>
      <c r="S150" s="5">
        <v>1</v>
      </c>
      <c r="T150" s="172"/>
      <c r="AC150" s="33"/>
      <c r="AF150">
        <f t="shared" si="208"/>
        <v>5488</v>
      </c>
      <c r="AG150" s="117">
        <f t="shared" si="209"/>
        <v>2.9648221473272257E-2</v>
      </c>
      <c r="AH150" s="117">
        <f t="shared" si="203"/>
        <v>6.5690555074860033E-2</v>
      </c>
      <c r="AI150" s="117">
        <f t="shared" si="204"/>
        <v>2.8157682718301658E-2</v>
      </c>
      <c r="AJ150" s="117">
        <f t="shared" si="205"/>
        <v>-1.4905387549705995E-3</v>
      </c>
      <c r="AK150" s="117">
        <f t="shared" si="206"/>
        <v>2.2217057800693047E-6</v>
      </c>
      <c r="AL150">
        <f t="shared" si="207"/>
        <v>2.8157682718301658E-2</v>
      </c>
      <c r="AM150" s="141">
        <f t="shared" ref="AM150:AM162" si="222">+(G150-AG150)^2</f>
        <v>2.2217057800693047E-6</v>
      </c>
      <c r="AN150">
        <f t="shared" si="210"/>
        <v>-3.7532872356558375E-2</v>
      </c>
      <c r="AO150">
        <f t="shared" si="211"/>
        <v>1.4769815277200422</v>
      </c>
      <c r="AP150">
        <f t="shared" si="212"/>
        <v>-0.86463794774099556</v>
      </c>
      <c r="AQ150">
        <f t="shared" si="213"/>
        <v>-0.38871512038565803</v>
      </c>
      <c r="AR150">
        <f t="shared" si="214"/>
        <v>-0.68378932198686782</v>
      </c>
      <c r="AS150">
        <f t="shared" si="215"/>
        <v>-0.35587004977239001</v>
      </c>
      <c r="AT150" s="117">
        <f t="shared" si="218"/>
        <v>12.222467320454278</v>
      </c>
      <c r="AU150" s="117">
        <f t="shared" si="218"/>
        <v>12.226042461739002</v>
      </c>
      <c r="AV150" s="117">
        <f t="shared" si="218"/>
        <v>12.232199587232508</v>
      </c>
      <c r="AW150" s="117">
        <f t="shared" si="218"/>
        <v>12.242772807809756</v>
      </c>
      <c r="AX150" s="117">
        <f t="shared" si="218"/>
        <v>12.260843189250103</v>
      </c>
      <c r="AY150" s="117">
        <f t="shared" si="218"/>
        <v>12.291493717611928</v>
      </c>
      <c r="AZ150" s="117">
        <f t="shared" si="218"/>
        <v>12.342899657164153</v>
      </c>
      <c r="BA150" s="117">
        <f t="shared" si="216"/>
        <v>12.427856809583155</v>
      </c>
    </row>
    <row r="151" spans="1:54">
      <c r="A151" s="51" t="s">
        <v>688</v>
      </c>
      <c r="B151" s="5" t="s">
        <v>45</v>
      </c>
      <c r="C151" s="16">
        <v>57010.141100000001</v>
      </c>
      <c r="D151" s="16" t="s">
        <v>100</v>
      </c>
      <c r="E151" s="33">
        <f t="shared" si="219"/>
        <v>7657.6577607680647</v>
      </c>
      <c r="F151">
        <f t="shared" si="221"/>
        <v>7657.5</v>
      </c>
      <c r="G151">
        <f t="shared" si="179"/>
        <v>5.1718476570385974E-2</v>
      </c>
      <c r="K151">
        <f t="shared" si="202"/>
        <v>5.1718476570385974E-2</v>
      </c>
      <c r="O151">
        <f t="shared" ca="1" si="200"/>
        <v>5.8444138363467957E-2</v>
      </c>
      <c r="Q151" s="2">
        <f t="shared" si="220"/>
        <v>41991.641100000001</v>
      </c>
      <c r="S151" s="5">
        <v>1</v>
      </c>
      <c r="T151" s="172"/>
      <c r="AC151" s="33"/>
      <c r="AF151">
        <f t="shared" si="208"/>
        <v>7657.5</v>
      </c>
      <c r="AG151" s="117">
        <f t="shared" si="209"/>
        <v>5.2709568875859932E-2</v>
      </c>
      <c r="AH151" s="117">
        <f t="shared" si="203"/>
        <v>6.9848090688850839E-2</v>
      </c>
      <c r="AI151" s="117">
        <f t="shared" si="204"/>
        <v>5.1718476570385974E-2</v>
      </c>
      <c r="AJ151" s="117">
        <f t="shared" si="205"/>
        <v>-9.910923054739576E-4</v>
      </c>
      <c r="AK151" s="117">
        <f t="shared" si="206"/>
        <v>9.822639579696845E-7</v>
      </c>
      <c r="AL151">
        <f t="shared" si="207"/>
        <v>5.1718476570385974E-2</v>
      </c>
      <c r="AM151" s="141">
        <f t="shared" si="222"/>
        <v>9.822639579696845E-7</v>
      </c>
      <c r="AN151">
        <f t="shared" si="210"/>
        <v>-1.8129614118464858E-2</v>
      </c>
      <c r="AO151">
        <f t="shared" si="211"/>
        <v>1.6035169603504325</v>
      </c>
      <c r="AP151">
        <f t="shared" si="212"/>
        <v>-0.16376975722314641</v>
      </c>
      <c r="AQ151">
        <f t="shared" si="213"/>
        <v>0.11990872016645193</v>
      </c>
      <c r="AR151">
        <f t="shared" si="214"/>
        <v>0.19612914850392585</v>
      </c>
      <c r="AS151">
        <f t="shared" si="215"/>
        <v>9.838013942738158E-2</v>
      </c>
      <c r="AT151" s="117">
        <f t="shared" si="218"/>
        <v>12.662317101273276</v>
      </c>
      <c r="AU151" s="117">
        <f t="shared" si="218"/>
        <v>12.661080311600495</v>
      </c>
      <c r="AV151" s="117">
        <f t="shared" si="218"/>
        <v>12.659061439974586</v>
      </c>
      <c r="AW151" s="117">
        <f t="shared" si="218"/>
        <v>12.65576674816848</v>
      </c>
      <c r="AX151" s="117">
        <f t="shared" si="218"/>
        <v>12.650392057685398</v>
      </c>
      <c r="AY151" s="117">
        <f t="shared" si="218"/>
        <v>12.6416293754836</v>
      </c>
      <c r="AZ151" s="117">
        <f t="shared" si="218"/>
        <v>12.62735514512509</v>
      </c>
      <c r="BA151" s="117">
        <f t="shared" si="216"/>
        <v>12.604128019885653</v>
      </c>
    </row>
    <row r="152" spans="1:54">
      <c r="A152" s="147" t="s">
        <v>1</v>
      </c>
      <c r="B152" s="152" t="s">
        <v>45</v>
      </c>
      <c r="C152" s="147">
        <v>57010.141100000124</v>
      </c>
      <c r="D152" s="147" t="s">
        <v>109</v>
      </c>
      <c r="E152" s="33">
        <f t="shared" si="219"/>
        <v>7657.6577607684421</v>
      </c>
      <c r="F152">
        <f t="shared" si="221"/>
        <v>7657.5</v>
      </c>
      <c r="G152">
        <f t="shared" si="179"/>
        <v>5.1718476694077253E-2</v>
      </c>
      <c r="K152">
        <f t="shared" si="202"/>
        <v>5.1718476694077253E-2</v>
      </c>
      <c r="O152">
        <f t="shared" ca="1" si="200"/>
        <v>5.8444138363467957E-2</v>
      </c>
      <c r="Q152" s="2">
        <f t="shared" si="220"/>
        <v>41991.641100000124</v>
      </c>
      <c r="S152" s="5">
        <v>1</v>
      </c>
      <c r="T152" s="172"/>
      <c r="AC152" s="33"/>
      <c r="AF152">
        <f t="shared" si="208"/>
        <v>7657.5</v>
      </c>
      <c r="AG152" s="117">
        <f t="shared" si="209"/>
        <v>5.2709568875859932E-2</v>
      </c>
      <c r="AH152" s="117">
        <f t="shared" si="203"/>
        <v>6.9848090812542118E-2</v>
      </c>
      <c r="AI152" s="117">
        <f t="shared" si="204"/>
        <v>5.1718476694077253E-2</v>
      </c>
      <c r="AJ152" s="117">
        <f t="shared" si="205"/>
        <v>-9.9109218178267816E-4</v>
      </c>
      <c r="AK152" s="117">
        <f t="shared" si="206"/>
        <v>9.8226371279074928E-7</v>
      </c>
      <c r="AL152">
        <f t="shared" si="207"/>
        <v>5.1718476694077253E-2</v>
      </c>
      <c r="AM152" s="141">
        <f t="shared" si="222"/>
        <v>9.8226371279074928E-7</v>
      </c>
      <c r="AN152">
        <f t="shared" si="210"/>
        <v>-1.8129614118464858E-2</v>
      </c>
      <c r="AO152">
        <f t="shared" si="211"/>
        <v>1.6035169603504325</v>
      </c>
      <c r="AP152">
        <f t="shared" si="212"/>
        <v>-0.16376975722314641</v>
      </c>
      <c r="AQ152">
        <f t="shared" si="213"/>
        <v>0.11990872016645193</v>
      </c>
      <c r="AR152">
        <f t="shared" si="214"/>
        <v>0.19612914850392585</v>
      </c>
      <c r="AS152">
        <f t="shared" si="215"/>
        <v>9.838013942738158E-2</v>
      </c>
      <c r="AT152" s="117">
        <f t="shared" si="218"/>
        <v>12.662317101273276</v>
      </c>
      <c r="AU152" s="117">
        <f t="shared" si="218"/>
        <v>12.661080311600495</v>
      </c>
      <c r="AV152" s="117">
        <f t="shared" si="218"/>
        <v>12.659061439974586</v>
      </c>
      <c r="AW152" s="117">
        <f t="shared" si="218"/>
        <v>12.65576674816848</v>
      </c>
      <c r="AX152" s="117">
        <f t="shared" si="218"/>
        <v>12.650392057685398</v>
      </c>
      <c r="AY152" s="117">
        <f t="shared" si="218"/>
        <v>12.6416293754836</v>
      </c>
      <c r="AZ152" s="117">
        <f t="shared" si="218"/>
        <v>12.62735514512509</v>
      </c>
      <c r="BA152" s="117">
        <f t="shared" si="216"/>
        <v>12.604128019885653</v>
      </c>
    </row>
    <row r="153" spans="1:54">
      <c r="A153" s="96" t="s">
        <v>686</v>
      </c>
      <c r="B153" s="100" t="s">
        <v>45</v>
      </c>
      <c r="C153" s="101">
        <v>57048.332999999999</v>
      </c>
      <c r="D153" s="101">
        <v>5.0000000000000001E-3</v>
      </c>
      <c r="E153" s="33">
        <f t="shared" si="219"/>
        <v>7774.1573925752828</v>
      </c>
      <c r="F153">
        <f t="shared" si="221"/>
        <v>7774</v>
      </c>
      <c r="G153">
        <f t="shared" si="179"/>
        <v>5.1597772478999104E-2</v>
      </c>
      <c r="K153">
        <f t="shared" si="202"/>
        <v>5.1597772478999104E-2</v>
      </c>
      <c r="O153">
        <f t="shared" ca="1" si="200"/>
        <v>5.9467570784322049E-2</v>
      </c>
      <c r="Q153" s="2">
        <f t="shared" si="220"/>
        <v>42029.832999999999</v>
      </c>
      <c r="S153" s="5">
        <v>1</v>
      </c>
      <c r="T153" s="172"/>
      <c r="AC153" s="33"/>
      <c r="AF153">
        <f t="shared" si="208"/>
        <v>7774</v>
      </c>
      <c r="AG153" s="117">
        <f t="shared" si="209"/>
        <v>5.4090841140226067E-2</v>
      </c>
      <c r="AH153" s="117">
        <f t="shared" si="203"/>
        <v>6.8535286922748323E-2</v>
      </c>
      <c r="AI153" s="117">
        <f t="shared" si="204"/>
        <v>5.1597772478999104E-2</v>
      </c>
      <c r="AJ153" s="117">
        <f t="shared" si="205"/>
        <v>-2.4930686612269631E-3</v>
      </c>
      <c r="AK153" s="117">
        <f t="shared" si="206"/>
        <v>6.215391349592002E-6</v>
      </c>
      <c r="AL153">
        <f t="shared" si="207"/>
        <v>5.1597772478999104E-2</v>
      </c>
      <c r="AM153" s="141">
        <f t="shared" si="222"/>
        <v>6.215391349592002E-6</v>
      </c>
      <c r="AN153">
        <f t="shared" si="210"/>
        <v>-1.6937514443749222E-2</v>
      </c>
      <c r="AO153">
        <f t="shared" si="211"/>
        <v>1.5969841994332437</v>
      </c>
      <c r="AP153">
        <f t="shared" si="212"/>
        <v>-0.11568547577108983</v>
      </c>
      <c r="AQ153">
        <f t="shared" si="213"/>
        <v>0.1490660532436256</v>
      </c>
      <c r="AR153">
        <f t="shared" si="214"/>
        <v>0.24469486902740739</v>
      </c>
      <c r="AS153">
        <f t="shared" si="215"/>
        <v>0.12296158063410252</v>
      </c>
      <c r="AT153" s="117">
        <f t="shared" si="218"/>
        <v>12.686238813624339</v>
      </c>
      <c r="AU153" s="117">
        <f t="shared" si="218"/>
        <v>12.684708702366191</v>
      </c>
      <c r="AV153" s="117">
        <f t="shared" si="218"/>
        <v>12.682204840610126</v>
      </c>
      <c r="AW153" s="117">
        <f t="shared" si="218"/>
        <v>12.678109106977628</v>
      </c>
      <c r="AX153" s="117">
        <f t="shared" si="218"/>
        <v>12.671413465712437</v>
      </c>
      <c r="AY153" s="117">
        <f t="shared" si="218"/>
        <v>12.660477567819651</v>
      </c>
      <c r="AZ153" s="117">
        <f t="shared" si="218"/>
        <v>12.642639761651459</v>
      </c>
      <c r="BA153" s="117">
        <f t="shared" si="216"/>
        <v>12.613593609192058</v>
      </c>
    </row>
    <row r="154" spans="1:54">
      <c r="A154" s="96" t="s">
        <v>686</v>
      </c>
      <c r="B154" s="100" t="s">
        <v>44</v>
      </c>
      <c r="C154" s="101">
        <v>57048.495000000003</v>
      </c>
      <c r="D154" s="101">
        <v>4.0000000000000001E-3</v>
      </c>
      <c r="E154" s="33">
        <f t="shared" si="219"/>
        <v>7774.6515533882621</v>
      </c>
      <c r="F154">
        <f t="shared" si="221"/>
        <v>7774.5</v>
      </c>
      <c r="G154">
        <f t="shared" si="179"/>
        <v>4.9683520534017589E-2</v>
      </c>
      <c r="K154">
        <f t="shared" si="202"/>
        <v>4.9683520534017589E-2</v>
      </c>
      <c r="O154">
        <f t="shared" ca="1" si="200"/>
        <v>5.9471963198145461E-2</v>
      </c>
      <c r="Q154" s="2">
        <f t="shared" si="220"/>
        <v>42029.995000000003</v>
      </c>
      <c r="S154" s="5">
        <v>1</v>
      </c>
      <c r="T154" s="172"/>
      <c r="U154" s="5">
        <v>1.0028355033924132E-7</v>
      </c>
      <c r="V154" s="5">
        <v>3.0414182853283454E-16</v>
      </c>
      <c r="W154" s="5">
        <v>1.3051205500237984E-26</v>
      </c>
      <c r="X154" s="5">
        <v>1.0093702140841434E-7</v>
      </c>
      <c r="Y154" s="5">
        <v>1.388642916135078E-6</v>
      </c>
      <c r="Z154">
        <v>1.1595531985529059E-2</v>
      </c>
      <c r="AA154">
        <v>4.8572775535294559E-4</v>
      </c>
      <c r="AB154">
        <v>254.98587893511086</v>
      </c>
      <c r="AC154" s="33">
        <v>3.0301023075779204E-3</v>
      </c>
      <c r="AD154">
        <v>1.143982040505194E-5</v>
      </c>
      <c r="AE154">
        <v>6.4799829634634369E-20</v>
      </c>
      <c r="AF154">
        <f t="shared" si="208"/>
        <v>7774.5</v>
      </c>
      <c r="AG154" s="117">
        <f t="shared" si="209"/>
        <v>5.409678035897781E-2</v>
      </c>
      <c r="AH154" s="117">
        <f t="shared" si="203"/>
        <v>6.6615906063102776E-2</v>
      </c>
      <c r="AI154" s="117">
        <f t="shared" si="204"/>
        <v>4.9683520534017589E-2</v>
      </c>
      <c r="AJ154" s="117">
        <f t="shared" si="205"/>
        <v>-4.4132598249602209E-3</v>
      </c>
      <c r="AK154" s="117">
        <f t="shared" si="206"/>
        <v>1.9476862282607921E-5</v>
      </c>
      <c r="AL154">
        <f t="shared" si="207"/>
        <v>4.9683520534017589E-2</v>
      </c>
      <c r="AM154" s="141">
        <f t="shared" si="222"/>
        <v>1.9476862282607921E-5</v>
      </c>
      <c r="AN154">
        <f t="shared" si="210"/>
        <v>-1.693238552908518E-2</v>
      </c>
      <c r="AO154">
        <f t="shared" si="211"/>
        <v>1.5969532346393789</v>
      </c>
      <c r="AP154">
        <f t="shared" si="212"/>
        <v>-0.11547922839740442</v>
      </c>
      <c r="AQ154">
        <f t="shared" si="213"/>
        <v>0.14919000722623743</v>
      </c>
      <c r="AR154">
        <f t="shared" si="214"/>
        <v>0.2449025080185791</v>
      </c>
      <c r="AS154">
        <f t="shared" si="215"/>
        <v>0.12306697117954951</v>
      </c>
      <c r="AT154" s="117">
        <f t="shared" si="218"/>
        <v>12.686341306656905</v>
      </c>
      <c r="AU154" s="117">
        <f t="shared" si="218"/>
        <v>12.684809958540951</v>
      </c>
      <c r="AV154" s="117">
        <f t="shared" si="218"/>
        <v>12.682304043243823</v>
      </c>
      <c r="AW154" s="117">
        <f t="shared" si="218"/>
        <v>12.678204904799093</v>
      </c>
      <c r="AX154" s="117">
        <f t="shared" si="218"/>
        <v>12.671503629547198</v>
      </c>
      <c r="AY154" s="117">
        <f t="shared" si="218"/>
        <v>12.660558436099038</v>
      </c>
      <c r="AZ154" s="117">
        <f t="shared" si="218"/>
        <v>12.642705355628268</v>
      </c>
      <c r="BA154" s="117">
        <f t="shared" si="216"/>
        <v>12.613634234038866</v>
      </c>
    </row>
    <row r="155" spans="1:54">
      <c r="A155" s="147" t="s">
        <v>0</v>
      </c>
      <c r="B155" s="152" t="s">
        <v>45</v>
      </c>
      <c r="C155" s="147">
        <v>57415.026100000003</v>
      </c>
      <c r="D155" s="147" t="s">
        <v>109</v>
      </c>
      <c r="E155" s="33">
        <f t="shared" si="219"/>
        <v>8892.7090000169155</v>
      </c>
      <c r="F155">
        <f t="shared" si="221"/>
        <v>8892.5</v>
      </c>
      <c r="G155">
        <f t="shared" si="179"/>
        <v>6.8516162857122254E-2</v>
      </c>
      <c r="K155">
        <f t="shared" si="202"/>
        <v>6.8516162857122254E-2</v>
      </c>
      <c r="O155">
        <f t="shared" ref="O155:O162" ca="1" si="223">+C$11+C$12*F155</f>
        <v>6.9293400507285996E-2</v>
      </c>
      <c r="Q155" s="2">
        <f t="shared" si="220"/>
        <v>42396.526100000003</v>
      </c>
      <c r="S155" s="5">
        <v>1</v>
      </c>
      <c r="T155" s="172"/>
      <c r="AC155" s="33"/>
      <c r="AF155">
        <f t="shared" si="208"/>
        <v>8892.5</v>
      </c>
      <c r="AG155" s="117">
        <f t="shared" si="209"/>
        <v>6.7358692768136719E-2</v>
      </c>
      <c r="AH155" s="117">
        <f t="shared" si="203"/>
        <v>7.396437217426427E-2</v>
      </c>
      <c r="AI155" s="117">
        <f t="shared" si="204"/>
        <v>6.8516162857122254E-2</v>
      </c>
      <c r="AJ155" s="117">
        <f t="shared" si="205"/>
        <v>1.1574700889855349E-3</v>
      </c>
      <c r="AK155" s="117">
        <f t="shared" si="206"/>
        <v>1.3397370068961821E-6</v>
      </c>
      <c r="AL155">
        <f t="shared" si="207"/>
        <v>6.8516162857122254E-2</v>
      </c>
      <c r="AM155" s="141">
        <f t="shared" si="222"/>
        <v>1.3397370068961821E-6</v>
      </c>
      <c r="AN155">
        <f t="shared" si="210"/>
        <v>-5.4482093171420165E-3</v>
      </c>
      <c r="AO155">
        <f t="shared" si="211"/>
        <v>1.477692073653424</v>
      </c>
      <c r="AP155">
        <f t="shared" si="212"/>
        <v>0.31581868979106276</v>
      </c>
      <c r="AQ155">
        <f t="shared" si="213"/>
        <v>0.38784159829919468</v>
      </c>
      <c r="AR155">
        <f t="shared" si="214"/>
        <v>0.68195933141955578</v>
      </c>
      <c r="AS155">
        <f t="shared" si="215"/>
        <v>0.35483951156620641</v>
      </c>
      <c r="AT155" s="117">
        <f t="shared" si="218"/>
        <v>12.909297455708121</v>
      </c>
      <c r="AU155" s="117">
        <f t="shared" si="218"/>
        <v>12.905727549061895</v>
      </c>
      <c r="AV155" s="117">
        <f t="shared" si="218"/>
        <v>12.899581516953113</v>
      </c>
      <c r="AW155" s="117">
        <f t="shared" si="218"/>
        <v>12.889030758492202</v>
      </c>
      <c r="AX155" s="117">
        <f t="shared" si="218"/>
        <v>12.871004131329308</v>
      </c>
      <c r="AY155" s="117">
        <f t="shared" si="218"/>
        <v>12.840435599173345</v>
      </c>
      <c r="AZ155" s="117">
        <f t="shared" si="218"/>
        <v>12.789176829258013</v>
      </c>
      <c r="BA155" s="117">
        <f t="shared" si="216"/>
        <v>12.704471391502889</v>
      </c>
    </row>
    <row r="156" spans="1:54">
      <c r="A156" s="147" t="s">
        <v>0</v>
      </c>
      <c r="B156" s="152" t="s">
        <v>45</v>
      </c>
      <c r="C156" s="147">
        <v>57415.0262</v>
      </c>
      <c r="D156" s="147" t="s">
        <v>547</v>
      </c>
      <c r="E156" s="33">
        <f t="shared" si="219"/>
        <v>8892.7093050544463</v>
      </c>
      <c r="F156">
        <f t="shared" si="221"/>
        <v>8892.5</v>
      </c>
      <c r="G156">
        <f t="shared" si="179"/>
        <v>6.8616162854596041E-2</v>
      </c>
      <c r="K156">
        <f t="shared" si="202"/>
        <v>6.8616162854596041E-2</v>
      </c>
      <c r="O156">
        <f t="shared" ca="1" si="223"/>
        <v>6.9293400507285996E-2</v>
      </c>
      <c r="Q156" s="2">
        <f t="shared" si="220"/>
        <v>42396.5262</v>
      </c>
      <c r="S156" s="5">
        <v>1</v>
      </c>
      <c r="T156" s="172"/>
      <c r="AC156" s="33"/>
      <c r="AF156">
        <f t="shared" si="208"/>
        <v>8892.5</v>
      </c>
      <c r="AG156" s="117">
        <f t="shared" si="209"/>
        <v>6.7358692768136719E-2</v>
      </c>
      <c r="AH156" s="117">
        <f t="shared" si="203"/>
        <v>7.4064372171738058E-2</v>
      </c>
      <c r="AI156" s="117">
        <f t="shared" si="204"/>
        <v>6.8616162854596041E-2</v>
      </c>
      <c r="AJ156" s="117">
        <f t="shared" si="205"/>
        <v>1.2574700864593225E-3</v>
      </c>
      <c r="AK156" s="117">
        <f t="shared" si="206"/>
        <v>1.5812310183400158E-6</v>
      </c>
      <c r="AL156">
        <f t="shared" si="207"/>
        <v>6.8616162854596041E-2</v>
      </c>
      <c r="AM156" s="141">
        <f t="shared" si="222"/>
        <v>1.5812310183400158E-6</v>
      </c>
      <c r="AN156">
        <f t="shared" si="210"/>
        <v>-5.4482093171420165E-3</v>
      </c>
      <c r="AO156">
        <f t="shared" si="211"/>
        <v>1.477692073653424</v>
      </c>
      <c r="AP156">
        <f t="shared" si="212"/>
        <v>0.31581868979106276</v>
      </c>
      <c r="AQ156">
        <f t="shared" si="213"/>
        <v>0.38784159829919468</v>
      </c>
      <c r="AR156">
        <f t="shared" si="214"/>
        <v>0.68195933141955578</v>
      </c>
      <c r="AS156">
        <f t="shared" si="215"/>
        <v>0.35483951156620641</v>
      </c>
      <c r="AT156" s="117">
        <f t="shared" si="218"/>
        <v>12.909297455708121</v>
      </c>
      <c r="AU156" s="117">
        <f t="shared" si="218"/>
        <v>12.905727549061895</v>
      </c>
      <c r="AV156" s="117">
        <f t="shared" si="218"/>
        <v>12.899581516953113</v>
      </c>
      <c r="AW156" s="117">
        <f t="shared" si="218"/>
        <v>12.889030758492202</v>
      </c>
      <c r="AX156" s="117">
        <f t="shared" si="218"/>
        <v>12.871004131329308</v>
      </c>
      <c r="AY156" s="117">
        <f t="shared" si="218"/>
        <v>12.840435599173345</v>
      </c>
      <c r="AZ156" s="117">
        <f t="shared" si="218"/>
        <v>12.789176829258013</v>
      </c>
      <c r="BA156" s="117">
        <f t="shared" si="216"/>
        <v>12.704471391502889</v>
      </c>
    </row>
    <row r="157" spans="1:54">
      <c r="A157" s="147" t="s">
        <v>0</v>
      </c>
      <c r="B157" s="152" t="s">
        <v>45</v>
      </c>
      <c r="C157" s="147">
        <v>57415.027800000003</v>
      </c>
      <c r="D157" s="147" t="s">
        <v>34</v>
      </c>
      <c r="E157" s="33">
        <f t="shared" si="219"/>
        <v>8892.7141856550788</v>
      </c>
      <c r="F157">
        <f t="shared" si="221"/>
        <v>8892.5</v>
      </c>
      <c r="G157">
        <f t="shared" si="179"/>
        <v>7.0216162857832387E-2</v>
      </c>
      <c r="K157">
        <f t="shared" si="202"/>
        <v>7.0216162857832387E-2</v>
      </c>
      <c r="O157">
        <f t="shared" ca="1" si="223"/>
        <v>6.9293400507285996E-2</v>
      </c>
      <c r="Q157" s="2">
        <f t="shared" si="220"/>
        <v>42396.527800000003</v>
      </c>
      <c r="S157" s="5">
        <v>1</v>
      </c>
      <c r="T157" s="172"/>
      <c r="AC157" s="33"/>
      <c r="AF157">
        <f t="shared" si="208"/>
        <v>8892.5</v>
      </c>
      <c r="AG157" s="117">
        <f t="shared" si="209"/>
        <v>6.7358692768136719E-2</v>
      </c>
      <c r="AH157" s="117">
        <f t="shared" si="203"/>
        <v>7.5664372174974404E-2</v>
      </c>
      <c r="AI157" s="117">
        <f t="shared" si="204"/>
        <v>7.0216162857832387E-2</v>
      </c>
      <c r="AJ157" s="117">
        <f t="shared" si="205"/>
        <v>2.8574700896956684E-3</v>
      </c>
      <c r="AK157" s="117">
        <f t="shared" si="206"/>
        <v>8.1651353135053708E-6</v>
      </c>
      <c r="AL157">
        <f t="shared" si="207"/>
        <v>7.0216162857832387E-2</v>
      </c>
      <c r="AM157" s="141">
        <f t="shared" si="222"/>
        <v>8.1651353135053708E-6</v>
      </c>
      <c r="AN157">
        <f t="shared" si="210"/>
        <v>-5.4482093171420165E-3</v>
      </c>
      <c r="AO157">
        <f t="shared" si="211"/>
        <v>1.477692073653424</v>
      </c>
      <c r="AP157">
        <f t="shared" si="212"/>
        <v>0.31581868979106276</v>
      </c>
      <c r="AQ157">
        <f t="shared" si="213"/>
        <v>0.38784159829919468</v>
      </c>
      <c r="AR157">
        <f t="shared" si="214"/>
        <v>0.68195933141955578</v>
      </c>
      <c r="AS157">
        <f t="shared" si="215"/>
        <v>0.35483951156620641</v>
      </c>
      <c r="AT157" s="117">
        <f t="shared" si="218"/>
        <v>12.909297455708121</v>
      </c>
      <c r="AU157" s="117">
        <f t="shared" si="218"/>
        <v>12.905727549061895</v>
      </c>
      <c r="AV157" s="117">
        <f t="shared" si="218"/>
        <v>12.899581516953113</v>
      </c>
      <c r="AW157" s="117">
        <f t="shared" si="218"/>
        <v>12.889030758492202</v>
      </c>
      <c r="AX157" s="117">
        <f t="shared" si="218"/>
        <v>12.871004131329308</v>
      </c>
      <c r="AY157" s="117">
        <f t="shared" si="218"/>
        <v>12.840435599173345</v>
      </c>
      <c r="AZ157" s="117">
        <f t="shared" si="218"/>
        <v>12.789176829258013</v>
      </c>
      <c r="BA157" s="117">
        <f t="shared" si="216"/>
        <v>12.704471391502889</v>
      </c>
    </row>
    <row r="158" spans="1:54">
      <c r="A158" s="147" t="s">
        <v>0</v>
      </c>
      <c r="B158" s="152" t="s">
        <v>45</v>
      </c>
      <c r="C158" s="147">
        <v>57415.028100000003</v>
      </c>
      <c r="D158" s="147" t="s">
        <v>109</v>
      </c>
      <c r="E158" s="33">
        <f t="shared" si="219"/>
        <v>8892.7151007676948</v>
      </c>
      <c r="F158">
        <f t="shared" si="221"/>
        <v>8892.5</v>
      </c>
      <c r="G158">
        <f t="shared" si="179"/>
        <v>7.0516162857529707E-2</v>
      </c>
      <c r="K158">
        <f t="shared" si="202"/>
        <v>7.0516162857529707E-2</v>
      </c>
      <c r="O158">
        <f t="shared" ca="1" si="223"/>
        <v>6.9293400507285996E-2</v>
      </c>
      <c r="Q158" s="2">
        <f t="shared" si="220"/>
        <v>42396.528100000003</v>
      </c>
      <c r="S158" s="5">
        <v>1</v>
      </c>
      <c r="T158" s="172"/>
      <c r="AC158" s="33"/>
      <c r="AF158">
        <f t="shared" si="208"/>
        <v>8892.5</v>
      </c>
      <c r="AG158" s="117">
        <f t="shared" si="209"/>
        <v>6.7358692768136719E-2</v>
      </c>
      <c r="AH158" s="117">
        <f t="shared" si="203"/>
        <v>7.5964372174671724E-2</v>
      </c>
      <c r="AI158" s="117">
        <f t="shared" si="204"/>
        <v>7.0516162857529707E-2</v>
      </c>
      <c r="AJ158" s="117">
        <f t="shared" si="205"/>
        <v>3.1574700893929886E-3</v>
      </c>
      <c r="AK158" s="117">
        <f t="shared" si="206"/>
        <v>9.9696173654113671E-6</v>
      </c>
      <c r="AL158">
        <f t="shared" si="207"/>
        <v>7.0516162857529707E-2</v>
      </c>
      <c r="AM158" s="141">
        <f t="shared" si="222"/>
        <v>9.9696173654113671E-6</v>
      </c>
      <c r="AN158">
        <f t="shared" si="210"/>
        <v>-5.4482093171420165E-3</v>
      </c>
      <c r="AO158">
        <f t="shared" si="211"/>
        <v>1.477692073653424</v>
      </c>
      <c r="AP158">
        <f t="shared" si="212"/>
        <v>0.31581868979106276</v>
      </c>
      <c r="AQ158">
        <f t="shared" si="213"/>
        <v>0.38784159829919468</v>
      </c>
      <c r="AR158">
        <f t="shared" si="214"/>
        <v>0.68195933141955578</v>
      </c>
      <c r="AS158">
        <f t="shared" si="215"/>
        <v>0.35483951156620641</v>
      </c>
      <c r="AT158" s="117">
        <f t="shared" ref="AT158:AZ162" si="224">$BA158+$AH$7*SIN(AU158)</f>
        <v>12.909297455708121</v>
      </c>
      <c r="AU158" s="117">
        <f t="shared" si="224"/>
        <v>12.905727549061895</v>
      </c>
      <c r="AV158" s="117">
        <f t="shared" si="224"/>
        <v>12.899581516953113</v>
      </c>
      <c r="AW158" s="117">
        <f t="shared" si="224"/>
        <v>12.889030758492202</v>
      </c>
      <c r="AX158" s="117">
        <f t="shared" si="224"/>
        <v>12.871004131329308</v>
      </c>
      <c r="AY158" s="117">
        <f t="shared" si="224"/>
        <v>12.840435599173345</v>
      </c>
      <c r="AZ158" s="117">
        <f t="shared" si="224"/>
        <v>12.789176829258013</v>
      </c>
      <c r="BA158" s="117">
        <f t="shared" si="216"/>
        <v>12.704471391502889</v>
      </c>
    </row>
    <row r="159" spans="1:54">
      <c r="A159" s="144" t="s">
        <v>746</v>
      </c>
      <c r="B159" s="145" t="s">
        <v>45</v>
      </c>
      <c r="C159" s="146">
        <v>57498.459000000003</v>
      </c>
      <c r="D159" s="146">
        <v>5.0000000000000001E-3</v>
      </c>
      <c r="E159" s="33">
        <f t="shared" si="219"/>
        <v>9147.2106647837627</v>
      </c>
      <c r="F159">
        <f t="shared" si="221"/>
        <v>9147</v>
      </c>
      <c r="G159">
        <f t="shared" si="179"/>
        <v>6.9061920883541461E-2</v>
      </c>
      <c r="K159">
        <f t="shared" si="202"/>
        <v>6.9061920883541461E-2</v>
      </c>
      <c r="O159">
        <f t="shared" ca="1" si="223"/>
        <v>7.1529139143400727E-2</v>
      </c>
      <c r="Q159" s="2">
        <f t="shared" si="220"/>
        <v>42479.959000000003</v>
      </c>
      <c r="S159" s="5">
        <v>1</v>
      </c>
      <c r="T159" s="172"/>
      <c r="AC159" s="33"/>
      <c r="AF159">
        <f t="shared" si="208"/>
        <v>9147</v>
      </c>
      <c r="AG159" s="117">
        <f t="shared" si="209"/>
        <v>7.0301139782036767E-2</v>
      </c>
      <c r="AH159" s="117">
        <f t="shared" si="203"/>
        <v>7.1962838334704307E-2</v>
      </c>
      <c r="AI159" s="117">
        <f t="shared" si="204"/>
        <v>6.9061920883541461E-2</v>
      </c>
      <c r="AJ159" s="117">
        <f t="shared" si="205"/>
        <v>-1.2392188984953062E-3</v>
      </c>
      <c r="AK159" s="117">
        <f t="shared" si="206"/>
        <v>1.53566347838792E-6</v>
      </c>
      <c r="AL159">
        <f t="shared" si="207"/>
        <v>6.9061920883541461E-2</v>
      </c>
      <c r="AM159" s="141">
        <f t="shared" si="222"/>
        <v>1.53566347838792E-6</v>
      </c>
      <c r="AN159">
        <f t="shared" si="210"/>
        <v>-2.9009174511628504E-3</v>
      </c>
      <c r="AO159">
        <f t="shared" si="211"/>
        <v>1.4410845324702146</v>
      </c>
      <c r="AP159">
        <f t="shared" si="212"/>
        <v>0.39942499307757884</v>
      </c>
      <c r="AQ159">
        <f t="shared" si="213"/>
        <v>0.42901661718179895</v>
      </c>
      <c r="AR159">
        <f t="shared" si="214"/>
        <v>0.77152949816289906</v>
      </c>
      <c r="AS159">
        <f t="shared" si="215"/>
        <v>0.40611262480521004</v>
      </c>
      <c r="AT159" s="117">
        <f t="shared" si="224"/>
        <v>12.957670751907528</v>
      </c>
      <c r="AU159" s="117">
        <f t="shared" si="224"/>
        <v>12.953887666633401</v>
      </c>
      <c r="AV159" s="117">
        <f t="shared" si="224"/>
        <v>12.947255969126699</v>
      </c>
      <c r="AW159" s="117">
        <f t="shared" si="224"/>
        <v>12.935672817987877</v>
      </c>
      <c r="AX159" s="117">
        <f t="shared" si="224"/>
        <v>12.915563991269043</v>
      </c>
      <c r="AY159" s="117">
        <f t="shared" si="224"/>
        <v>12.880995047044237</v>
      </c>
      <c r="AZ159" s="117">
        <f t="shared" si="224"/>
        <v>12.822438215794783</v>
      </c>
      <c r="BA159" s="117">
        <f t="shared" si="216"/>
        <v>12.725149438528465</v>
      </c>
      <c r="BB159" s="117"/>
    </row>
    <row r="160" spans="1:54">
      <c r="A160" s="149" t="s">
        <v>2</v>
      </c>
      <c r="B160" s="150" t="s">
        <v>45</v>
      </c>
      <c r="C160" s="151">
        <v>57811.382299999997</v>
      </c>
      <c r="D160" s="151">
        <v>8.0000000000000004E-4</v>
      </c>
      <c r="E160" s="33">
        <f t="shared" si="219"/>
        <v>10101.744197650703</v>
      </c>
      <c r="F160">
        <f t="shared" si="221"/>
        <v>10101.5</v>
      </c>
      <c r="G160">
        <f t="shared" si="179"/>
        <v>8.0054950485646259E-2</v>
      </c>
      <c r="K160">
        <f t="shared" si="202"/>
        <v>8.0054950485646259E-2</v>
      </c>
      <c r="O160">
        <f t="shared" ca="1" si="223"/>
        <v>7.9914257132286809E-2</v>
      </c>
      <c r="Q160" s="2">
        <f t="shared" si="220"/>
        <v>42792.882299999997</v>
      </c>
      <c r="S160" s="5">
        <v>1</v>
      </c>
      <c r="T160" s="172"/>
      <c r="U160" s="5">
        <v>1.7772745668332268E-7</v>
      </c>
      <c r="V160" s="5">
        <v>5.0134957802595972E-16</v>
      </c>
      <c r="W160" s="5">
        <v>1.8159527291196191E-26</v>
      </c>
      <c r="X160" s="5">
        <v>6.804925279002284E-7</v>
      </c>
      <c r="Y160" s="5">
        <v>1.9552811988171137E-5</v>
      </c>
      <c r="Z160">
        <v>9.7723400565630589E-3</v>
      </c>
      <c r="AA160">
        <v>2.620679661030444E-2</v>
      </c>
      <c r="AB160">
        <v>171.50069660838886</v>
      </c>
      <c r="AC160" s="33">
        <v>2.0428203153894778E-2</v>
      </c>
      <c r="AD160">
        <v>1.0893151280154803E-4</v>
      </c>
      <c r="AE160">
        <v>9.0162879949562396E-20</v>
      </c>
      <c r="AF160">
        <f t="shared" si="208"/>
        <v>10101.5</v>
      </c>
      <c r="AG160" s="117">
        <f t="shared" si="209"/>
        <v>8.0782561405783077E-2</v>
      </c>
      <c r="AH160" s="117">
        <f t="shared" si="203"/>
        <v>7.3925000046413808E-2</v>
      </c>
      <c r="AI160" s="117">
        <f t="shared" si="204"/>
        <v>8.0054950485646259E-2</v>
      </c>
      <c r="AJ160" s="117">
        <f t="shared" si="205"/>
        <v>-7.276109201368175E-4</v>
      </c>
      <c r="AK160" s="117">
        <f t="shared" si="206"/>
        <v>5.2941765110234618E-7</v>
      </c>
      <c r="AL160">
        <f t="shared" si="207"/>
        <v>8.0054950485646259E-2</v>
      </c>
      <c r="AM160" s="141">
        <f t="shared" si="222"/>
        <v>5.2941765110234618E-7</v>
      </c>
      <c r="AN160">
        <f t="shared" si="210"/>
        <v>6.1299504392324511E-3</v>
      </c>
      <c r="AO160">
        <f t="shared" si="211"/>
        <v>1.2959049250270833</v>
      </c>
      <c r="AP160">
        <f t="shared" si="212"/>
        <v>0.65067599671813414</v>
      </c>
      <c r="AQ160">
        <f t="shared" si="213"/>
        <v>0.53949151795676853</v>
      </c>
      <c r="AR160">
        <f t="shared" si="214"/>
        <v>1.0691142721392053</v>
      </c>
      <c r="AS160">
        <f t="shared" si="215"/>
        <v>0.59205503942228632</v>
      </c>
      <c r="AT160" s="117">
        <f t="shared" si="224"/>
        <v>13.128904076001414</v>
      </c>
      <c r="AU160" s="117">
        <f t="shared" si="224"/>
        <v>13.125135237698382</v>
      </c>
      <c r="AV160" s="117">
        <f t="shared" si="224"/>
        <v>13.117927695421926</v>
      </c>
      <c r="AW160" s="117">
        <f t="shared" si="224"/>
        <v>13.104231915397023</v>
      </c>
      <c r="AX160" s="117">
        <f t="shared" si="224"/>
        <v>13.078508806880295</v>
      </c>
      <c r="AY160" s="117">
        <f t="shared" si="224"/>
        <v>13.031163143055856</v>
      </c>
      <c r="AZ160" s="117">
        <f t="shared" si="224"/>
        <v>12.946770463873712</v>
      </c>
      <c r="BA160" s="117">
        <f t="shared" si="216"/>
        <v>12.802702271086075</v>
      </c>
    </row>
    <row r="161" spans="1:54">
      <c r="A161" s="149" t="s">
        <v>2</v>
      </c>
      <c r="B161" s="150" t="s">
        <v>45</v>
      </c>
      <c r="C161" s="151">
        <v>57811.548199999997</v>
      </c>
      <c r="D161" s="151">
        <v>1.2999999999999999E-3</v>
      </c>
      <c r="E161" s="33">
        <f t="shared" si="219"/>
        <v>10102.250254927687</v>
      </c>
      <c r="F161" s="153">
        <f>ROUND(2*E161,0)/2-0.5</f>
        <v>10102</v>
      </c>
      <c r="G161">
        <f t="shared" si="179"/>
        <v>8.2040698536729906E-2</v>
      </c>
      <c r="K161">
        <f t="shared" si="202"/>
        <v>8.2040698536729906E-2</v>
      </c>
      <c r="O161">
        <f t="shared" ca="1" si="223"/>
        <v>7.9918649546110221E-2</v>
      </c>
      <c r="Q161" s="2">
        <f t="shared" si="220"/>
        <v>42793.048199999997</v>
      </c>
      <c r="S161" s="5">
        <v>1</v>
      </c>
      <c r="T161" s="172"/>
      <c r="U161" s="5">
        <v>1.7796329117997395E-7</v>
      </c>
      <c r="V161" s="5">
        <v>5.0208298825704814E-16</v>
      </c>
      <c r="W161" s="5">
        <v>1.8189935118560219E-26</v>
      </c>
      <c r="X161" s="5">
        <v>6.8096605663383203E-7</v>
      </c>
      <c r="Y161" s="5">
        <v>1.9546736009981964E-5</v>
      </c>
      <c r="Z161">
        <v>9.7876275675387123E-3</v>
      </c>
      <c r="AA161">
        <v>2.6187970836252756E-2</v>
      </c>
      <c r="AB161">
        <v>172.1191903426631</v>
      </c>
      <c r="AC161" s="33">
        <v>2.0442418359459397E-2</v>
      </c>
      <c r="AD161">
        <v>1.0900035900304461E-4</v>
      </c>
      <c r="AE161">
        <v>9.0313856197130296E-20</v>
      </c>
      <c r="AF161">
        <f t="shared" si="208"/>
        <v>10102</v>
      </c>
      <c r="AG161" s="117">
        <f t="shared" si="209"/>
        <v>8.0787781842748388E-2</v>
      </c>
      <c r="AH161" s="117">
        <f t="shared" si="203"/>
        <v>7.5906274487977959E-2</v>
      </c>
      <c r="AI161" s="117">
        <f t="shared" si="204"/>
        <v>8.2040698536729906E-2</v>
      </c>
      <c r="AJ161" s="117">
        <f t="shared" si="205"/>
        <v>1.2529166939815178E-3</v>
      </c>
      <c r="AK161" s="117">
        <f t="shared" si="206"/>
        <v>1.5698002420575764E-6</v>
      </c>
      <c r="AL161">
        <f t="shared" si="207"/>
        <v>8.2040698536729906E-2</v>
      </c>
      <c r="AM161" s="141">
        <f t="shared" si="222"/>
        <v>1.5698002420575764E-6</v>
      </c>
      <c r="AN161">
        <f t="shared" si="210"/>
        <v>6.1344240487519498E-3</v>
      </c>
      <c r="AO161">
        <f t="shared" si="211"/>
        <v>1.2958293101393537</v>
      </c>
      <c r="AP161">
        <f t="shared" si="212"/>
        <v>0.65078241715844087</v>
      </c>
      <c r="AQ161">
        <f t="shared" si="213"/>
        <v>0.53953298496482704</v>
      </c>
      <c r="AR161">
        <f t="shared" si="214"/>
        <v>1.0692544263014161</v>
      </c>
      <c r="AS161">
        <f t="shared" si="215"/>
        <v>0.5921496844913775</v>
      </c>
      <c r="AT161" s="117">
        <f t="shared" si="224"/>
        <v>13.128989332476388</v>
      </c>
      <c r="AU161" s="117">
        <f t="shared" si="224"/>
        <v>13.125220785278305</v>
      </c>
      <c r="AV161" s="117">
        <f t="shared" si="224"/>
        <v>13.118013416881691</v>
      </c>
      <c r="AW161" s="117">
        <f t="shared" si="224"/>
        <v>13.104317257481434</v>
      </c>
      <c r="AX161" s="117">
        <f t="shared" si="224"/>
        <v>13.078592179267496</v>
      </c>
      <c r="AY161" s="117">
        <f t="shared" si="224"/>
        <v>13.031240862030234</v>
      </c>
      <c r="AZ161" s="117">
        <f t="shared" si="224"/>
        <v>12.946835390790369</v>
      </c>
      <c r="BA161" s="117">
        <f t="shared" si="216"/>
        <v>12.802742895932884</v>
      </c>
      <c r="BB161" s="117"/>
    </row>
    <row r="162" spans="1:54">
      <c r="A162" s="156" t="s">
        <v>747</v>
      </c>
      <c r="C162" s="16">
        <v>58835.873200000002</v>
      </c>
      <c r="D162" s="16">
        <v>2.9999999999999997E-4</v>
      </c>
      <c r="E162" s="33">
        <f t="shared" si="219"/>
        <v>13226.826024945292</v>
      </c>
      <c r="F162" s="153">
        <f>ROUND(2*E162,0)/2-0.5</f>
        <v>13226.5</v>
      </c>
      <c r="G162">
        <f>+C162-(C$7+F162*C$8)+T162*K$9</f>
        <v>0.10688027004653122</v>
      </c>
      <c r="K162">
        <f t="shared" si="202"/>
        <v>0.10688027004653122</v>
      </c>
      <c r="O162">
        <f t="shared" ca="1" si="223"/>
        <v>0.1073668435285875</v>
      </c>
      <c r="Q162" s="2">
        <f t="shared" si="220"/>
        <v>43817.373200000002</v>
      </c>
      <c r="S162" s="5">
        <v>1</v>
      </c>
      <c r="T162" s="172"/>
      <c r="U162" s="5">
        <v>7.7796664219303754E-6</v>
      </c>
      <c r="V162" s="5">
        <v>2.9474021941430051E-14</v>
      </c>
      <c r="W162" s="5">
        <v>1.5387199354581059E-24</v>
      </c>
      <c r="X162" s="5">
        <v>7.3830948383379337E-6</v>
      </c>
      <c r="Y162" s="5">
        <v>6.1680343704152737E-5</v>
      </c>
      <c r="Z162">
        <v>0.57100236915580005</v>
      </c>
      <c r="AA162">
        <v>0.79375656102835945</v>
      </c>
      <c r="AB162">
        <v>73893.256837950496</v>
      </c>
      <c r="AC162" s="33">
        <v>0.22163852662339872</v>
      </c>
      <c r="AD162">
        <v>9.7637013783711851E-4</v>
      </c>
      <c r="AE162">
        <v>7.6398145497962097E-18</v>
      </c>
      <c r="AF162">
        <f t="shared" si="208"/>
        <v>13226.5</v>
      </c>
      <c r="AG162" s="117">
        <f t="shared" si="209"/>
        <v>0.1073546068514408</v>
      </c>
      <c r="AH162" s="117">
        <f t="shared" si="203"/>
        <v>7.8579655730677184E-2</v>
      </c>
      <c r="AI162" s="117">
        <f t="shared" si="204"/>
        <v>0.10688027004653122</v>
      </c>
      <c r="AJ162" s="117">
        <f t="shared" si="205"/>
        <v>-4.743368049095753E-4</v>
      </c>
      <c r="AK162" s="117">
        <f t="shared" si="206"/>
        <v>2.2499540449182451E-7</v>
      </c>
      <c r="AL162">
        <f t="shared" si="207"/>
        <v>0.10688027004653122</v>
      </c>
      <c r="AM162" s="141">
        <f t="shared" si="222"/>
        <v>2.2499540449182451E-7</v>
      </c>
      <c r="AN162">
        <f t="shared" si="210"/>
        <v>2.8300614315854036E-2</v>
      </c>
      <c r="AO162">
        <f t="shared" si="211"/>
        <v>0.92254672731015575</v>
      </c>
      <c r="AP162">
        <f t="shared" si="212"/>
        <v>0.97264712469135162</v>
      </c>
      <c r="AQ162">
        <f t="shared" si="213"/>
        <v>0.61041937481719466</v>
      </c>
      <c r="AR162">
        <f t="shared" si="214"/>
        <v>1.6970072278043908</v>
      </c>
      <c r="AS162">
        <f t="shared" si="215"/>
        <v>1.1349031472932483</v>
      </c>
      <c r="AT162" s="117">
        <f t="shared" si="224"/>
        <v>13.577942803200463</v>
      </c>
      <c r="AU162" s="117">
        <f t="shared" si="224"/>
        <v>13.57719034606588</v>
      </c>
      <c r="AV162" s="117">
        <f t="shared" si="224"/>
        <v>13.574892294283845</v>
      </c>
      <c r="AW162" s="117">
        <f t="shared" si="224"/>
        <v>13.567925163174698</v>
      </c>
      <c r="AX162" s="117">
        <f t="shared" si="224"/>
        <v>13.547250201894046</v>
      </c>
      <c r="AY162" s="117">
        <f t="shared" si="224"/>
        <v>13.4893222456526</v>
      </c>
      <c r="AZ162" s="117">
        <f t="shared" si="224"/>
        <v>13.346318706048754</v>
      </c>
      <c r="BA162" s="117">
        <f t="shared" si="216"/>
        <v>13.056607563639805</v>
      </c>
    </row>
    <row r="163" spans="1:54">
      <c r="A163" s="51"/>
      <c r="E163" s="33"/>
      <c r="Q163" s="2"/>
      <c r="AC163" s="33"/>
      <c r="AG163" s="117"/>
      <c r="AH163" s="117"/>
      <c r="AI163" s="117"/>
      <c r="AJ163" s="117"/>
      <c r="AK163" s="117"/>
      <c r="AM163" s="141"/>
      <c r="AT163" s="117"/>
      <c r="AU163" s="117"/>
      <c r="AV163" s="117"/>
      <c r="AW163" s="117"/>
      <c r="AX163" s="117"/>
      <c r="AY163" s="117"/>
      <c r="AZ163" s="117"/>
      <c r="BA163" s="117"/>
    </row>
    <row r="164" spans="1:54">
      <c r="A164" s="51"/>
      <c r="E164" s="33"/>
      <c r="Q164" s="2"/>
      <c r="AC164" s="33"/>
      <c r="AG164" s="117"/>
      <c r="AH164" s="117"/>
      <c r="AI164" s="117"/>
      <c r="AJ164" s="117"/>
      <c r="AK164" s="117"/>
      <c r="AM164" s="141"/>
      <c r="AT164" s="117"/>
      <c r="AU164" s="117"/>
      <c r="AV164" s="117"/>
      <c r="AW164" s="117"/>
      <c r="AX164" s="117"/>
      <c r="AY164" s="117"/>
      <c r="AZ164" s="117"/>
      <c r="BA164" s="117"/>
      <c r="BB164" s="117"/>
    </row>
    <row r="165" spans="1:54">
      <c r="A165" s="51"/>
      <c r="E165" s="33"/>
      <c r="Q165" s="2"/>
      <c r="AC165" s="33"/>
      <c r="AG165" s="117"/>
      <c r="AH165" s="117"/>
      <c r="AI165" s="117"/>
      <c r="AJ165" s="117"/>
      <c r="AK165" s="117"/>
      <c r="AM165" s="141"/>
      <c r="AT165" s="117"/>
      <c r="AU165" s="117"/>
      <c r="AV165" s="117"/>
      <c r="AW165" s="117"/>
      <c r="AX165" s="117"/>
      <c r="AY165" s="117"/>
      <c r="AZ165" s="117"/>
      <c r="BA165" s="117"/>
    </row>
    <row r="166" spans="1:54">
      <c r="A166" s="51"/>
      <c r="E166" s="33"/>
      <c r="Q166" s="2"/>
      <c r="AC166" s="33"/>
      <c r="AG166" s="117"/>
      <c r="AH166" s="117"/>
      <c r="AI166" s="117"/>
      <c r="AJ166" s="117"/>
      <c r="AK166" s="117"/>
      <c r="AM166" s="141"/>
      <c r="AT166" s="117"/>
      <c r="AU166" s="117"/>
      <c r="AV166" s="117"/>
      <c r="AW166" s="117"/>
      <c r="AX166" s="117"/>
      <c r="AY166" s="117"/>
      <c r="AZ166" s="117"/>
      <c r="BA166" s="117"/>
    </row>
    <row r="167" spans="1:54">
      <c r="A167" s="33"/>
      <c r="B167" s="54"/>
      <c r="C167" s="36"/>
      <c r="D167" s="36"/>
      <c r="E167" s="33"/>
      <c r="AG167" s="117"/>
      <c r="AH167" s="117"/>
      <c r="AI167" s="117"/>
      <c r="AJ167" s="117"/>
      <c r="AK167" s="117"/>
      <c r="AM167" s="141"/>
      <c r="AT167" s="117"/>
      <c r="AU167" s="117"/>
      <c r="AV167" s="117"/>
      <c r="AW167" s="117"/>
      <c r="AX167" s="117"/>
      <c r="AY167" s="117"/>
      <c r="AZ167" s="117"/>
      <c r="BA167" s="117"/>
    </row>
    <row r="168" spans="1:54">
      <c r="A168" s="33"/>
      <c r="B168" s="54"/>
      <c r="C168" s="36"/>
      <c r="D168" s="36"/>
      <c r="E168" s="33"/>
      <c r="AG168" s="117"/>
      <c r="AH168" s="117"/>
      <c r="AI168" s="117"/>
      <c r="AJ168" s="117"/>
      <c r="AK168" s="117"/>
      <c r="AM168" s="141"/>
      <c r="AT168" s="117"/>
      <c r="AU168" s="117"/>
      <c r="AV168" s="117"/>
      <c r="AW168" s="117"/>
      <c r="AX168" s="117"/>
      <c r="AY168" s="117"/>
      <c r="AZ168" s="117"/>
      <c r="BA168" s="117"/>
    </row>
    <row r="169" spans="1:54">
      <c r="A169" s="33"/>
      <c r="B169" s="54"/>
      <c r="C169" s="36"/>
      <c r="D169" s="36"/>
      <c r="E169" s="33"/>
      <c r="AG169" s="117"/>
      <c r="AH169" s="117"/>
      <c r="AI169" s="117"/>
      <c r="AJ169" s="117"/>
      <c r="AK169" s="117"/>
      <c r="AM169" s="141"/>
      <c r="AT169" s="117"/>
      <c r="AU169" s="117"/>
      <c r="AV169" s="117"/>
      <c r="AW169" s="117"/>
      <c r="AX169" s="117"/>
      <c r="AY169" s="117"/>
      <c r="AZ169" s="117"/>
      <c r="BA169" s="117"/>
    </row>
    <row r="170" spans="1:54">
      <c r="A170" s="33"/>
      <c r="B170" s="54"/>
      <c r="C170" s="36"/>
      <c r="D170" s="36"/>
      <c r="E170" s="33"/>
      <c r="AG170" s="117"/>
      <c r="AH170" s="117"/>
      <c r="AI170" s="117"/>
      <c r="AJ170" s="117"/>
      <c r="AK170" s="117"/>
      <c r="AM170" s="141"/>
      <c r="AT170" s="117"/>
      <c r="AU170" s="117"/>
      <c r="AV170" s="117"/>
      <c r="AW170" s="117"/>
      <c r="AX170" s="117"/>
      <c r="AY170" s="117"/>
      <c r="AZ170" s="117"/>
      <c r="BA170" s="117"/>
      <c r="BB170" s="117"/>
    </row>
    <row r="171" spans="1:54">
      <c r="A171" s="33"/>
      <c r="B171" s="54"/>
      <c r="C171" s="36"/>
      <c r="D171" s="36"/>
      <c r="E171" s="33"/>
      <c r="AG171" s="117"/>
      <c r="AH171" s="117"/>
      <c r="AI171" s="117"/>
      <c r="AJ171" s="117"/>
      <c r="AK171" s="117"/>
      <c r="AM171" s="141"/>
      <c r="AT171" s="117"/>
      <c r="AU171" s="117"/>
      <c r="AV171" s="117"/>
      <c r="AW171" s="117"/>
      <c r="AX171" s="117"/>
      <c r="AY171" s="117"/>
      <c r="AZ171" s="117"/>
      <c r="BA171" s="117"/>
    </row>
    <row r="172" spans="1:54">
      <c r="A172" s="33"/>
      <c r="B172" s="54"/>
      <c r="C172" s="36"/>
      <c r="D172" s="36"/>
      <c r="E172" s="33"/>
      <c r="AG172" s="117"/>
      <c r="AH172" s="117"/>
      <c r="AI172" s="117"/>
      <c r="AJ172" s="117"/>
      <c r="AK172" s="117"/>
      <c r="AM172" s="141"/>
      <c r="AT172" s="117"/>
      <c r="AU172" s="117"/>
      <c r="AV172" s="117"/>
      <c r="AW172" s="117"/>
      <c r="AX172" s="117"/>
      <c r="AY172" s="117"/>
      <c r="AZ172" s="117"/>
      <c r="BA172" s="117"/>
    </row>
    <row r="173" spans="1:54">
      <c r="A173" s="33"/>
      <c r="B173" s="54"/>
      <c r="C173" s="36"/>
      <c r="D173" s="36"/>
      <c r="E173" s="33"/>
      <c r="AG173" s="117"/>
      <c r="AH173" s="117"/>
      <c r="AI173" s="117"/>
      <c r="AJ173" s="117"/>
      <c r="AK173" s="117"/>
      <c r="AM173" s="141"/>
      <c r="AT173" s="117"/>
      <c r="AU173" s="117"/>
      <c r="AV173" s="117"/>
      <c r="AW173" s="117"/>
      <c r="AX173" s="117"/>
      <c r="AY173" s="117"/>
      <c r="AZ173" s="117"/>
      <c r="BA173" s="117"/>
    </row>
    <row r="174" spans="1:54">
      <c r="A174" s="33"/>
      <c r="B174" s="54"/>
      <c r="C174" s="36"/>
      <c r="D174" s="36"/>
      <c r="E174" s="33"/>
      <c r="AG174" s="117"/>
      <c r="AH174" s="117"/>
      <c r="AI174" s="117"/>
      <c r="AJ174" s="117"/>
      <c r="AK174" s="117"/>
      <c r="AM174" s="141"/>
      <c r="AT174" s="117"/>
      <c r="AU174" s="117"/>
      <c r="AV174" s="117"/>
      <c r="AW174" s="117"/>
      <c r="AX174" s="117"/>
      <c r="AY174" s="117"/>
      <c r="AZ174" s="117"/>
      <c r="BA174" s="117"/>
    </row>
    <row r="175" spans="1:54">
      <c r="A175" s="33"/>
      <c r="B175" s="54"/>
      <c r="C175" s="36"/>
      <c r="D175" s="36"/>
      <c r="E175" s="33"/>
      <c r="AG175" s="117"/>
      <c r="AH175" s="117"/>
      <c r="AI175" s="117"/>
      <c r="AJ175" s="117"/>
      <c r="AK175" s="117"/>
      <c r="AM175" s="141"/>
      <c r="AT175" s="117"/>
      <c r="AU175" s="117"/>
      <c r="AV175" s="117"/>
      <c r="AW175" s="117"/>
      <c r="AX175" s="117"/>
      <c r="AY175" s="117"/>
      <c r="AZ175" s="117"/>
      <c r="BA175" s="117"/>
    </row>
    <row r="176" spans="1:54">
      <c r="A176" s="33"/>
      <c r="B176" s="54"/>
      <c r="C176" s="36"/>
      <c r="D176" s="36"/>
      <c r="E176" s="33"/>
      <c r="AG176" s="117"/>
      <c r="AH176" s="117"/>
      <c r="AI176" s="117"/>
      <c r="AJ176" s="117"/>
      <c r="AK176" s="117"/>
      <c r="AM176" s="141"/>
      <c r="AT176" s="117"/>
      <c r="AU176" s="117"/>
      <c r="AV176" s="117"/>
      <c r="AW176" s="117"/>
      <c r="AX176" s="117"/>
      <c r="AY176" s="117"/>
      <c r="AZ176" s="117"/>
      <c r="BA176" s="117"/>
    </row>
    <row r="177" spans="1:54">
      <c r="A177" s="33"/>
      <c r="B177" s="54"/>
      <c r="C177" s="36"/>
      <c r="D177" s="36"/>
      <c r="E177" s="33"/>
      <c r="AG177" s="117"/>
      <c r="AH177" s="117"/>
      <c r="AI177" s="117"/>
      <c r="AJ177" s="117"/>
      <c r="AK177" s="117"/>
      <c r="AM177" s="141"/>
      <c r="AT177" s="117"/>
      <c r="AU177" s="117"/>
      <c r="AV177" s="117"/>
      <c r="AW177" s="117"/>
      <c r="AX177" s="117"/>
      <c r="AY177" s="117"/>
      <c r="AZ177" s="117"/>
      <c r="BA177" s="117"/>
      <c r="BB177" s="117"/>
    </row>
    <row r="178" spans="1:54">
      <c r="A178" s="33"/>
      <c r="B178" s="54"/>
      <c r="C178" s="36"/>
      <c r="D178" s="36"/>
      <c r="E178" s="33"/>
      <c r="AG178" s="117"/>
      <c r="AH178" s="117"/>
      <c r="AI178" s="117"/>
      <c r="AJ178" s="117"/>
      <c r="AK178" s="117"/>
      <c r="AM178" s="141"/>
      <c r="AT178" s="117"/>
      <c r="AU178" s="117"/>
      <c r="AV178" s="117"/>
      <c r="AW178" s="117"/>
      <c r="AX178" s="117"/>
      <c r="AY178" s="117"/>
      <c r="AZ178" s="117"/>
      <c r="BA178" s="117"/>
    </row>
    <row r="179" spans="1:54">
      <c r="A179" s="33"/>
      <c r="B179" s="54"/>
      <c r="C179" s="36"/>
      <c r="D179" s="36"/>
      <c r="E179" s="33"/>
      <c r="AG179" s="117"/>
      <c r="AH179" s="117"/>
      <c r="AI179" s="117"/>
      <c r="AJ179" s="117"/>
      <c r="AK179" s="117"/>
      <c r="AM179" s="141"/>
      <c r="AT179" s="117"/>
      <c r="AU179" s="117"/>
      <c r="AV179" s="117"/>
      <c r="AW179" s="117"/>
      <c r="AX179" s="117"/>
      <c r="AY179" s="117"/>
      <c r="AZ179" s="117"/>
      <c r="BA179" s="117"/>
    </row>
    <row r="180" spans="1:54">
      <c r="A180" s="33"/>
      <c r="B180" s="54"/>
      <c r="C180" s="36"/>
      <c r="D180" s="36"/>
      <c r="E180" s="33"/>
      <c r="AG180" s="117"/>
      <c r="AH180" s="117"/>
      <c r="AI180" s="117"/>
      <c r="AJ180" s="117"/>
      <c r="AK180" s="117"/>
      <c r="AM180" s="141"/>
      <c r="AT180" s="117"/>
      <c r="AU180" s="117"/>
      <c r="AV180" s="117"/>
      <c r="AW180" s="117"/>
      <c r="AX180" s="117"/>
      <c r="AY180" s="117"/>
      <c r="AZ180" s="117"/>
      <c r="BA180" s="117"/>
      <c r="BB180" s="117"/>
    </row>
    <row r="181" spans="1:54">
      <c r="A181" s="33"/>
      <c r="B181" s="54"/>
      <c r="C181" s="36"/>
      <c r="D181" s="36"/>
      <c r="E181" s="33"/>
      <c r="AG181" s="117"/>
      <c r="AH181" s="117"/>
      <c r="AI181" s="117"/>
      <c r="AJ181" s="117"/>
      <c r="AK181" s="117"/>
      <c r="AM181" s="141"/>
      <c r="AT181" s="117"/>
      <c r="AU181" s="117"/>
      <c r="AV181" s="117"/>
      <c r="AW181" s="117"/>
      <c r="AX181" s="117"/>
      <c r="AY181" s="117"/>
      <c r="AZ181" s="117"/>
      <c r="BA181" s="117"/>
    </row>
    <row r="182" spans="1:54">
      <c r="A182" s="33"/>
      <c r="B182" s="54"/>
      <c r="C182" s="36"/>
      <c r="D182" s="36"/>
      <c r="E182" s="33"/>
      <c r="AG182" s="117"/>
      <c r="AH182" s="117"/>
      <c r="AI182" s="117"/>
      <c r="AJ182" s="117"/>
      <c r="AK182" s="117"/>
      <c r="AM182" s="141"/>
      <c r="AT182" s="117"/>
      <c r="AU182" s="117"/>
      <c r="AV182" s="117"/>
      <c r="AW182" s="117"/>
      <c r="AX182" s="117"/>
      <c r="AY182" s="117"/>
      <c r="AZ182" s="117"/>
      <c r="BA182" s="117"/>
    </row>
    <row r="183" spans="1:54">
      <c r="A183" s="33"/>
      <c r="B183" s="54"/>
      <c r="C183" s="36"/>
      <c r="D183" s="36"/>
      <c r="E183" s="33"/>
      <c r="AG183" s="117"/>
      <c r="AH183" s="117"/>
      <c r="AI183" s="117"/>
      <c r="AJ183" s="117"/>
      <c r="AK183" s="117"/>
      <c r="AM183" s="141"/>
      <c r="AT183" s="117"/>
      <c r="AU183" s="117"/>
      <c r="AV183" s="117"/>
      <c r="AW183" s="117"/>
      <c r="AX183" s="117"/>
      <c r="AY183" s="117"/>
      <c r="AZ183" s="117"/>
      <c r="BA183" s="117"/>
    </row>
    <row r="184" spans="1:54">
      <c r="A184" s="33"/>
      <c r="B184" s="54"/>
      <c r="C184" s="36"/>
      <c r="D184" s="36"/>
      <c r="E184" s="33"/>
      <c r="AG184" s="117"/>
      <c r="AH184" s="117"/>
      <c r="AI184" s="117"/>
      <c r="AJ184" s="117"/>
      <c r="AK184" s="117"/>
      <c r="AM184" s="141"/>
      <c r="AT184" s="117"/>
      <c r="AU184" s="117"/>
      <c r="AV184" s="117"/>
      <c r="AW184" s="117"/>
      <c r="AX184" s="117"/>
      <c r="AY184" s="117"/>
      <c r="AZ184" s="117"/>
      <c r="BA184" s="117"/>
    </row>
    <row r="185" spans="1:54">
      <c r="A185" s="33"/>
      <c r="B185" s="54"/>
      <c r="C185" s="36"/>
      <c r="D185" s="36"/>
      <c r="E185" s="33"/>
      <c r="AG185" s="117"/>
      <c r="AH185" s="117"/>
      <c r="AI185" s="117"/>
      <c r="AJ185" s="117"/>
      <c r="AK185" s="117"/>
      <c r="AM185" s="141"/>
      <c r="AT185" s="117"/>
      <c r="AU185" s="117"/>
      <c r="AV185" s="117"/>
      <c r="AW185" s="117"/>
      <c r="AX185" s="117"/>
      <c r="AY185" s="117"/>
      <c r="AZ185" s="117"/>
      <c r="BA185" s="117"/>
    </row>
    <row r="186" spans="1:54">
      <c r="A186" s="33"/>
      <c r="B186" s="54"/>
      <c r="C186" s="36"/>
      <c r="D186" s="36"/>
      <c r="E186" s="33"/>
      <c r="AG186" s="117"/>
      <c r="AH186" s="117"/>
      <c r="AI186" s="117"/>
      <c r="AJ186" s="117"/>
      <c r="AK186" s="117"/>
      <c r="AM186" s="141"/>
      <c r="AT186" s="117"/>
      <c r="AU186" s="117"/>
      <c r="AV186" s="117"/>
      <c r="AW186" s="117"/>
      <c r="AX186" s="117"/>
      <c r="AY186" s="117"/>
      <c r="AZ186" s="117"/>
      <c r="BA186" s="117"/>
    </row>
    <row r="187" spans="1:54">
      <c r="A187" s="33"/>
      <c r="B187" s="54"/>
      <c r="C187" s="36"/>
      <c r="D187" s="36"/>
      <c r="E187" s="33"/>
      <c r="AG187" s="117"/>
      <c r="AH187" s="117"/>
      <c r="AI187" s="117"/>
      <c r="AJ187" s="117"/>
      <c r="AK187" s="117"/>
      <c r="AM187" s="141"/>
      <c r="AT187" s="117"/>
      <c r="AU187" s="117"/>
      <c r="AV187" s="117"/>
      <c r="AW187" s="117"/>
      <c r="AX187" s="117"/>
      <c r="AY187" s="117"/>
      <c r="AZ187" s="117"/>
      <c r="BA187" s="117"/>
    </row>
    <row r="188" spans="1:54">
      <c r="A188" s="33"/>
      <c r="B188" s="54"/>
      <c r="C188" s="36"/>
      <c r="D188" s="36"/>
      <c r="E188" s="33"/>
      <c r="AG188" s="117"/>
      <c r="AH188" s="117"/>
      <c r="AI188" s="117"/>
      <c r="AJ188" s="117"/>
      <c r="AK188" s="117"/>
      <c r="AM188" s="141"/>
      <c r="AT188" s="117"/>
      <c r="AU188" s="117"/>
      <c r="AV188" s="117"/>
      <c r="AW188" s="117"/>
      <c r="AX188" s="117"/>
      <c r="AY188" s="117"/>
      <c r="AZ188" s="117"/>
      <c r="BA188" s="117"/>
    </row>
    <row r="189" spans="1:54">
      <c r="A189" s="33"/>
      <c r="B189" s="54"/>
      <c r="C189" s="36"/>
      <c r="D189" s="36"/>
      <c r="E189" s="33"/>
      <c r="AG189" s="117"/>
      <c r="AH189" s="117"/>
      <c r="AI189" s="117"/>
      <c r="AJ189" s="117"/>
      <c r="AK189" s="117"/>
      <c r="AM189" s="141"/>
      <c r="AT189" s="117"/>
      <c r="AU189" s="117"/>
      <c r="AV189" s="117"/>
      <c r="AW189" s="117"/>
      <c r="AX189" s="117"/>
      <c r="AY189" s="117"/>
      <c r="AZ189" s="117"/>
      <c r="BA189" s="117"/>
    </row>
    <row r="190" spans="1:54">
      <c r="A190" s="33"/>
      <c r="B190" s="54"/>
      <c r="C190" s="36"/>
      <c r="D190" s="36"/>
      <c r="E190" s="33"/>
      <c r="AG190" s="117"/>
      <c r="AH190" s="117"/>
      <c r="AI190" s="117"/>
      <c r="AJ190" s="117"/>
      <c r="AK190" s="117"/>
      <c r="AM190" s="141"/>
      <c r="AT190" s="117"/>
      <c r="AU190" s="117"/>
      <c r="AV190" s="117"/>
      <c r="AW190" s="117"/>
      <c r="AX190" s="117"/>
      <c r="AY190" s="117"/>
      <c r="AZ190" s="117"/>
      <c r="BA190" s="117"/>
    </row>
    <row r="191" spans="1:54">
      <c r="A191" s="33"/>
      <c r="B191" s="54"/>
      <c r="C191" s="36"/>
      <c r="D191" s="36"/>
      <c r="E191" s="33"/>
      <c r="AG191" s="117"/>
      <c r="AH191" s="117"/>
      <c r="AI191" s="117"/>
      <c r="AJ191" s="117"/>
      <c r="AK191" s="117"/>
      <c r="AM191" s="141"/>
      <c r="AT191" s="117"/>
      <c r="AU191" s="117"/>
      <c r="AV191" s="117"/>
      <c r="AW191" s="117"/>
      <c r="AX191" s="117"/>
      <c r="AY191" s="117"/>
      <c r="AZ191" s="117"/>
      <c r="BA191" s="117"/>
    </row>
    <row r="192" spans="1:54">
      <c r="A192" s="33"/>
      <c r="B192" s="54"/>
      <c r="C192" s="36"/>
      <c r="D192" s="36"/>
      <c r="E192" s="33"/>
      <c r="AG192" s="117"/>
      <c r="AH192" s="117"/>
      <c r="AI192" s="117"/>
      <c r="AJ192" s="117"/>
      <c r="AK192" s="117"/>
      <c r="AM192" s="141"/>
      <c r="AT192" s="117"/>
      <c r="AU192" s="117"/>
      <c r="AV192" s="117"/>
      <c r="AW192" s="117"/>
      <c r="AX192" s="117"/>
      <c r="AY192" s="117"/>
      <c r="AZ192" s="117"/>
      <c r="BA192" s="117"/>
    </row>
    <row r="193" spans="1:54">
      <c r="A193" s="33"/>
      <c r="B193" s="54"/>
      <c r="C193" s="36"/>
      <c r="D193" s="36"/>
      <c r="E193" s="33"/>
      <c r="AG193" s="117"/>
      <c r="AH193" s="117"/>
      <c r="AI193" s="117"/>
      <c r="AJ193" s="117"/>
      <c r="AK193" s="117"/>
      <c r="AM193" s="141"/>
      <c r="AT193" s="117"/>
      <c r="AU193" s="117"/>
      <c r="AV193" s="117"/>
      <c r="AW193" s="117"/>
      <c r="AX193" s="117"/>
      <c r="AY193" s="117"/>
      <c r="AZ193" s="117"/>
      <c r="BA193" s="117"/>
    </row>
    <row r="194" spans="1:54">
      <c r="A194" s="33"/>
      <c r="B194" s="54"/>
      <c r="C194" s="36"/>
      <c r="D194" s="36"/>
      <c r="E194" s="33"/>
      <c r="AG194" s="117"/>
      <c r="AH194" s="117"/>
      <c r="AI194" s="117"/>
      <c r="AJ194" s="117"/>
      <c r="AK194" s="117"/>
      <c r="AM194" s="141"/>
      <c r="AT194" s="117"/>
      <c r="AU194" s="117"/>
      <c r="AV194" s="117"/>
      <c r="AW194" s="117"/>
      <c r="AX194" s="117"/>
      <c r="AY194" s="117"/>
      <c r="AZ194" s="117"/>
      <c r="BA194" s="117"/>
      <c r="BB194" s="117"/>
    </row>
    <row r="195" spans="1:54">
      <c r="AG195" s="117"/>
      <c r="AH195" s="117"/>
      <c r="AI195" s="117"/>
      <c r="AJ195" s="117"/>
      <c r="AK195" s="117"/>
      <c r="AM195" s="141"/>
      <c r="AT195" s="117"/>
      <c r="AU195" s="117"/>
      <c r="AV195" s="117"/>
      <c r="AW195" s="117"/>
      <c r="AX195" s="117"/>
      <c r="AY195" s="117"/>
      <c r="AZ195" s="117"/>
      <c r="BA195" s="117"/>
      <c r="BB195" s="117"/>
    </row>
    <row r="196" spans="1:54">
      <c r="AG196" s="117"/>
      <c r="AH196" s="117"/>
      <c r="AI196" s="117"/>
      <c r="AJ196" s="117"/>
      <c r="AK196" s="117"/>
      <c r="AM196" s="141"/>
      <c r="AT196" s="117"/>
      <c r="AU196" s="117"/>
      <c r="AV196" s="117"/>
      <c r="AW196" s="117"/>
      <c r="AX196" s="117"/>
      <c r="AY196" s="117"/>
      <c r="AZ196" s="117"/>
      <c r="BA196" s="117"/>
      <c r="BB196" s="117"/>
    </row>
    <row r="197" spans="1:54">
      <c r="AG197" s="117"/>
      <c r="AH197" s="117"/>
      <c r="AI197" s="117"/>
      <c r="AJ197" s="117"/>
      <c r="AK197" s="117"/>
      <c r="AM197" s="141"/>
      <c r="AT197" s="117"/>
      <c r="AU197" s="117"/>
      <c r="AV197" s="117"/>
      <c r="AW197" s="117"/>
      <c r="AX197" s="117"/>
      <c r="AY197" s="117"/>
      <c r="AZ197" s="117"/>
      <c r="BA197" s="117"/>
    </row>
    <row r="198" spans="1:54">
      <c r="AG198" s="117"/>
      <c r="AH198" s="117"/>
      <c r="AI198" s="117"/>
      <c r="AJ198" s="117"/>
      <c r="AK198" s="117"/>
      <c r="AM198" s="141"/>
      <c r="AT198" s="117"/>
      <c r="AU198" s="117"/>
      <c r="AV198" s="117"/>
      <c r="AW198" s="117"/>
      <c r="AX198" s="117"/>
      <c r="AY198" s="117"/>
      <c r="AZ198" s="117"/>
      <c r="BA198" s="117"/>
    </row>
    <row r="199" spans="1:54">
      <c r="AG199" s="117"/>
      <c r="AH199" s="117"/>
      <c r="AI199" s="117"/>
      <c r="AJ199" s="117"/>
      <c r="AK199" s="117"/>
      <c r="AM199" s="141"/>
      <c r="AT199" s="117"/>
      <c r="AU199" s="117"/>
      <c r="AV199" s="117"/>
      <c r="AW199" s="117"/>
      <c r="AX199" s="117"/>
      <c r="AY199" s="117"/>
      <c r="AZ199" s="117"/>
      <c r="BA199" s="117"/>
    </row>
    <row r="200" spans="1:54">
      <c r="AG200" s="117"/>
      <c r="AH200" s="117"/>
      <c r="AI200" s="117"/>
      <c r="AJ200" s="117"/>
      <c r="AK200" s="117"/>
      <c r="AM200" s="141"/>
      <c r="AT200" s="117"/>
      <c r="AU200" s="117"/>
      <c r="AV200" s="117"/>
      <c r="AW200" s="117"/>
      <c r="AX200" s="117"/>
      <c r="AY200" s="117"/>
      <c r="AZ200" s="117"/>
      <c r="BA200" s="117"/>
    </row>
    <row r="201" spans="1:54">
      <c r="AG201" s="117"/>
      <c r="AH201" s="117"/>
      <c r="AI201" s="117"/>
      <c r="AJ201" s="117"/>
      <c r="AK201" s="117"/>
      <c r="AM201" s="141"/>
      <c r="AT201" s="117"/>
      <c r="AU201" s="117"/>
      <c r="AV201" s="117"/>
      <c r="AW201" s="117"/>
      <c r="AX201" s="117"/>
      <c r="AY201" s="117"/>
      <c r="AZ201" s="117"/>
      <c r="BA201" s="117"/>
    </row>
    <row r="202" spans="1:54">
      <c r="AG202" s="117"/>
      <c r="AH202" s="117"/>
      <c r="AI202" s="117"/>
      <c r="AJ202" s="117"/>
      <c r="AK202" s="117"/>
      <c r="AM202" s="141"/>
      <c r="AT202" s="117"/>
      <c r="AU202" s="117"/>
      <c r="AV202" s="117"/>
      <c r="AW202" s="117"/>
      <c r="AX202" s="117"/>
      <c r="AY202" s="117"/>
      <c r="AZ202" s="117"/>
      <c r="BA202" s="117"/>
    </row>
    <row r="203" spans="1:54">
      <c r="AG203" s="117"/>
      <c r="AH203" s="117"/>
      <c r="AI203" s="117"/>
      <c r="AJ203" s="117"/>
      <c r="AK203" s="117"/>
      <c r="AM203" s="141"/>
      <c r="AT203" s="117"/>
      <c r="AU203" s="117"/>
      <c r="AV203" s="117"/>
      <c r="AW203" s="117"/>
      <c r="AX203" s="117"/>
      <c r="AY203" s="117"/>
      <c r="AZ203" s="117"/>
      <c r="BA203" s="117"/>
    </row>
    <row r="204" spans="1:54">
      <c r="AG204" s="117"/>
      <c r="AH204" s="117"/>
      <c r="AI204" s="117"/>
      <c r="AJ204" s="117"/>
      <c r="AK204" s="117"/>
      <c r="AM204" s="141"/>
      <c r="AT204" s="117"/>
      <c r="AU204" s="117"/>
      <c r="AV204" s="117"/>
      <c r="AW204" s="117"/>
      <c r="AX204" s="117"/>
      <c r="AY204" s="117"/>
      <c r="AZ204" s="117"/>
      <c r="BA204" s="117"/>
    </row>
    <row r="205" spans="1:54">
      <c r="AG205" s="117"/>
      <c r="AH205" s="117"/>
      <c r="AI205" s="117"/>
      <c r="AJ205" s="117"/>
      <c r="AK205" s="117"/>
      <c r="AM205" s="141"/>
      <c r="AT205" s="117"/>
      <c r="AU205" s="117"/>
      <c r="AV205" s="117"/>
      <c r="AW205" s="117"/>
      <c r="AX205" s="117"/>
      <c r="AY205" s="117"/>
      <c r="AZ205" s="117"/>
      <c r="BA205" s="117"/>
    </row>
    <row r="206" spans="1:54">
      <c r="AG206" s="117"/>
      <c r="AH206" s="117"/>
      <c r="AI206" s="117"/>
      <c r="AJ206" s="117"/>
      <c r="AK206" s="117"/>
      <c r="AM206" s="141"/>
      <c r="AT206" s="117"/>
      <c r="AU206" s="117"/>
      <c r="AV206" s="117"/>
      <c r="AW206" s="117"/>
      <c r="AX206" s="117"/>
      <c r="AY206" s="117"/>
      <c r="AZ206" s="117"/>
      <c r="BA206" s="117"/>
    </row>
    <row r="207" spans="1:54">
      <c r="AG207" s="117"/>
      <c r="AH207" s="117"/>
      <c r="AI207" s="117"/>
      <c r="AJ207" s="117"/>
      <c r="AK207" s="117"/>
      <c r="AM207" s="141"/>
      <c r="AT207" s="117"/>
      <c r="AU207" s="117"/>
      <c r="AV207" s="117"/>
      <c r="AW207" s="117"/>
      <c r="AX207" s="117"/>
      <c r="AY207" s="117"/>
      <c r="AZ207" s="117"/>
      <c r="BA207" s="117"/>
    </row>
    <row r="208" spans="1:54">
      <c r="AG208" s="117"/>
      <c r="AH208" s="117"/>
      <c r="AI208" s="117"/>
      <c r="AJ208" s="117"/>
      <c r="AK208" s="117"/>
      <c r="AM208" s="141"/>
      <c r="AT208" s="117"/>
      <c r="AU208" s="117"/>
      <c r="AV208" s="117"/>
      <c r="AW208" s="117"/>
      <c r="AX208" s="117"/>
      <c r="AY208" s="117"/>
      <c r="AZ208" s="117"/>
      <c r="BA208" s="117"/>
    </row>
    <row r="209" spans="33:54">
      <c r="AG209" s="117"/>
      <c r="AH209" s="117"/>
      <c r="AI209" s="117"/>
      <c r="AJ209" s="117"/>
      <c r="AK209" s="117"/>
      <c r="AM209" s="141"/>
      <c r="AT209" s="117"/>
      <c r="AU209" s="117"/>
      <c r="AV209" s="117"/>
      <c r="AW209" s="117"/>
      <c r="AX209" s="117"/>
      <c r="AY209" s="117"/>
      <c r="AZ209" s="117"/>
      <c r="BA209" s="117"/>
    </row>
    <row r="210" spans="33:54">
      <c r="AG210" s="117"/>
      <c r="AH210" s="117"/>
      <c r="AI210" s="117"/>
      <c r="AJ210" s="117"/>
      <c r="AK210" s="117"/>
      <c r="AM210" s="141"/>
      <c r="AT210" s="117"/>
      <c r="AU210" s="117"/>
      <c r="AV210" s="117"/>
      <c r="AW210" s="117"/>
      <c r="AX210" s="117"/>
      <c r="AY210" s="117"/>
      <c r="AZ210" s="117"/>
      <c r="BA210" s="117"/>
    </row>
    <row r="211" spans="33:54">
      <c r="AG211" s="117"/>
      <c r="AH211" s="117"/>
      <c r="AI211" s="117"/>
      <c r="AJ211" s="117"/>
      <c r="AK211" s="117"/>
      <c r="AM211" s="141"/>
      <c r="AT211" s="117"/>
      <c r="AU211" s="117"/>
      <c r="AV211" s="117"/>
      <c r="AW211" s="117"/>
      <c r="AX211" s="117"/>
      <c r="AY211" s="117"/>
      <c r="AZ211" s="117"/>
      <c r="BA211" s="117"/>
    </row>
    <row r="212" spans="33:54">
      <c r="AG212" s="117"/>
      <c r="AH212" s="117"/>
      <c r="AI212" s="117"/>
      <c r="AJ212" s="117"/>
      <c r="AK212" s="117"/>
      <c r="AM212" s="141"/>
      <c r="AT212" s="117"/>
      <c r="AU212" s="117"/>
      <c r="AV212" s="117"/>
      <c r="AW212" s="117"/>
      <c r="AX212" s="117"/>
      <c r="AY212" s="117"/>
      <c r="AZ212" s="117"/>
      <c r="BA212" s="117"/>
    </row>
    <row r="213" spans="33:54">
      <c r="AG213" s="117"/>
      <c r="AH213" s="117"/>
      <c r="AI213" s="117"/>
      <c r="AJ213" s="117"/>
      <c r="AK213" s="117"/>
      <c r="AM213" s="141"/>
      <c r="AT213" s="117"/>
      <c r="AU213" s="117"/>
      <c r="AV213" s="117"/>
      <c r="AW213" s="117"/>
      <c r="AX213" s="117"/>
      <c r="AY213" s="117"/>
      <c r="AZ213" s="117"/>
      <c r="BA213" s="117"/>
    </row>
    <row r="214" spans="33:54">
      <c r="AG214" s="117"/>
      <c r="AH214" s="117"/>
      <c r="AI214" s="117"/>
      <c r="AJ214" s="117"/>
      <c r="AK214" s="117"/>
      <c r="AM214" s="141"/>
      <c r="AT214" s="117"/>
      <c r="AU214" s="117"/>
      <c r="AV214" s="117"/>
      <c r="AW214" s="117"/>
      <c r="AX214" s="117"/>
      <c r="AY214" s="117"/>
      <c r="AZ214" s="117"/>
      <c r="BA214" s="117"/>
    </row>
    <row r="215" spans="33:54">
      <c r="AG215" s="117"/>
      <c r="AH215" s="117"/>
      <c r="AI215" s="117"/>
      <c r="AJ215" s="117"/>
      <c r="AK215" s="117"/>
      <c r="AM215" s="141"/>
      <c r="AT215" s="117"/>
      <c r="AU215" s="117"/>
      <c r="AV215" s="117"/>
      <c r="AW215" s="117"/>
      <c r="AX215" s="117"/>
      <c r="AY215" s="117"/>
      <c r="AZ215" s="117"/>
      <c r="BA215" s="117"/>
    </row>
    <row r="216" spans="33:54">
      <c r="AG216" s="117"/>
      <c r="AH216" s="117"/>
      <c r="AI216" s="117"/>
      <c r="AJ216" s="117"/>
      <c r="AK216" s="117"/>
      <c r="AM216" s="141"/>
      <c r="AT216" s="117"/>
      <c r="AU216" s="117"/>
      <c r="AV216" s="117"/>
      <c r="AW216" s="117"/>
      <c r="AX216" s="117"/>
      <c r="AY216" s="117"/>
      <c r="AZ216" s="117"/>
      <c r="BA216" s="117"/>
    </row>
    <row r="217" spans="33:54">
      <c r="AG217" s="117"/>
      <c r="AH217" s="117"/>
      <c r="AI217" s="117"/>
      <c r="AJ217" s="117"/>
      <c r="AK217" s="117"/>
      <c r="AM217" s="141"/>
      <c r="AT217" s="117"/>
      <c r="AU217" s="117"/>
      <c r="AV217" s="117"/>
      <c r="AW217" s="117"/>
      <c r="AX217" s="117"/>
      <c r="AY217" s="117"/>
      <c r="AZ217" s="117"/>
      <c r="BA217" s="117"/>
    </row>
    <row r="218" spans="33:54">
      <c r="AG218" s="117"/>
      <c r="AH218" s="117"/>
      <c r="AI218" s="117"/>
      <c r="AJ218" s="117"/>
      <c r="AK218" s="117"/>
      <c r="AM218" s="141"/>
      <c r="AT218" s="117"/>
      <c r="AU218" s="117"/>
      <c r="AV218" s="117"/>
      <c r="AW218" s="117"/>
      <c r="AX218" s="117"/>
      <c r="AY218" s="117"/>
      <c r="AZ218" s="117"/>
      <c r="BA218" s="117"/>
      <c r="BB218" s="117"/>
    </row>
    <row r="219" spans="33:54">
      <c r="AG219" s="117"/>
      <c r="AH219" s="117"/>
      <c r="AI219" s="117"/>
      <c r="AJ219" s="117"/>
      <c r="AK219" s="117"/>
      <c r="AM219" s="141"/>
      <c r="AT219" s="117"/>
      <c r="AU219" s="117"/>
      <c r="AV219" s="117"/>
      <c r="AW219" s="117"/>
      <c r="AX219" s="117"/>
      <c r="AY219" s="117"/>
      <c r="AZ219" s="117"/>
      <c r="BA219" s="117"/>
    </row>
    <row r="220" spans="33:54">
      <c r="AG220" s="117"/>
      <c r="AH220" s="117"/>
      <c r="AI220" s="117"/>
      <c r="AJ220" s="117"/>
      <c r="AK220" s="117"/>
      <c r="AM220" s="141"/>
      <c r="AT220" s="117"/>
      <c r="AU220" s="117"/>
      <c r="AV220" s="117"/>
      <c r="AW220" s="117"/>
      <c r="AX220" s="117"/>
      <c r="AY220" s="117"/>
      <c r="AZ220" s="117"/>
      <c r="BA220" s="117"/>
    </row>
    <row r="221" spans="33:54">
      <c r="AG221" s="117"/>
      <c r="AH221" s="117"/>
      <c r="AI221" s="117"/>
      <c r="AJ221" s="117"/>
      <c r="AK221" s="117"/>
      <c r="AM221" s="141"/>
      <c r="AT221" s="117"/>
      <c r="AU221" s="117"/>
      <c r="AV221" s="117"/>
      <c r="AW221" s="117"/>
      <c r="AX221" s="117"/>
      <c r="AY221" s="117"/>
      <c r="AZ221" s="117"/>
      <c r="BA221" s="117"/>
    </row>
    <row r="222" spans="33:54">
      <c r="AG222" s="117"/>
      <c r="AH222" s="117"/>
      <c r="AI222" s="117"/>
      <c r="AJ222" s="117"/>
      <c r="AK222" s="117"/>
      <c r="AM222" s="141"/>
      <c r="AT222" s="117"/>
      <c r="AU222" s="117"/>
      <c r="AV222" s="117"/>
      <c r="AW222" s="117"/>
      <c r="AX222" s="117"/>
      <c r="AY222" s="117"/>
      <c r="AZ222" s="117"/>
      <c r="BA222" s="117"/>
    </row>
    <row r="223" spans="33:54">
      <c r="AG223" s="117"/>
      <c r="AH223" s="117"/>
      <c r="AI223" s="117"/>
      <c r="AJ223" s="117"/>
      <c r="AK223" s="117"/>
      <c r="AM223" s="141"/>
      <c r="AT223" s="117"/>
      <c r="AU223" s="117"/>
      <c r="AV223" s="117"/>
      <c r="AW223" s="117"/>
      <c r="AX223" s="117"/>
      <c r="AY223" s="117"/>
      <c r="AZ223" s="117"/>
      <c r="BA223" s="117"/>
    </row>
    <row r="224" spans="33:54">
      <c r="AG224" s="117"/>
      <c r="AH224" s="117"/>
      <c r="AI224" s="117"/>
      <c r="AJ224" s="117"/>
      <c r="AK224" s="117"/>
      <c r="AM224" s="141"/>
      <c r="AT224" s="117"/>
      <c r="AU224" s="117"/>
      <c r="AV224" s="117"/>
      <c r="AW224" s="117"/>
      <c r="AX224" s="117"/>
      <c r="AY224" s="117"/>
      <c r="AZ224" s="117"/>
      <c r="BA224" s="117"/>
    </row>
    <row r="225" spans="33:54">
      <c r="AG225" s="117"/>
      <c r="AH225" s="117"/>
      <c r="AI225" s="117"/>
      <c r="AJ225" s="117"/>
      <c r="AK225" s="117"/>
      <c r="AM225" s="141"/>
      <c r="AT225" s="117"/>
      <c r="AU225" s="117"/>
      <c r="AV225" s="117"/>
      <c r="AW225" s="117"/>
      <c r="AX225" s="117"/>
      <c r="AY225" s="117"/>
      <c r="AZ225" s="117"/>
      <c r="BA225" s="117"/>
    </row>
    <row r="226" spans="33:54">
      <c r="AG226" s="117"/>
      <c r="AH226" s="117"/>
      <c r="AI226" s="117"/>
      <c r="AJ226" s="117"/>
      <c r="AK226" s="117"/>
      <c r="AM226" s="141"/>
      <c r="AT226" s="117"/>
      <c r="AU226" s="117"/>
      <c r="AV226" s="117"/>
      <c r="AW226" s="117"/>
      <c r="AX226" s="117"/>
      <c r="AY226" s="117"/>
      <c r="AZ226" s="117"/>
      <c r="BA226" s="117"/>
    </row>
    <row r="227" spans="33:54">
      <c r="AG227" s="117"/>
      <c r="AH227" s="117"/>
      <c r="AI227" s="117"/>
      <c r="AJ227" s="117"/>
      <c r="AK227" s="117"/>
      <c r="AM227" s="141"/>
      <c r="AT227" s="117"/>
      <c r="AU227" s="117"/>
      <c r="AV227" s="117"/>
      <c r="AW227" s="117"/>
      <c r="AX227" s="117"/>
      <c r="AY227" s="117"/>
      <c r="AZ227" s="117"/>
      <c r="BA227" s="117"/>
    </row>
    <row r="228" spans="33:54">
      <c r="AG228" s="117"/>
      <c r="AH228" s="117"/>
      <c r="AI228" s="117"/>
      <c r="AJ228" s="117"/>
      <c r="AK228" s="117"/>
      <c r="AM228" s="141"/>
      <c r="AT228" s="117"/>
      <c r="AU228" s="117"/>
      <c r="AV228" s="117"/>
      <c r="AW228" s="117"/>
      <c r="AX228" s="117"/>
      <c r="AY228" s="117"/>
      <c r="AZ228" s="117"/>
      <c r="BA228" s="117"/>
    </row>
    <row r="229" spans="33:54">
      <c r="AG229" s="117"/>
      <c r="AH229" s="117"/>
      <c r="AI229" s="117"/>
      <c r="AJ229" s="117"/>
      <c r="AK229" s="117"/>
      <c r="AM229" s="141"/>
      <c r="AT229" s="117"/>
      <c r="AU229" s="117"/>
      <c r="AV229" s="117"/>
      <c r="AW229" s="117"/>
      <c r="AX229" s="117"/>
      <c r="AY229" s="117"/>
      <c r="AZ229" s="117"/>
      <c r="BA229" s="117"/>
    </row>
    <row r="230" spans="33:54">
      <c r="AG230" s="117"/>
      <c r="AH230" s="117"/>
      <c r="AI230" s="117"/>
      <c r="AJ230" s="117"/>
      <c r="AK230" s="117"/>
      <c r="AM230" s="141"/>
      <c r="AT230" s="117"/>
      <c r="AU230" s="117"/>
      <c r="AV230" s="117"/>
      <c r="AW230" s="117"/>
      <c r="AX230" s="117"/>
      <c r="AY230" s="117"/>
      <c r="AZ230" s="117"/>
      <c r="BA230" s="117"/>
    </row>
    <row r="231" spans="33:54">
      <c r="AG231" s="117"/>
      <c r="AH231" s="117"/>
      <c r="AI231" s="117"/>
      <c r="AJ231" s="117"/>
      <c r="AK231" s="117"/>
      <c r="AM231" s="141"/>
      <c r="AT231" s="117"/>
      <c r="AU231" s="117"/>
      <c r="AV231" s="117"/>
      <c r="AW231" s="117"/>
      <c r="AX231" s="117"/>
      <c r="AY231" s="117"/>
      <c r="AZ231" s="117"/>
      <c r="BA231" s="117"/>
    </row>
    <row r="232" spans="33:54">
      <c r="AG232" s="117"/>
      <c r="AH232" s="117"/>
      <c r="AI232" s="117"/>
      <c r="AJ232" s="117"/>
      <c r="AK232" s="117"/>
      <c r="AM232" s="141"/>
      <c r="AT232" s="117"/>
      <c r="AU232" s="117"/>
      <c r="AV232" s="117"/>
      <c r="AW232" s="117"/>
      <c r="AX232" s="117"/>
      <c r="AY232" s="117"/>
      <c r="AZ232" s="117"/>
      <c r="BA232" s="117"/>
    </row>
    <row r="233" spans="33:54">
      <c r="AG233" s="117"/>
      <c r="AH233" s="117"/>
      <c r="AI233" s="117"/>
      <c r="AJ233" s="117"/>
      <c r="AK233" s="117"/>
      <c r="AM233" s="141"/>
      <c r="AT233" s="117"/>
      <c r="AU233" s="117"/>
      <c r="AV233" s="117"/>
      <c r="AW233" s="117"/>
      <c r="AX233" s="117"/>
      <c r="AY233" s="117"/>
      <c r="AZ233" s="117"/>
      <c r="BA233" s="117"/>
    </row>
    <row r="234" spans="33:54">
      <c r="AG234" s="117"/>
      <c r="AH234" s="117"/>
      <c r="AI234" s="117"/>
      <c r="AJ234" s="117"/>
      <c r="AK234" s="117"/>
      <c r="AM234" s="141"/>
      <c r="AT234" s="117"/>
      <c r="AU234" s="117"/>
      <c r="AV234" s="117"/>
      <c r="AW234" s="117"/>
      <c r="AX234" s="117"/>
      <c r="AY234" s="117"/>
      <c r="AZ234" s="117"/>
      <c r="BA234" s="117"/>
    </row>
    <row r="235" spans="33:54">
      <c r="AG235" s="117"/>
      <c r="AH235" s="117"/>
      <c r="AI235" s="117"/>
      <c r="AJ235" s="117"/>
      <c r="AK235" s="117"/>
      <c r="AM235" s="141"/>
      <c r="AT235" s="117"/>
      <c r="AU235" s="117"/>
      <c r="AV235" s="117"/>
      <c r="AW235" s="117"/>
      <c r="AX235" s="117"/>
      <c r="AY235" s="117"/>
      <c r="AZ235" s="117"/>
      <c r="BA235" s="117"/>
    </row>
    <row r="236" spans="33:54">
      <c r="AG236" s="117"/>
      <c r="AH236" s="117"/>
      <c r="AI236" s="117"/>
      <c r="AJ236" s="117"/>
      <c r="AK236" s="117"/>
      <c r="AM236" s="141"/>
      <c r="AT236" s="117"/>
      <c r="AU236" s="117"/>
      <c r="AV236" s="117"/>
      <c r="AW236" s="117"/>
      <c r="AX236" s="117"/>
      <c r="AY236" s="117"/>
      <c r="AZ236" s="117"/>
      <c r="BA236" s="117"/>
    </row>
    <row r="237" spans="33:54">
      <c r="AG237" s="117"/>
      <c r="AH237" s="117"/>
      <c r="AI237" s="117"/>
      <c r="AJ237" s="117"/>
      <c r="AK237" s="117"/>
      <c r="AM237" s="141"/>
      <c r="AT237" s="117"/>
      <c r="AU237" s="117"/>
      <c r="AV237" s="117"/>
      <c r="AW237" s="117"/>
      <c r="AX237" s="117"/>
      <c r="AY237" s="117"/>
      <c r="AZ237" s="117"/>
      <c r="BA237" s="117"/>
    </row>
    <row r="238" spans="33:54">
      <c r="AG238" s="117"/>
      <c r="AH238" s="117"/>
      <c r="AI238" s="117"/>
      <c r="AJ238" s="117"/>
      <c r="AK238" s="117"/>
      <c r="AM238" s="141"/>
      <c r="AT238" s="117"/>
      <c r="AU238" s="117"/>
      <c r="AV238" s="117"/>
      <c r="AW238" s="117"/>
      <c r="AX238" s="117"/>
      <c r="AY238" s="117"/>
      <c r="AZ238" s="117"/>
      <c r="BA238" s="117"/>
    </row>
    <row r="239" spans="33:54">
      <c r="AG239" s="117"/>
      <c r="AH239" s="117"/>
      <c r="AI239" s="117"/>
      <c r="AJ239" s="117"/>
      <c r="AK239" s="117"/>
      <c r="AM239" s="141"/>
      <c r="AT239" s="117"/>
      <c r="AU239" s="117"/>
      <c r="AV239" s="117"/>
      <c r="AW239" s="117"/>
      <c r="AX239" s="117"/>
      <c r="AY239" s="117"/>
      <c r="AZ239" s="117"/>
      <c r="BA239" s="117"/>
      <c r="BB239" s="117"/>
    </row>
    <row r="240" spans="33:54">
      <c r="AG240" s="117"/>
      <c r="AH240" s="117"/>
      <c r="AI240" s="117"/>
      <c r="AJ240" s="117"/>
      <c r="AK240" s="117"/>
      <c r="AM240" s="141"/>
      <c r="AT240" s="117"/>
      <c r="AU240" s="117"/>
      <c r="AV240" s="117"/>
      <c r="AW240" s="117"/>
      <c r="AX240" s="117"/>
      <c r="AY240" s="117"/>
      <c r="AZ240" s="117"/>
      <c r="BA240" s="117"/>
    </row>
    <row r="241" spans="33:54">
      <c r="AG241" s="117"/>
      <c r="AH241" s="117"/>
      <c r="AI241" s="117"/>
      <c r="AJ241" s="117"/>
      <c r="AK241" s="117"/>
      <c r="AM241" s="141"/>
      <c r="AT241" s="117"/>
      <c r="AU241" s="117"/>
      <c r="AV241" s="117"/>
      <c r="AW241" s="117"/>
      <c r="AX241" s="117"/>
      <c r="AY241" s="117"/>
      <c r="AZ241" s="117"/>
      <c r="BA241" s="117"/>
      <c r="BB241" s="117"/>
    </row>
    <row r="242" spans="33:54">
      <c r="AG242" s="117"/>
      <c r="AH242" s="117"/>
      <c r="AI242" s="117"/>
      <c r="AJ242" s="117"/>
      <c r="AK242" s="117"/>
      <c r="AM242" s="141"/>
      <c r="AT242" s="117"/>
      <c r="AU242" s="117"/>
      <c r="AV242" s="117"/>
      <c r="AW242" s="117"/>
      <c r="AX242" s="117"/>
      <c r="AY242" s="117"/>
      <c r="AZ242" s="117"/>
      <c r="BA242" s="117"/>
    </row>
    <row r="243" spans="33:54">
      <c r="AG243" s="117"/>
      <c r="AH243" s="117"/>
      <c r="AI243" s="117"/>
      <c r="AJ243" s="117"/>
      <c r="AK243" s="117"/>
      <c r="AM243" s="141"/>
      <c r="AT243" s="117"/>
      <c r="AU243" s="117"/>
      <c r="AV243" s="117"/>
      <c r="AW243" s="117"/>
      <c r="AX243" s="117"/>
      <c r="AY243" s="117"/>
      <c r="AZ243" s="117"/>
      <c r="BA243" s="117"/>
      <c r="BB243" s="117"/>
    </row>
    <row r="244" spans="33:54">
      <c r="AG244" s="117"/>
      <c r="AH244" s="117"/>
      <c r="AI244" s="117"/>
      <c r="AJ244" s="117"/>
      <c r="AK244" s="117"/>
      <c r="AM244" s="141"/>
      <c r="AT244" s="117"/>
      <c r="AU244" s="117"/>
      <c r="AV244" s="117"/>
      <c r="AW244" s="117"/>
      <c r="AX244" s="117"/>
      <c r="AY244" s="117"/>
      <c r="AZ244" s="117"/>
      <c r="BA244" s="117"/>
      <c r="BB244" s="117"/>
    </row>
    <row r="245" spans="33:54">
      <c r="AG245" s="117"/>
      <c r="AH245" s="117"/>
      <c r="AI245" s="117"/>
      <c r="AJ245" s="117"/>
      <c r="AK245" s="117"/>
      <c r="AM245" s="141"/>
      <c r="AT245" s="117"/>
      <c r="AU245" s="117"/>
      <c r="AV245" s="117"/>
      <c r="AW245" s="117"/>
      <c r="AX245" s="117"/>
      <c r="AY245" s="117"/>
      <c r="AZ245" s="117"/>
      <c r="BA245" s="117"/>
    </row>
    <row r="246" spans="33:54">
      <c r="AG246" s="117"/>
      <c r="AH246" s="117"/>
      <c r="AI246" s="117"/>
      <c r="AJ246" s="117"/>
      <c r="AK246" s="117"/>
      <c r="AM246" s="141"/>
      <c r="AT246" s="117"/>
      <c r="AU246" s="117"/>
      <c r="AV246" s="117"/>
      <c r="AW246" s="117"/>
      <c r="AX246" s="117"/>
      <c r="AY246" s="117"/>
      <c r="AZ246" s="117"/>
      <c r="BA246" s="117"/>
      <c r="BB246" s="117"/>
    </row>
    <row r="247" spans="33:54">
      <c r="AG247" s="117"/>
      <c r="AH247" s="117"/>
      <c r="AI247" s="117"/>
      <c r="AJ247" s="117"/>
      <c r="AK247" s="117"/>
      <c r="AM247" s="141"/>
      <c r="AT247" s="117"/>
      <c r="AU247" s="117"/>
      <c r="AV247" s="117"/>
      <c r="AW247" s="117"/>
      <c r="AX247" s="117"/>
      <c r="AY247" s="117"/>
      <c r="AZ247" s="117"/>
      <c r="BA247" s="117"/>
      <c r="BB247" s="117"/>
    </row>
    <row r="248" spans="33:54">
      <c r="AG248" s="117"/>
      <c r="AH248" s="117"/>
      <c r="AI248" s="117"/>
      <c r="AJ248" s="117"/>
      <c r="AK248" s="117"/>
      <c r="AM248" s="141"/>
      <c r="AT248" s="117"/>
      <c r="AU248" s="117"/>
      <c r="AV248" s="117"/>
      <c r="AW248" s="117"/>
      <c r="AX248" s="117"/>
      <c r="AY248" s="117"/>
      <c r="AZ248" s="117"/>
      <c r="BA248" s="117"/>
    </row>
    <row r="249" spans="33:54">
      <c r="AG249" s="117"/>
      <c r="AH249" s="117"/>
      <c r="AI249" s="117"/>
      <c r="AJ249" s="117"/>
      <c r="AK249" s="117"/>
      <c r="AM249" s="141"/>
      <c r="AT249" s="117"/>
      <c r="AU249" s="117"/>
      <c r="AV249" s="117"/>
      <c r="AW249" s="117"/>
      <c r="AX249" s="117"/>
      <c r="AY249" s="117"/>
      <c r="AZ249" s="117"/>
      <c r="BA249" s="117"/>
      <c r="BB249" s="117"/>
    </row>
    <row r="250" spans="33:54">
      <c r="AG250" s="117"/>
      <c r="AH250" s="117"/>
      <c r="AI250" s="117"/>
      <c r="AJ250" s="117"/>
      <c r="AK250" s="117"/>
      <c r="AM250" s="141"/>
      <c r="AT250" s="117"/>
      <c r="AU250" s="117"/>
      <c r="AV250" s="117"/>
      <c r="AW250" s="117"/>
      <c r="AX250" s="117"/>
      <c r="AY250" s="117"/>
      <c r="AZ250" s="117"/>
      <c r="BA250" s="117"/>
      <c r="BB250" s="117"/>
    </row>
    <row r="251" spans="33:54">
      <c r="AG251" s="117"/>
      <c r="AH251" s="117"/>
      <c r="AI251" s="117"/>
      <c r="AJ251" s="117"/>
      <c r="AK251" s="117"/>
      <c r="AM251" s="141"/>
      <c r="AT251" s="117"/>
      <c r="AU251" s="117"/>
      <c r="AV251" s="117"/>
      <c r="AW251" s="117"/>
      <c r="AX251" s="117"/>
      <c r="AY251" s="117"/>
      <c r="AZ251" s="117"/>
      <c r="BA251" s="117"/>
      <c r="BB251" s="117"/>
    </row>
    <row r="252" spans="33:54">
      <c r="AG252" s="117"/>
      <c r="AH252" s="117"/>
      <c r="AI252" s="117"/>
      <c r="AJ252" s="117"/>
      <c r="AK252" s="117"/>
      <c r="AM252" s="141"/>
      <c r="AT252" s="117"/>
      <c r="AU252" s="117"/>
      <c r="AV252" s="117"/>
      <c r="AW252" s="117"/>
      <c r="AX252" s="117"/>
      <c r="AY252" s="117"/>
      <c r="AZ252" s="117"/>
      <c r="BA252" s="117"/>
      <c r="BB252" s="117"/>
    </row>
    <row r="253" spans="33:54">
      <c r="AG253" s="117"/>
      <c r="AH253" s="117"/>
      <c r="AI253" s="117"/>
      <c r="AJ253" s="117"/>
      <c r="AK253" s="117"/>
      <c r="AM253" s="141"/>
      <c r="AT253" s="117"/>
      <c r="AU253" s="117"/>
      <c r="AV253" s="117"/>
      <c r="AW253" s="117"/>
      <c r="AX253" s="117"/>
      <c r="AY253" s="117"/>
      <c r="AZ253" s="117"/>
      <c r="BA253" s="117"/>
    </row>
    <row r="254" spans="33:54">
      <c r="AG254" s="117"/>
      <c r="AH254" s="117"/>
      <c r="AI254" s="117"/>
      <c r="AJ254" s="117"/>
      <c r="AK254" s="117"/>
      <c r="AM254" s="141"/>
      <c r="AT254" s="117"/>
      <c r="AU254" s="117"/>
      <c r="AV254" s="117"/>
      <c r="AW254" s="117"/>
      <c r="AX254" s="117"/>
      <c r="AY254" s="117"/>
      <c r="AZ254" s="117"/>
      <c r="BA254" s="117"/>
      <c r="BB254" s="117"/>
    </row>
    <row r="255" spans="33:54">
      <c r="AG255" s="117"/>
      <c r="AH255" s="117"/>
      <c r="AI255" s="117"/>
      <c r="AJ255" s="117"/>
      <c r="AK255" s="117"/>
      <c r="AM255" s="141"/>
      <c r="AT255" s="117"/>
      <c r="AU255" s="117"/>
      <c r="AV255" s="117"/>
      <c r="AW255" s="117"/>
      <c r="AX255" s="117"/>
      <c r="AY255" s="117"/>
      <c r="AZ255" s="117"/>
      <c r="BA255" s="117"/>
    </row>
    <row r="256" spans="33:54">
      <c r="AG256" s="117"/>
      <c r="AH256" s="117"/>
      <c r="AI256" s="117"/>
      <c r="AJ256" s="117"/>
      <c r="AK256" s="117"/>
      <c r="AM256" s="141"/>
      <c r="AT256" s="117"/>
      <c r="AU256" s="117"/>
      <c r="AV256" s="117"/>
      <c r="AW256" s="117"/>
      <c r="AX256" s="117"/>
      <c r="AY256" s="117"/>
      <c r="AZ256" s="117"/>
      <c r="BA256" s="117"/>
    </row>
    <row r="257" spans="33:54">
      <c r="AG257" s="117"/>
      <c r="AH257" s="117"/>
      <c r="AI257" s="117"/>
      <c r="AJ257" s="117"/>
      <c r="AK257" s="117"/>
      <c r="AM257" s="141"/>
      <c r="AT257" s="117"/>
      <c r="AU257" s="117"/>
      <c r="AV257" s="117"/>
      <c r="AW257" s="117"/>
      <c r="AX257" s="117"/>
      <c r="AY257" s="117"/>
      <c r="AZ257" s="117"/>
      <c r="BA257" s="117"/>
    </row>
    <row r="258" spans="33:54">
      <c r="AG258" s="117"/>
      <c r="AH258" s="117"/>
      <c r="AI258" s="117"/>
      <c r="AJ258" s="117"/>
      <c r="AK258" s="117"/>
      <c r="AM258" s="141"/>
      <c r="AT258" s="117"/>
      <c r="AU258" s="117"/>
      <c r="AV258" s="117"/>
      <c r="AW258" s="117"/>
      <c r="AX258" s="117"/>
      <c r="AY258" s="117"/>
      <c r="AZ258" s="117"/>
      <c r="BA258" s="117"/>
    </row>
    <row r="259" spans="33:54">
      <c r="AG259" s="117"/>
      <c r="AH259" s="117"/>
      <c r="AI259" s="117"/>
      <c r="AJ259" s="117"/>
      <c r="AK259" s="117"/>
      <c r="AM259" s="141"/>
      <c r="AT259" s="117"/>
      <c r="AU259" s="117"/>
      <c r="AV259" s="117"/>
      <c r="AW259" s="117"/>
      <c r="AX259" s="117"/>
      <c r="AY259" s="117"/>
      <c r="AZ259" s="117"/>
      <c r="BA259" s="117"/>
    </row>
    <row r="260" spans="33:54">
      <c r="AG260" s="117"/>
      <c r="AH260" s="117"/>
      <c r="AI260" s="117"/>
      <c r="AJ260" s="117"/>
      <c r="AK260" s="117"/>
      <c r="AM260" s="141"/>
      <c r="AT260" s="117"/>
      <c r="AU260" s="117"/>
      <c r="AV260" s="117"/>
      <c r="AW260" s="117"/>
      <c r="AX260" s="117"/>
      <c r="AY260" s="117"/>
      <c r="AZ260" s="117"/>
      <c r="BA260" s="117"/>
    </row>
    <row r="261" spans="33:54">
      <c r="AG261" s="117"/>
      <c r="AH261" s="117"/>
      <c r="AI261" s="117"/>
      <c r="AJ261" s="117"/>
      <c r="AK261" s="117"/>
      <c r="AM261" s="141"/>
      <c r="AT261" s="117"/>
      <c r="AU261" s="117"/>
      <c r="AV261" s="117"/>
      <c r="AW261" s="117"/>
      <c r="AX261" s="117"/>
      <c r="AY261" s="117"/>
      <c r="AZ261" s="117"/>
      <c r="BA261" s="117"/>
    </row>
    <row r="262" spans="33:54">
      <c r="AG262" s="117"/>
      <c r="AH262" s="117"/>
      <c r="AI262" s="117"/>
      <c r="AJ262" s="117"/>
      <c r="AK262" s="117"/>
      <c r="AM262" s="141"/>
      <c r="AT262" s="117"/>
      <c r="AU262" s="117"/>
      <c r="AV262" s="117"/>
      <c r="AW262" s="117"/>
      <c r="AX262" s="117"/>
      <c r="AY262" s="117"/>
      <c r="AZ262" s="117"/>
      <c r="BA262" s="117"/>
      <c r="BB262" s="117"/>
    </row>
    <row r="263" spans="33:54">
      <c r="AG263" s="117"/>
      <c r="AH263" s="117"/>
      <c r="AI263" s="117"/>
      <c r="AJ263" s="117"/>
      <c r="AK263" s="117"/>
      <c r="AM263" s="141"/>
      <c r="AT263" s="117"/>
      <c r="AU263" s="117"/>
      <c r="AV263" s="117"/>
      <c r="AW263" s="117"/>
      <c r="AX263" s="117"/>
      <c r="AY263" s="117"/>
      <c r="AZ263" s="117"/>
      <c r="BA263" s="117"/>
    </row>
    <row r="264" spans="33:54">
      <c r="AG264" s="117"/>
      <c r="AH264" s="117"/>
      <c r="AI264" s="117"/>
      <c r="AJ264" s="117"/>
      <c r="AK264" s="117"/>
      <c r="AM264" s="141"/>
      <c r="AT264" s="117"/>
      <c r="AU264" s="117"/>
      <c r="AV264" s="117"/>
      <c r="AW264" s="117"/>
      <c r="AX264" s="117"/>
      <c r="AY264" s="117"/>
      <c r="AZ264" s="117"/>
      <c r="BA264" s="117"/>
    </row>
    <row r="265" spans="33:54">
      <c r="AG265" s="117"/>
      <c r="AH265" s="117"/>
      <c r="AI265" s="117"/>
      <c r="AJ265" s="117"/>
      <c r="AK265" s="117"/>
      <c r="AM265" s="141"/>
      <c r="AT265" s="117"/>
      <c r="AU265" s="117"/>
      <c r="AV265" s="117"/>
      <c r="AW265" s="117"/>
      <c r="AX265" s="117"/>
      <c r="AY265" s="117"/>
      <c r="AZ265" s="117"/>
      <c r="BA265" s="117"/>
    </row>
    <row r="266" spans="33:54">
      <c r="AG266" s="117"/>
      <c r="AH266" s="117"/>
      <c r="AI266" s="117"/>
      <c r="AJ266" s="117"/>
      <c r="AK266" s="117"/>
      <c r="AM266" s="141"/>
      <c r="AT266" s="117"/>
      <c r="AU266" s="117"/>
      <c r="AV266" s="117"/>
      <c r="AW266" s="117"/>
      <c r="AX266" s="117"/>
      <c r="AY266" s="117"/>
      <c r="AZ266" s="117"/>
      <c r="BA266" s="117"/>
    </row>
    <row r="267" spans="33:54">
      <c r="AG267" s="117"/>
      <c r="AH267" s="117"/>
      <c r="AI267" s="117"/>
      <c r="AJ267" s="117"/>
      <c r="AK267" s="117"/>
      <c r="AM267" s="141"/>
      <c r="AT267" s="117"/>
      <c r="AU267" s="117"/>
      <c r="AV267" s="117"/>
      <c r="AW267" s="117"/>
      <c r="AX267" s="117"/>
      <c r="AY267" s="117"/>
      <c r="AZ267" s="117"/>
      <c r="BA267" s="117"/>
      <c r="BB267" s="117"/>
    </row>
    <row r="268" spans="33:54">
      <c r="AG268" s="117"/>
      <c r="AH268" s="117"/>
      <c r="AI268" s="117"/>
      <c r="AJ268" s="117"/>
      <c r="AK268" s="117"/>
      <c r="AM268" s="141"/>
      <c r="AT268" s="117"/>
      <c r="AU268" s="117"/>
      <c r="AV268" s="117"/>
      <c r="AW268" s="117"/>
      <c r="AX268" s="117"/>
      <c r="AY268" s="117"/>
      <c r="AZ268" s="117"/>
      <c r="BA268" s="117"/>
      <c r="BB268" s="117"/>
    </row>
    <row r="269" spans="33:54">
      <c r="AG269" s="117"/>
      <c r="AH269" s="117"/>
      <c r="AI269" s="117"/>
      <c r="AJ269" s="117"/>
      <c r="AK269" s="117"/>
      <c r="AM269" s="141"/>
      <c r="AT269" s="117"/>
      <c r="AU269" s="117"/>
      <c r="AV269" s="117"/>
      <c r="AW269" s="117"/>
      <c r="AX269" s="117"/>
      <c r="AY269" s="117"/>
      <c r="AZ269" s="117"/>
      <c r="BA269" s="117"/>
    </row>
    <row r="270" spans="33:54">
      <c r="AG270" s="117"/>
      <c r="AH270" s="117"/>
      <c r="AI270" s="117"/>
      <c r="AJ270" s="117"/>
      <c r="AK270" s="117"/>
      <c r="AM270" s="141"/>
      <c r="AT270" s="117"/>
      <c r="AU270" s="117"/>
      <c r="AV270" s="117"/>
      <c r="AW270" s="117"/>
      <c r="AX270" s="117"/>
      <c r="AY270" s="117"/>
      <c r="AZ270" s="117"/>
      <c r="BA270" s="117"/>
    </row>
    <row r="271" spans="33:54">
      <c r="AG271" s="117"/>
      <c r="AH271" s="117"/>
      <c r="AI271" s="117"/>
      <c r="AJ271" s="117"/>
      <c r="AK271" s="117"/>
      <c r="AM271" s="141"/>
      <c r="AT271" s="117"/>
      <c r="AU271" s="117"/>
      <c r="AV271" s="117"/>
      <c r="AW271" s="117"/>
      <c r="AX271" s="117"/>
      <c r="AY271" s="117"/>
      <c r="AZ271" s="117"/>
      <c r="BA271" s="117"/>
    </row>
    <row r="272" spans="33:54">
      <c r="AG272" s="117"/>
      <c r="AH272" s="117"/>
      <c r="AI272" s="117"/>
      <c r="AJ272" s="117"/>
      <c r="AK272" s="117"/>
      <c r="AM272" s="141"/>
      <c r="AT272" s="117"/>
      <c r="AU272" s="117"/>
      <c r="AV272" s="117"/>
      <c r="AW272" s="117"/>
      <c r="AX272" s="117"/>
      <c r="AY272" s="117"/>
      <c r="AZ272" s="117"/>
      <c r="BA272" s="117"/>
    </row>
    <row r="273" spans="33:54">
      <c r="AG273" s="117"/>
      <c r="AH273" s="117"/>
      <c r="AI273" s="117"/>
      <c r="AJ273" s="117"/>
      <c r="AK273" s="117"/>
      <c r="AM273" s="141"/>
      <c r="AT273" s="117"/>
      <c r="AU273" s="117"/>
      <c r="AV273" s="117"/>
      <c r="AW273" s="117"/>
      <c r="AX273" s="117"/>
      <c r="AY273" s="117"/>
      <c r="AZ273" s="117"/>
      <c r="BA273" s="117"/>
      <c r="BB273" s="117"/>
    </row>
    <row r="274" spans="33:54">
      <c r="AG274" s="117"/>
      <c r="AH274" s="117"/>
      <c r="AI274" s="117"/>
      <c r="AJ274" s="117"/>
      <c r="AK274" s="117"/>
      <c r="AM274" s="141"/>
      <c r="AT274" s="117"/>
      <c r="AU274" s="117"/>
      <c r="AV274" s="117"/>
      <c r="AW274" s="117"/>
      <c r="AX274" s="117"/>
      <c r="AY274" s="117"/>
      <c r="AZ274" s="117"/>
      <c r="BA274" s="117"/>
      <c r="BB274" s="117"/>
    </row>
    <row r="275" spans="33:54">
      <c r="AG275" s="117"/>
      <c r="AH275" s="117"/>
      <c r="AI275" s="117"/>
      <c r="AJ275" s="117"/>
      <c r="AK275" s="117"/>
      <c r="AM275" s="141"/>
      <c r="AT275" s="117"/>
      <c r="AU275" s="117"/>
      <c r="AV275" s="117"/>
      <c r="AW275" s="117"/>
      <c r="AX275" s="117"/>
      <c r="AY275" s="117"/>
      <c r="AZ275" s="117"/>
      <c r="BA275" s="117"/>
    </row>
    <row r="276" spans="33:54">
      <c r="AG276" s="117"/>
      <c r="AH276" s="117"/>
      <c r="AI276" s="117"/>
      <c r="AJ276" s="117"/>
      <c r="AK276" s="117"/>
      <c r="AM276" s="141"/>
      <c r="AT276" s="117"/>
      <c r="AU276" s="117"/>
      <c r="AV276" s="117"/>
      <c r="AW276" s="117"/>
      <c r="AX276" s="117"/>
      <c r="AY276" s="117"/>
      <c r="AZ276" s="117"/>
      <c r="BA276" s="117"/>
    </row>
    <row r="277" spans="33:54">
      <c r="AG277" s="117"/>
      <c r="AH277" s="117"/>
      <c r="AI277" s="117"/>
      <c r="AJ277" s="117"/>
      <c r="AK277" s="117"/>
      <c r="AM277" s="141"/>
      <c r="AT277" s="117"/>
      <c r="AU277" s="117"/>
      <c r="AV277" s="117"/>
      <c r="AW277" s="117"/>
      <c r="AX277" s="117"/>
      <c r="AY277" s="117"/>
      <c r="AZ277" s="117"/>
      <c r="BA277" s="117"/>
    </row>
    <row r="278" spans="33:54">
      <c r="AG278" s="117"/>
      <c r="AH278" s="117"/>
      <c r="AI278" s="117"/>
      <c r="AJ278" s="117"/>
      <c r="AK278" s="117"/>
      <c r="AM278" s="141"/>
      <c r="AT278" s="117"/>
      <c r="AU278" s="117"/>
      <c r="AV278" s="117"/>
      <c r="AW278" s="117"/>
      <c r="AX278" s="117"/>
      <c r="AY278" s="117"/>
      <c r="AZ278" s="117"/>
      <c r="BA278" s="117"/>
    </row>
    <row r="279" spans="33:54">
      <c r="AG279" s="117"/>
      <c r="AH279" s="117"/>
      <c r="AI279" s="117"/>
      <c r="AJ279" s="117"/>
      <c r="AK279" s="117"/>
      <c r="AM279" s="141"/>
      <c r="AT279" s="117"/>
      <c r="AU279" s="117"/>
      <c r="AV279" s="117"/>
      <c r="AW279" s="117"/>
      <c r="AX279" s="117"/>
      <c r="AY279" s="117"/>
      <c r="AZ279" s="117"/>
      <c r="BA279" s="117"/>
    </row>
    <row r="280" spans="33:54">
      <c r="AG280" s="117"/>
      <c r="AH280" s="117"/>
      <c r="AI280" s="117"/>
      <c r="AJ280" s="117"/>
      <c r="AK280" s="117"/>
      <c r="AM280" s="141"/>
      <c r="AT280" s="117"/>
      <c r="AU280" s="117"/>
      <c r="AV280" s="117"/>
      <c r="AW280" s="117"/>
      <c r="AX280" s="117"/>
      <c r="AY280" s="117"/>
      <c r="AZ280" s="117"/>
      <c r="BA280" s="117"/>
    </row>
    <row r="281" spans="33:54">
      <c r="AG281" s="117"/>
      <c r="AH281" s="117"/>
      <c r="AI281" s="117"/>
      <c r="AJ281" s="117"/>
      <c r="AK281" s="117"/>
      <c r="AM281" s="141"/>
      <c r="AT281" s="117"/>
      <c r="AU281" s="117"/>
      <c r="AV281" s="117"/>
      <c r="AW281" s="117"/>
      <c r="AX281" s="117"/>
      <c r="AY281" s="117"/>
      <c r="AZ281" s="117"/>
      <c r="BA281" s="117"/>
      <c r="BB281" s="117"/>
    </row>
    <row r="282" spans="33:54">
      <c r="AG282" s="117"/>
      <c r="AH282" s="117"/>
      <c r="AI282" s="117"/>
      <c r="AJ282" s="117"/>
      <c r="AK282" s="117"/>
      <c r="AM282" s="141"/>
      <c r="AT282" s="117"/>
      <c r="AU282" s="117"/>
      <c r="AV282" s="117"/>
      <c r="AW282" s="117"/>
      <c r="AX282" s="117"/>
      <c r="AY282" s="117"/>
      <c r="AZ282" s="117"/>
      <c r="BA282" s="117"/>
      <c r="BB282" s="117"/>
    </row>
    <row r="283" spans="33:54">
      <c r="AG283" s="117"/>
      <c r="AH283" s="117"/>
      <c r="AI283" s="117"/>
      <c r="AJ283" s="117"/>
      <c r="AK283" s="117"/>
      <c r="AM283" s="141"/>
      <c r="AT283" s="117"/>
      <c r="AU283" s="117"/>
      <c r="AV283" s="117"/>
      <c r="AW283" s="117"/>
      <c r="AX283" s="117"/>
      <c r="AY283" s="117"/>
      <c r="AZ283" s="117"/>
      <c r="BA283" s="117"/>
      <c r="BB283" s="117"/>
    </row>
    <row r="284" spans="33:54">
      <c r="AG284" s="117"/>
      <c r="AH284" s="117"/>
      <c r="AI284" s="117"/>
      <c r="AJ284" s="117"/>
      <c r="AK284" s="117"/>
      <c r="AM284" s="141"/>
      <c r="AT284" s="117"/>
      <c r="AU284" s="117"/>
      <c r="AV284" s="117"/>
      <c r="AW284" s="117"/>
      <c r="AX284" s="117"/>
      <c r="AY284" s="117"/>
      <c r="AZ284" s="117"/>
      <c r="BA284" s="117"/>
    </row>
    <row r="285" spans="33:54">
      <c r="AG285" s="117"/>
      <c r="AH285" s="117"/>
      <c r="AI285" s="117"/>
      <c r="AJ285" s="117"/>
      <c r="AK285" s="117"/>
      <c r="AM285" s="141"/>
      <c r="AT285" s="117"/>
      <c r="AU285" s="117"/>
      <c r="AV285" s="117"/>
      <c r="AW285" s="117"/>
      <c r="AX285" s="117"/>
      <c r="AY285" s="117"/>
      <c r="AZ285" s="117"/>
      <c r="BA285" s="117"/>
    </row>
    <row r="286" spans="33:54">
      <c r="AG286" s="117"/>
      <c r="AH286" s="117"/>
      <c r="AI286" s="117"/>
      <c r="AJ286" s="117"/>
      <c r="AK286" s="117"/>
      <c r="AM286" s="141"/>
      <c r="AT286" s="117"/>
      <c r="AU286" s="117"/>
      <c r="AV286" s="117"/>
      <c r="AW286" s="117"/>
      <c r="AX286" s="117"/>
      <c r="AY286" s="117"/>
      <c r="AZ286" s="117"/>
      <c r="BA286" s="117"/>
    </row>
    <row r="287" spans="33:54">
      <c r="AG287" s="117"/>
      <c r="AH287" s="117"/>
      <c r="AI287" s="117"/>
      <c r="AJ287" s="117"/>
      <c r="AK287" s="117"/>
      <c r="AM287" s="141"/>
      <c r="AT287" s="117"/>
      <c r="AU287" s="117"/>
      <c r="AV287" s="117"/>
      <c r="AW287" s="117"/>
      <c r="AX287" s="117"/>
      <c r="AY287" s="117"/>
      <c r="AZ287" s="117"/>
      <c r="BA287" s="117"/>
    </row>
    <row r="288" spans="33:54">
      <c r="AG288" s="117"/>
      <c r="AH288" s="117"/>
      <c r="AI288" s="117"/>
      <c r="AJ288" s="117"/>
      <c r="AK288" s="117"/>
      <c r="AM288" s="141"/>
      <c r="AT288" s="117"/>
      <c r="AU288" s="117"/>
      <c r="AV288" s="117"/>
      <c r="AW288" s="117"/>
      <c r="AX288" s="117"/>
      <c r="AY288" s="117"/>
      <c r="AZ288" s="117"/>
      <c r="BA288" s="117"/>
    </row>
    <row r="289" spans="33:54">
      <c r="AG289" s="117"/>
      <c r="AH289" s="117"/>
      <c r="AI289" s="117"/>
      <c r="AJ289" s="117"/>
      <c r="AK289" s="117"/>
      <c r="AM289" s="141"/>
      <c r="AT289" s="117"/>
      <c r="AU289" s="117"/>
      <c r="AV289" s="117"/>
      <c r="AW289" s="117"/>
      <c r="AX289" s="117"/>
      <c r="AY289" s="117"/>
      <c r="AZ289" s="117"/>
      <c r="BA289" s="117"/>
    </row>
    <row r="290" spans="33:54">
      <c r="AG290" s="117"/>
      <c r="AH290" s="117"/>
      <c r="AI290" s="117"/>
      <c r="AJ290" s="117"/>
      <c r="AK290" s="117"/>
      <c r="AM290" s="141"/>
      <c r="AT290" s="117"/>
      <c r="AU290" s="117"/>
      <c r="AV290" s="117"/>
      <c r="AW290" s="117"/>
      <c r="AX290" s="117"/>
      <c r="AY290" s="117"/>
      <c r="AZ290" s="117"/>
      <c r="BA290" s="117"/>
    </row>
    <row r="291" spans="33:54">
      <c r="AG291" s="117"/>
      <c r="AH291" s="117"/>
      <c r="AI291" s="117"/>
      <c r="AJ291" s="117"/>
      <c r="AK291" s="117"/>
      <c r="AM291" s="141"/>
      <c r="AT291" s="117"/>
      <c r="AU291" s="117"/>
      <c r="AV291" s="117"/>
      <c r="AW291" s="117"/>
      <c r="AX291" s="117"/>
      <c r="AY291" s="117"/>
      <c r="AZ291" s="117"/>
      <c r="BA291" s="117"/>
      <c r="BB291" s="117"/>
    </row>
    <row r="292" spans="33:54">
      <c r="AG292" s="117"/>
      <c r="AH292" s="117"/>
      <c r="AI292" s="117"/>
      <c r="AJ292" s="117"/>
      <c r="AK292" s="117"/>
      <c r="AM292" s="141"/>
      <c r="AT292" s="117"/>
      <c r="AU292" s="117"/>
      <c r="AV292" s="117"/>
      <c r="AW292" s="117"/>
      <c r="AX292" s="117"/>
      <c r="AY292" s="117"/>
      <c r="AZ292" s="117"/>
      <c r="BA292" s="117"/>
      <c r="BB292" s="117"/>
    </row>
    <row r="293" spans="33:54">
      <c r="AG293" s="117"/>
      <c r="AH293" s="117"/>
      <c r="AI293" s="117"/>
      <c r="AJ293" s="117"/>
      <c r="AK293" s="117"/>
      <c r="AM293" s="141"/>
      <c r="AT293" s="117"/>
      <c r="AU293" s="117"/>
      <c r="AV293" s="117"/>
      <c r="AW293" s="117"/>
      <c r="AX293" s="117"/>
      <c r="AY293" s="117"/>
      <c r="AZ293" s="117"/>
      <c r="BA293" s="117"/>
      <c r="BB293" s="117"/>
    </row>
    <row r="294" spans="33:54">
      <c r="AG294" s="117"/>
      <c r="AH294" s="117"/>
      <c r="AI294" s="117"/>
      <c r="AJ294" s="117"/>
      <c r="AK294" s="117"/>
      <c r="AM294" s="141"/>
      <c r="AT294" s="117"/>
      <c r="AU294" s="117"/>
      <c r="AV294" s="117"/>
      <c r="AW294" s="117"/>
      <c r="AX294" s="117"/>
      <c r="AY294" s="117"/>
      <c r="AZ294" s="117"/>
      <c r="BA294" s="117"/>
    </row>
    <row r="295" spans="33:54">
      <c r="AG295" s="117"/>
      <c r="AH295" s="117"/>
      <c r="AI295" s="117"/>
      <c r="AJ295" s="117"/>
      <c r="AK295" s="117"/>
      <c r="AM295" s="141"/>
      <c r="AT295" s="117"/>
      <c r="AU295" s="117"/>
      <c r="AV295" s="117"/>
      <c r="AW295" s="117"/>
      <c r="AX295" s="117"/>
      <c r="AY295" s="117"/>
      <c r="AZ295" s="117"/>
      <c r="BA295" s="117"/>
    </row>
    <row r="296" spans="33:54">
      <c r="AG296" s="117"/>
      <c r="AH296" s="117"/>
      <c r="AI296" s="117"/>
      <c r="AJ296" s="117"/>
      <c r="AK296" s="117"/>
      <c r="AM296" s="141"/>
      <c r="AT296" s="117"/>
      <c r="AU296" s="117"/>
      <c r="AV296" s="117"/>
      <c r="AW296" s="117"/>
      <c r="AX296" s="117"/>
      <c r="AY296" s="117"/>
      <c r="AZ296" s="117"/>
      <c r="BA296" s="117"/>
    </row>
    <row r="297" spans="33:54">
      <c r="AG297" s="117"/>
      <c r="AH297" s="117"/>
      <c r="AI297" s="117"/>
      <c r="AJ297" s="117"/>
      <c r="AK297" s="117"/>
      <c r="AM297" s="141"/>
      <c r="AT297" s="117"/>
      <c r="AU297" s="117"/>
      <c r="AV297" s="117"/>
      <c r="AW297" s="117"/>
      <c r="AX297" s="117"/>
      <c r="AY297" s="117"/>
      <c r="AZ297" s="117"/>
      <c r="BA297" s="117"/>
    </row>
    <row r="298" spans="33:54">
      <c r="AG298" s="117"/>
      <c r="AH298" s="117"/>
      <c r="AI298" s="117"/>
      <c r="AJ298" s="117"/>
      <c r="AK298" s="117"/>
      <c r="AM298" s="141"/>
      <c r="AT298" s="117"/>
      <c r="AU298" s="117"/>
      <c r="AV298" s="117"/>
      <c r="AW298" s="117"/>
      <c r="AX298" s="117"/>
      <c r="AY298" s="117"/>
      <c r="AZ298" s="117"/>
      <c r="BA298" s="117"/>
    </row>
    <row r="299" spans="33:54">
      <c r="AG299" s="117"/>
      <c r="AH299" s="117"/>
      <c r="AI299" s="117"/>
      <c r="AJ299" s="117"/>
      <c r="AK299" s="117"/>
      <c r="AM299" s="141"/>
      <c r="AT299" s="117"/>
      <c r="AU299" s="117"/>
      <c r="AV299" s="117"/>
      <c r="AW299" s="117"/>
      <c r="AX299" s="117"/>
      <c r="AY299" s="117"/>
      <c r="AZ299" s="117"/>
      <c r="BA299" s="117"/>
    </row>
    <row r="300" spans="33:54">
      <c r="AG300" s="117"/>
      <c r="AH300" s="117"/>
      <c r="AI300" s="117"/>
      <c r="AJ300" s="117"/>
      <c r="AK300" s="117"/>
      <c r="AM300" s="141"/>
      <c r="AT300" s="117"/>
      <c r="AU300" s="117"/>
      <c r="AV300" s="117"/>
      <c r="AW300" s="117"/>
      <c r="AX300" s="117"/>
      <c r="AY300" s="117"/>
      <c r="AZ300" s="117"/>
      <c r="BA300" s="117"/>
    </row>
    <row r="301" spans="33:54">
      <c r="AG301" s="117"/>
      <c r="AH301" s="117"/>
      <c r="AI301" s="117"/>
      <c r="AJ301" s="117"/>
      <c r="AK301" s="117"/>
      <c r="AM301" s="141"/>
      <c r="AT301" s="117"/>
      <c r="AU301" s="117"/>
      <c r="AV301" s="117"/>
      <c r="AW301" s="117"/>
      <c r="AX301" s="117"/>
      <c r="AY301" s="117"/>
      <c r="AZ301" s="117"/>
      <c r="BA301" s="117"/>
    </row>
    <row r="302" spans="33:54">
      <c r="AG302" s="117"/>
      <c r="AH302" s="117"/>
      <c r="AI302" s="117"/>
      <c r="AJ302" s="117"/>
      <c r="AK302" s="117"/>
      <c r="AM302" s="141"/>
      <c r="AT302" s="117"/>
      <c r="AU302" s="117"/>
      <c r="AV302" s="117"/>
      <c r="AW302" s="117"/>
      <c r="AX302" s="117"/>
      <c r="AY302" s="117"/>
      <c r="AZ302" s="117"/>
      <c r="BA302" s="117"/>
    </row>
    <row r="303" spans="33:54">
      <c r="AG303" s="117"/>
      <c r="AH303" s="117"/>
      <c r="AI303" s="117"/>
      <c r="AJ303" s="117"/>
      <c r="AK303" s="117"/>
      <c r="AM303" s="141"/>
      <c r="AT303" s="117"/>
      <c r="AU303" s="117"/>
      <c r="AV303" s="117"/>
      <c r="AW303" s="117"/>
      <c r="AX303" s="117"/>
      <c r="AY303" s="117"/>
      <c r="AZ303" s="117"/>
      <c r="BA303" s="117"/>
    </row>
    <row r="304" spans="33:54">
      <c r="AG304" s="117"/>
      <c r="AH304" s="117"/>
      <c r="AI304" s="117"/>
      <c r="AJ304" s="117"/>
      <c r="AK304" s="117"/>
      <c r="AM304" s="141"/>
      <c r="AT304" s="117"/>
      <c r="AU304" s="117"/>
      <c r="AV304" s="117"/>
      <c r="AW304" s="117"/>
      <c r="AX304" s="117"/>
      <c r="AY304" s="117"/>
      <c r="AZ304" s="117"/>
      <c r="BA304" s="117"/>
    </row>
    <row r="305" spans="33:54">
      <c r="AG305" s="117"/>
      <c r="AH305" s="117"/>
      <c r="AI305" s="117"/>
      <c r="AJ305" s="117"/>
      <c r="AK305" s="117"/>
      <c r="AM305" s="141"/>
      <c r="AT305" s="117"/>
      <c r="AU305" s="117"/>
      <c r="AV305" s="117"/>
      <c r="AW305" s="117"/>
      <c r="AX305" s="117"/>
      <c r="AY305" s="117"/>
      <c r="AZ305" s="117"/>
      <c r="BA305" s="117"/>
    </row>
    <row r="306" spans="33:54">
      <c r="AG306" s="117"/>
      <c r="AH306" s="117"/>
      <c r="AI306" s="117"/>
      <c r="AJ306" s="117"/>
      <c r="AK306" s="117"/>
      <c r="AM306" s="141"/>
      <c r="AT306" s="117"/>
      <c r="AU306" s="117"/>
      <c r="AV306" s="117"/>
      <c r="AW306" s="117"/>
      <c r="AX306" s="117"/>
      <c r="AY306" s="117"/>
      <c r="AZ306" s="117"/>
      <c r="BA306" s="117"/>
    </row>
    <row r="307" spans="33:54">
      <c r="AG307" s="117"/>
      <c r="AH307" s="117"/>
      <c r="AI307" s="117"/>
      <c r="AJ307" s="117"/>
      <c r="AK307" s="117"/>
      <c r="AM307" s="141"/>
      <c r="AT307" s="117"/>
      <c r="AU307" s="117"/>
      <c r="AV307" s="117"/>
      <c r="AW307" s="117"/>
      <c r="AX307" s="117"/>
      <c r="AY307" s="117"/>
      <c r="AZ307" s="117"/>
      <c r="BA307" s="117"/>
    </row>
    <row r="308" spans="33:54">
      <c r="AG308" s="117"/>
      <c r="AH308" s="117"/>
      <c r="AI308" s="117"/>
      <c r="AJ308" s="117"/>
      <c r="AK308" s="117"/>
      <c r="AM308" s="141"/>
      <c r="AT308" s="117"/>
      <c r="AU308" s="117"/>
      <c r="AV308" s="117"/>
      <c r="AW308" s="117"/>
      <c r="AX308" s="117"/>
      <c r="AY308" s="117"/>
      <c r="AZ308" s="117"/>
      <c r="BA308" s="117"/>
    </row>
    <row r="309" spans="33:54">
      <c r="AG309" s="117"/>
      <c r="AH309" s="117"/>
      <c r="AI309" s="117"/>
      <c r="AJ309" s="117"/>
      <c r="AK309" s="117"/>
      <c r="AM309" s="141"/>
      <c r="AT309" s="117"/>
      <c r="AU309" s="117"/>
      <c r="AV309" s="117"/>
      <c r="AW309" s="117"/>
      <c r="AX309" s="117"/>
      <c r="AY309" s="117"/>
      <c r="AZ309" s="117"/>
      <c r="BA309" s="117"/>
      <c r="BB309" s="117"/>
    </row>
    <row r="310" spans="33:54">
      <c r="AG310" s="117"/>
      <c r="AH310" s="117"/>
      <c r="AI310" s="117"/>
      <c r="AJ310" s="117"/>
      <c r="AK310" s="117"/>
      <c r="AM310" s="141"/>
      <c r="AT310" s="117"/>
      <c r="AU310" s="117"/>
      <c r="AV310" s="117"/>
      <c r="AW310" s="117"/>
      <c r="AX310" s="117"/>
      <c r="AY310" s="117"/>
      <c r="AZ310" s="117"/>
      <c r="BA310" s="117"/>
    </row>
    <row r="311" spans="33:54">
      <c r="AG311" s="117"/>
      <c r="AH311" s="117"/>
      <c r="AI311" s="117"/>
      <c r="AJ311" s="117"/>
      <c r="AK311" s="117"/>
      <c r="AM311" s="141"/>
      <c r="AT311" s="117"/>
      <c r="AU311" s="117"/>
      <c r="AV311" s="117"/>
      <c r="AW311" s="117"/>
      <c r="AX311" s="117"/>
      <c r="AY311" s="117"/>
      <c r="AZ311" s="117"/>
      <c r="BA311" s="117"/>
    </row>
    <row r="312" spans="33:54">
      <c r="AG312" s="117"/>
      <c r="AH312" s="117"/>
      <c r="AI312" s="117"/>
      <c r="AJ312" s="117"/>
      <c r="AK312" s="117"/>
      <c r="AM312" s="141"/>
      <c r="AT312" s="117"/>
      <c r="AU312" s="117"/>
      <c r="AV312" s="117"/>
      <c r="AW312" s="117"/>
      <c r="AX312" s="117"/>
      <c r="AY312" s="117"/>
      <c r="AZ312" s="117"/>
      <c r="BA312" s="117"/>
    </row>
    <row r="313" spans="33:54">
      <c r="AG313" s="117"/>
      <c r="AH313" s="117"/>
      <c r="AI313" s="117"/>
      <c r="AJ313" s="117"/>
      <c r="AK313" s="117"/>
      <c r="AM313" s="141"/>
      <c r="AT313" s="117"/>
      <c r="AU313" s="117"/>
      <c r="AV313" s="117"/>
      <c r="AW313" s="117"/>
      <c r="AX313" s="117"/>
      <c r="AY313" s="117"/>
      <c r="AZ313" s="117"/>
      <c r="BA313" s="117"/>
    </row>
    <row r="314" spans="33:54">
      <c r="AG314" s="117"/>
      <c r="AH314" s="117"/>
      <c r="AI314" s="117"/>
      <c r="AJ314" s="117"/>
      <c r="AK314" s="117"/>
      <c r="AM314" s="141"/>
      <c r="AT314" s="117"/>
      <c r="AU314" s="117"/>
      <c r="AV314" s="117"/>
      <c r="AW314" s="117"/>
      <c r="AX314" s="117"/>
      <c r="AY314" s="117"/>
      <c r="AZ314" s="117"/>
      <c r="BA314" s="117"/>
    </row>
    <row r="315" spans="33:54">
      <c r="AG315" s="117"/>
      <c r="AH315" s="117"/>
      <c r="AI315" s="117"/>
      <c r="AJ315" s="117"/>
      <c r="AK315" s="117"/>
      <c r="AM315" s="141"/>
      <c r="AT315" s="117"/>
      <c r="AU315" s="117"/>
      <c r="AV315" s="117"/>
      <c r="AW315" s="117"/>
      <c r="AX315" s="117"/>
      <c r="AY315" s="117"/>
      <c r="AZ315" s="117"/>
      <c r="BA315" s="117"/>
    </row>
    <row r="316" spans="33:54">
      <c r="AG316" s="117"/>
      <c r="AH316" s="117"/>
      <c r="AI316" s="117"/>
      <c r="AJ316" s="117"/>
      <c r="AK316" s="117"/>
      <c r="AM316" s="141"/>
      <c r="AT316" s="117"/>
      <c r="AU316" s="117"/>
      <c r="AV316" s="117"/>
      <c r="AW316" s="117"/>
      <c r="AX316" s="117"/>
      <c r="AY316" s="117"/>
      <c r="AZ316" s="117"/>
      <c r="BA316" s="117"/>
    </row>
    <row r="317" spans="33:54">
      <c r="AG317" s="117"/>
      <c r="AH317" s="117"/>
      <c r="AI317" s="117"/>
      <c r="AJ317" s="117"/>
      <c r="AK317" s="117"/>
      <c r="AM317" s="141"/>
      <c r="AT317" s="117"/>
      <c r="AU317" s="117"/>
      <c r="AV317" s="117"/>
      <c r="AW317" s="117"/>
      <c r="AX317" s="117"/>
      <c r="AY317" s="117"/>
      <c r="AZ317" s="117"/>
      <c r="BA317" s="117"/>
    </row>
    <row r="318" spans="33:54">
      <c r="AG318" s="117"/>
      <c r="AH318" s="117"/>
      <c r="AI318" s="117"/>
      <c r="AJ318" s="117"/>
      <c r="AK318" s="117"/>
      <c r="AM318" s="141"/>
      <c r="AT318" s="117"/>
      <c r="AU318" s="117"/>
      <c r="AV318" s="117"/>
      <c r="AW318" s="117"/>
      <c r="AX318" s="117"/>
      <c r="AY318" s="117"/>
      <c r="AZ318" s="117"/>
      <c r="BA318" s="117"/>
    </row>
    <row r="319" spans="33:54">
      <c r="AG319" s="117"/>
      <c r="AH319" s="117"/>
      <c r="AI319" s="117"/>
      <c r="AJ319" s="117"/>
      <c r="AK319" s="117"/>
      <c r="AM319" s="141"/>
      <c r="AT319" s="117"/>
      <c r="AU319" s="117"/>
      <c r="AV319" s="117"/>
      <c r="AW319" s="117"/>
      <c r="AX319" s="117"/>
      <c r="AY319" s="117"/>
      <c r="AZ319" s="117"/>
      <c r="BA319" s="117"/>
    </row>
    <row r="320" spans="33:54">
      <c r="AG320" s="117"/>
      <c r="AH320" s="117"/>
      <c r="AI320" s="117"/>
      <c r="AJ320" s="117"/>
      <c r="AK320" s="117"/>
      <c r="AM320" s="141"/>
      <c r="AT320" s="117"/>
      <c r="AU320" s="117"/>
      <c r="AV320" s="117"/>
      <c r="AW320" s="117"/>
      <c r="AX320" s="117"/>
      <c r="AY320" s="117"/>
      <c r="AZ320" s="117"/>
      <c r="BA320" s="117"/>
    </row>
    <row r="321" spans="33:54">
      <c r="AG321" s="117"/>
      <c r="AH321" s="117"/>
      <c r="AI321" s="117"/>
      <c r="AJ321" s="117"/>
      <c r="AK321" s="117"/>
      <c r="AM321" s="141"/>
      <c r="AT321" s="117"/>
      <c r="AU321" s="117"/>
      <c r="AV321" s="117"/>
      <c r="AW321" s="117"/>
      <c r="AX321" s="117"/>
      <c r="AY321" s="117"/>
      <c r="AZ321" s="117"/>
      <c r="BA321" s="117"/>
    </row>
    <row r="322" spans="33:54">
      <c r="AG322" s="117"/>
      <c r="AH322" s="117"/>
      <c r="AI322" s="117"/>
      <c r="AJ322" s="117"/>
      <c r="AK322" s="117"/>
      <c r="AM322" s="141"/>
      <c r="AT322" s="117"/>
      <c r="AU322" s="117"/>
      <c r="AV322" s="117"/>
      <c r="AW322" s="117"/>
      <c r="AX322" s="117"/>
      <c r="AY322" s="117"/>
      <c r="AZ322" s="117"/>
      <c r="BA322" s="117"/>
    </row>
    <row r="323" spans="33:54">
      <c r="AG323" s="117"/>
      <c r="AH323" s="117"/>
      <c r="AI323" s="117"/>
      <c r="AJ323" s="117"/>
      <c r="AK323" s="117"/>
      <c r="AM323" s="141"/>
      <c r="AT323" s="117"/>
      <c r="AU323" s="117"/>
      <c r="AV323" s="117"/>
      <c r="AW323" s="117"/>
      <c r="AX323" s="117"/>
      <c r="AY323" s="117"/>
      <c r="AZ323" s="117"/>
      <c r="BA323" s="117"/>
      <c r="BB323" s="117"/>
    </row>
    <row r="324" spans="33:54">
      <c r="AG324" s="117"/>
      <c r="AH324" s="117"/>
      <c r="AI324" s="117"/>
      <c r="AJ324" s="117"/>
      <c r="AK324" s="117"/>
      <c r="AM324" s="141"/>
      <c r="AT324" s="117"/>
      <c r="AU324" s="117"/>
      <c r="AV324" s="117"/>
      <c r="AW324" s="117"/>
      <c r="AX324" s="117"/>
      <c r="AY324" s="117"/>
      <c r="AZ324" s="117"/>
      <c r="BA324" s="117"/>
    </row>
    <row r="325" spans="33:54">
      <c r="AG325" s="117"/>
      <c r="AH325" s="117"/>
      <c r="AI325" s="117"/>
      <c r="AJ325" s="117"/>
      <c r="AK325" s="117"/>
      <c r="AM325" s="141"/>
      <c r="AT325" s="117"/>
      <c r="AU325" s="117"/>
      <c r="AV325" s="117"/>
      <c r="AW325" s="117"/>
      <c r="AX325" s="117"/>
      <c r="AY325" s="117"/>
      <c r="AZ325" s="117"/>
      <c r="BA325" s="117"/>
    </row>
    <row r="326" spans="33:54">
      <c r="AG326" s="117"/>
      <c r="AH326" s="117"/>
      <c r="AI326" s="117"/>
      <c r="AJ326" s="117"/>
      <c r="AK326" s="117"/>
      <c r="AM326" s="141"/>
      <c r="AT326" s="117"/>
      <c r="AU326" s="117"/>
      <c r="AV326" s="117"/>
      <c r="AW326" s="117"/>
      <c r="AX326" s="117"/>
      <c r="AY326" s="117"/>
      <c r="AZ326" s="117"/>
      <c r="BA326" s="117"/>
    </row>
    <row r="327" spans="33:54">
      <c r="AG327" s="117"/>
      <c r="AH327" s="117"/>
      <c r="AI327" s="117"/>
      <c r="AJ327" s="117"/>
      <c r="AK327" s="117"/>
      <c r="AM327" s="141"/>
      <c r="AT327" s="117"/>
      <c r="AU327" s="117"/>
      <c r="AV327" s="117"/>
      <c r="AW327" s="117"/>
      <c r="AX327" s="117"/>
      <c r="AY327" s="117"/>
      <c r="AZ327" s="117"/>
      <c r="BA327" s="117"/>
    </row>
    <row r="328" spans="33:54">
      <c r="AG328" s="117"/>
      <c r="AH328" s="117"/>
      <c r="AI328" s="117"/>
      <c r="AJ328" s="117"/>
      <c r="AK328" s="117"/>
      <c r="AM328" s="141"/>
      <c r="AT328" s="117"/>
      <c r="AU328" s="117"/>
      <c r="AV328" s="117"/>
      <c r="AW328" s="117"/>
      <c r="AX328" s="117"/>
      <c r="AY328" s="117"/>
      <c r="AZ328" s="117"/>
      <c r="BA328" s="117"/>
    </row>
    <row r="329" spans="33:54">
      <c r="AG329" s="117"/>
      <c r="AH329" s="117"/>
      <c r="AI329" s="117"/>
      <c r="AJ329" s="117"/>
      <c r="AK329" s="117"/>
      <c r="AM329" s="141"/>
      <c r="AT329" s="117"/>
      <c r="AU329" s="117"/>
      <c r="AV329" s="117"/>
      <c r="AW329" s="117"/>
      <c r="AX329" s="117"/>
      <c r="AY329" s="117"/>
      <c r="AZ329" s="117"/>
      <c r="BA329" s="117"/>
    </row>
    <row r="330" spans="33:54">
      <c r="AG330" s="117"/>
      <c r="AH330" s="117"/>
      <c r="AI330" s="117"/>
      <c r="AJ330" s="117"/>
      <c r="AK330" s="117"/>
      <c r="AM330" s="141"/>
      <c r="AT330" s="117"/>
      <c r="AU330" s="117"/>
      <c r="AV330" s="117"/>
      <c r="AW330" s="117"/>
      <c r="AX330" s="117"/>
      <c r="AY330" s="117"/>
      <c r="AZ330" s="117"/>
      <c r="BA330" s="117"/>
    </row>
    <row r="331" spans="33:54">
      <c r="AG331" s="117"/>
      <c r="AH331" s="117"/>
      <c r="AI331" s="117"/>
      <c r="AJ331" s="117"/>
      <c r="AK331" s="117"/>
      <c r="AM331" s="141"/>
      <c r="AT331" s="117"/>
      <c r="AU331" s="117"/>
      <c r="AV331" s="117"/>
      <c r="AW331" s="117"/>
      <c r="AX331" s="117"/>
      <c r="AY331" s="117"/>
      <c r="AZ331" s="117"/>
      <c r="BA331" s="117"/>
    </row>
    <row r="332" spans="33:54">
      <c r="AG332" s="117"/>
      <c r="AH332" s="117"/>
      <c r="AI332" s="117"/>
      <c r="AJ332" s="117"/>
      <c r="AK332" s="117"/>
      <c r="AM332" s="141"/>
      <c r="AT332" s="117"/>
      <c r="AU332" s="117"/>
      <c r="AV332" s="117"/>
      <c r="AW332" s="117"/>
      <c r="AX332" s="117"/>
      <c r="AY332" s="117"/>
      <c r="AZ332" s="117"/>
      <c r="BA332" s="117"/>
    </row>
    <row r="333" spans="33:54">
      <c r="AG333" s="117"/>
      <c r="AH333" s="117"/>
      <c r="AI333" s="117"/>
      <c r="AJ333" s="117"/>
      <c r="AK333" s="117"/>
      <c r="AM333" s="141"/>
      <c r="AT333" s="117"/>
      <c r="AU333" s="117"/>
      <c r="AV333" s="117"/>
      <c r="AW333" s="117"/>
      <c r="AX333" s="117"/>
      <c r="AY333" s="117"/>
      <c r="AZ333" s="117"/>
      <c r="BA333" s="117"/>
    </row>
    <row r="334" spans="33:54">
      <c r="AG334" s="117"/>
      <c r="AH334" s="117"/>
      <c r="AI334" s="117"/>
      <c r="AJ334" s="117"/>
      <c r="AK334" s="117"/>
      <c r="AM334" s="141"/>
      <c r="AT334" s="117"/>
      <c r="AU334" s="117"/>
      <c r="AV334" s="117"/>
      <c r="AW334" s="117"/>
      <c r="AX334" s="117"/>
      <c r="AY334" s="117"/>
      <c r="AZ334" s="117"/>
      <c r="BA334" s="117"/>
    </row>
    <row r="335" spans="33:54">
      <c r="AG335" s="117"/>
      <c r="AH335" s="117"/>
      <c r="AI335" s="117"/>
      <c r="AJ335" s="117"/>
      <c r="AK335" s="117"/>
      <c r="AM335" s="141"/>
      <c r="AT335" s="117"/>
      <c r="AU335" s="117"/>
      <c r="AV335" s="117"/>
      <c r="AW335" s="117"/>
      <c r="AX335" s="117"/>
      <c r="AY335" s="117"/>
      <c r="AZ335" s="117"/>
      <c r="BA335" s="117"/>
    </row>
    <row r="336" spans="33:54">
      <c r="AG336" s="117"/>
      <c r="AH336" s="117"/>
      <c r="AI336" s="117"/>
      <c r="AJ336" s="117"/>
      <c r="AK336" s="117"/>
      <c r="AM336" s="141"/>
      <c r="AT336" s="117"/>
      <c r="AU336" s="117"/>
      <c r="AV336" s="117"/>
      <c r="AW336" s="117"/>
      <c r="AX336" s="117"/>
      <c r="AY336" s="117"/>
      <c r="AZ336" s="117"/>
      <c r="BA336" s="117"/>
    </row>
    <row r="337" spans="33:54">
      <c r="AG337" s="117"/>
      <c r="AH337" s="117"/>
      <c r="AI337" s="117"/>
      <c r="AJ337" s="117"/>
      <c r="AK337" s="117"/>
      <c r="AM337" s="141"/>
      <c r="AT337" s="117"/>
      <c r="AU337" s="117"/>
      <c r="AV337" s="117"/>
      <c r="AW337" s="117"/>
      <c r="AX337" s="117"/>
      <c r="AY337" s="117"/>
      <c r="AZ337" s="117"/>
      <c r="BA337" s="117"/>
    </row>
    <row r="338" spans="33:54">
      <c r="AG338" s="117"/>
      <c r="AH338" s="117"/>
      <c r="AI338" s="117"/>
      <c r="AJ338" s="117"/>
      <c r="AK338" s="117"/>
      <c r="AM338" s="141"/>
      <c r="AT338" s="117"/>
      <c r="AU338" s="117"/>
      <c r="AV338" s="117"/>
      <c r="AW338" s="117"/>
      <c r="AX338" s="117"/>
      <c r="AY338" s="117"/>
      <c r="AZ338" s="117"/>
      <c r="BA338" s="117"/>
    </row>
    <row r="339" spans="33:54">
      <c r="AG339" s="117"/>
      <c r="AH339" s="117"/>
      <c r="AI339" s="117"/>
      <c r="AJ339" s="117"/>
      <c r="AK339" s="117"/>
      <c r="AM339" s="141"/>
      <c r="AT339" s="117"/>
      <c r="AU339" s="117"/>
      <c r="AV339" s="117"/>
      <c r="AW339" s="117"/>
      <c r="AX339" s="117"/>
      <c r="AY339" s="117"/>
      <c r="AZ339" s="117"/>
      <c r="BA339" s="117"/>
    </row>
    <row r="340" spans="33:54">
      <c r="AG340" s="117"/>
      <c r="AH340" s="117"/>
      <c r="AI340" s="117"/>
      <c r="AJ340" s="117"/>
      <c r="AK340" s="117"/>
      <c r="AM340" s="141"/>
      <c r="AT340" s="117"/>
      <c r="AU340" s="117"/>
      <c r="AV340" s="117"/>
      <c r="AW340" s="117"/>
      <c r="AX340" s="117"/>
      <c r="AY340" s="117"/>
      <c r="AZ340" s="117"/>
      <c r="BA340" s="117"/>
    </row>
    <row r="341" spans="33:54">
      <c r="AG341" s="117"/>
      <c r="AH341" s="117"/>
      <c r="AI341" s="117"/>
      <c r="AJ341" s="117"/>
      <c r="AK341" s="117"/>
      <c r="AM341" s="141"/>
      <c r="AT341" s="117"/>
      <c r="AU341" s="117"/>
      <c r="AV341" s="117"/>
      <c r="AW341" s="117"/>
      <c r="AX341" s="117"/>
      <c r="AY341" s="117"/>
      <c r="AZ341" s="117"/>
      <c r="BA341" s="117"/>
      <c r="BB341" s="117"/>
    </row>
    <row r="342" spans="33:54">
      <c r="AG342" s="117"/>
      <c r="AH342" s="117"/>
      <c r="AI342" s="117"/>
      <c r="AJ342" s="117"/>
      <c r="AK342" s="117"/>
      <c r="AM342" s="141"/>
      <c r="AT342" s="117"/>
      <c r="AU342" s="117"/>
      <c r="AV342" s="117"/>
      <c r="AW342" s="117"/>
      <c r="AX342" s="117"/>
      <c r="AY342" s="117"/>
      <c r="AZ342" s="117"/>
      <c r="BA342" s="117"/>
    </row>
    <row r="343" spans="33:54">
      <c r="AG343" s="117"/>
      <c r="AH343" s="117"/>
      <c r="AI343" s="117"/>
      <c r="AJ343" s="117"/>
      <c r="AK343" s="117"/>
      <c r="AM343" s="141"/>
      <c r="AT343" s="117"/>
      <c r="AU343" s="117"/>
      <c r="AV343" s="117"/>
      <c r="AW343" s="117"/>
      <c r="AX343" s="117"/>
      <c r="AY343" s="117"/>
      <c r="AZ343" s="117"/>
      <c r="BA343" s="117"/>
    </row>
    <row r="344" spans="33:54">
      <c r="AG344" s="117"/>
      <c r="AH344" s="117"/>
      <c r="AI344" s="117"/>
      <c r="AJ344" s="117"/>
      <c r="AK344" s="117"/>
      <c r="AM344" s="141"/>
      <c r="AT344" s="117"/>
      <c r="AU344" s="117"/>
      <c r="AV344" s="117"/>
      <c r="AW344" s="117"/>
      <c r="AX344" s="117"/>
      <c r="AY344" s="117"/>
      <c r="AZ344" s="117"/>
      <c r="BA344" s="117"/>
    </row>
    <row r="345" spans="33:54">
      <c r="AG345" s="117"/>
      <c r="AH345" s="117"/>
      <c r="AI345" s="117"/>
      <c r="AJ345" s="117"/>
      <c r="AK345" s="117"/>
      <c r="AM345" s="141"/>
      <c r="AT345" s="117"/>
      <c r="AU345" s="117"/>
      <c r="AV345" s="117"/>
      <c r="AW345" s="117"/>
      <c r="AX345" s="117"/>
      <c r="AY345" s="117"/>
      <c r="AZ345" s="117"/>
      <c r="BA345" s="117"/>
    </row>
    <row r="346" spans="33:54">
      <c r="AG346" s="117"/>
      <c r="AH346" s="117"/>
      <c r="AI346" s="117"/>
      <c r="AJ346" s="117"/>
      <c r="AK346" s="117"/>
      <c r="AM346" s="141"/>
      <c r="AT346" s="117"/>
      <c r="AU346" s="117"/>
      <c r="AV346" s="117"/>
      <c r="AW346" s="117"/>
      <c r="AX346" s="117"/>
      <c r="AY346" s="117"/>
      <c r="AZ346" s="117"/>
      <c r="BA346" s="117"/>
    </row>
    <row r="347" spans="33:54">
      <c r="AG347" s="117"/>
      <c r="AH347" s="117"/>
      <c r="AI347" s="117"/>
      <c r="AJ347" s="117"/>
      <c r="AK347" s="117"/>
      <c r="AM347" s="141"/>
      <c r="AT347" s="117"/>
      <c r="AU347" s="117"/>
      <c r="AV347" s="117"/>
      <c r="AW347" s="117"/>
      <c r="AX347" s="117"/>
      <c r="AY347" s="117"/>
      <c r="AZ347" s="117"/>
      <c r="BA347" s="117"/>
    </row>
    <row r="348" spans="33:54">
      <c r="AG348" s="117"/>
      <c r="AH348" s="117"/>
      <c r="AI348" s="117"/>
      <c r="AJ348" s="117"/>
      <c r="AK348" s="117"/>
      <c r="AM348" s="141"/>
      <c r="AT348" s="117"/>
      <c r="AU348" s="117"/>
      <c r="AV348" s="117"/>
      <c r="AW348" s="117"/>
      <c r="AX348" s="117"/>
      <c r="AY348" s="117"/>
      <c r="AZ348" s="117"/>
      <c r="BA348" s="117"/>
    </row>
    <row r="349" spans="33:54">
      <c r="AG349" s="117"/>
      <c r="AH349" s="117"/>
      <c r="AI349" s="117"/>
      <c r="AJ349" s="117"/>
      <c r="AK349" s="117"/>
      <c r="AM349" s="141"/>
      <c r="AT349" s="117"/>
      <c r="AU349" s="117"/>
      <c r="AV349" s="117"/>
      <c r="AW349" s="117"/>
      <c r="AX349" s="117"/>
      <c r="AY349" s="117"/>
      <c r="AZ349" s="117"/>
      <c r="BA349" s="117"/>
    </row>
    <row r="350" spans="33:54">
      <c r="AG350" s="117"/>
      <c r="AH350" s="117"/>
      <c r="AI350" s="117"/>
      <c r="AJ350" s="117"/>
      <c r="AK350" s="117"/>
      <c r="AM350" s="141"/>
      <c r="AT350" s="117"/>
      <c r="AU350" s="117"/>
      <c r="AV350" s="117"/>
      <c r="AW350" s="117"/>
      <c r="AX350" s="117"/>
      <c r="AY350" s="117"/>
      <c r="AZ350" s="117"/>
      <c r="BA350" s="117"/>
    </row>
    <row r="351" spans="33:54">
      <c r="AG351" s="117"/>
      <c r="AH351" s="117"/>
      <c r="AI351" s="117"/>
      <c r="AJ351" s="117"/>
      <c r="AK351" s="117"/>
      <c r="AM351" s="141"/>
      <c r="AT351" s="117"/>
      <c r="AU351" s="117"/>
      <c r="AV351" s="117"/>
      <c r="AW351" s="117"/>
      <c r="AX351" s="117"/>
      <c r="AY351" s="117"/>
      <c r="AZ351" s="117"/>
      <c r="BA351" s="117"/>
    </row>
    <row r="352" spans="33:54">
      <c r="AG352" s="117"/>
      <c r="AH352" s="117"/>
      <c r="AI352" s="117"/>
      <c r="AJ352" s="117"/>
      <c r="AK352" s="117"/>
      <c r="AM352" s="141"/>
      <c r="AT352" s="117"/>
      <c r="AU352" s="117"/>
      <c r="AV352" s="117"/>
      <c r="AW352" s="117"/>
      <c r="AX352" s="117"/>
      <c r="AY352" s="117"/>
      <c r="AZ352" s="117"/>
      <c r="BA352" s="117"/>
    </row>
    <row r="353" spans="33:70">
      <c r="AG353" s="117"/>
      <c r="AH353" s="117"/>
      <c r="AI353" s="117"/>
      <c r="AJ353" s="117"/>
      <c r="AK353" s="117"/>
      <c r="AM353" s="141"/>
      <c r="AT353" s="117"/>
      <c r="AU353" s="117"/>
      <c r="AV353" s="117"/>
      <c r="AW353" s="117"/>
      <c r="AX353" s="117"/>
      <c r="AY353" s="117"/>
      <c r="AZ353" s="117"/>
      <c r="BA353" s="117"/>
    </row>
    <row r="354" spans="33:70">
      <c r="AG354" s="117"/>
      <c r="AH354" s="117"/>
      <c r="AI354" s="117"/>
      <c r="AJ354" s="117"/>
      <c r="AK354" s="117"/>
      <c r="AM354" s="141"/>
      <c r="AT354" s="117"/>
      <c r="AU354" s="117"/>
      <c r="AV354" s="117"/>
      <c r="AW354" s="117"/>
      <c r="AX354" s="117"/>
      <c r="AY354" s="117"/>
      <c r="AZ354" s="117"/>
      <c r="BA354" s="117"/>
    </row>
    <row r="355" spans="33:70">
      <c r="AG355" s="117"/>
      <c r="AH355" s="117"/>
      <c r="AI355" s="117"/>
      <c r="AJ355" s="117"/>
      <c r="AK355" s="117"/>
      <c r="AM355" s="141"/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  <c r="BD355" s="117"/>
      <c r="BE355" s="117"/>
      <c r="BF355" s="117"/>
      <c r="BG355" s="117"/>
      <c r="BH355" s="117"/>
      <c r="BI355" s="117"/>
      <c r="BJ355" s="117"/>
      <c r="BK355" s="117"/>
      <c r="BL355" s="117"/>
      <c r="BM355" s="117"/>
      <c r="BN355" s="117"/>
      <c r="BO355" s="117"/>
      <c r="BP355" s="117"/>
      <c r="BQ355" s="117"/>
      <c r="BR355" s="117"/>
    </row>
    <row r="356" spans="33:70">
      <c r="AG356" s="117"/>
      <c r="AH356" s="117"/>
      <c r="AI356" s="117"/>
      <c r="AJ356" s="117"/>
      <c r="AK356" s="117"/>
      <c r="AM356" s="141"/>
      <c r="AT356" s="117"/>
      <c r="AU356" s="117"/>
      <c r="AV356" s="117"/>
      <c r="AW356" s="117"/>
      <c r="AX356" s="117"/>
      <c r="AY356" s="117"/>
      <c r="AZ356" s="117"/>
      <c r="BA356" s="117"/>
    </row>
    <row r="357" spans="33:70">
      <c r="AG357" s="117"/>
      <c r="AH357" s="117"/>
      <c r="AI357" s="117"/>
      <c r="AJ357" s="117"/>
      <c r="AK357" s="117"/>
      <c r="AM357" s="141"/>
      <c r="AT357" s="117"/>
      <c r="AU357" s="117"/>
      <c r="AV357" s="117"/>
      <c r="AW357" s="117"/>
      <c r="AX357" s="117"/>
      <c r="AY357" s="117"/>
      <c r="AZ357" s="117"/>
      <c r="BA357" s="117"/>
    </row>
    <row r="358" spans="33:70">
      <c r="AG358" s="117"/>
      <c r="AH358" s="117"/>
      <c r="AI358" s="117"/>
      <c r="AJ358" s="117"/>
      <c r="AK358" s="117"/>
      <c r="AM358" s="141"/>
      <c r="AT358" s="117"/>
      <c r="AU358" s="117"/>
      <c r="AV358" s="117"/>
      <c r="AW358" s="117"/>
      <c r="AX358" s="117"/>
      <c r="AY358" s="117"/>
      <c r="AZ358" s="117"/>
      <c r="BA358" s="117"/>
    </row>
    <row r="359" spans="33:70">
      <c r="AG359" s="117"/>
      <c r="AH359" s="117"/>
      <c r="AI359" s="117"/>
      <c r="AJ359" s="117"/>
      <c r="AK359" s="117"/>
      <c r="AM359" s="141"/>
      <c r="AT359" s="117"/>
      <c r="AU359" s="117"/>
      <c r="AV359" s="117"/>
      <c r="AW359" s="117"/>
      <c r="AX359" s="117"/>
      <c r="AY359" s="117"/>
      <c r="AZ359" s="117"/>
      <c r="BA359" s="117"/>
    </row>
    <row r="360" spans="33:70">
      <c r="AG360" s="117"/>
      <c r="AH360" s="117"/>
      <c r="AI360" s="117"/>
      <c r="AJ360" s="117"/>
      <c r="AK360" s="117"/>
      <c r="AM360" s="141"/>
      <c r="AT360" s="117"/>
      <c r="AU360" s="117"/>
      <c r="AV360" s="117"/>
      <c r="AW360" s="117"/>
      <c r="AX360" s="117"/>
      <c r="AY360" s="117"/>
      <c r="AZ360" s="117"/>
      <c r="BA360" s="117"/>
    </row>
    <row r="361" spans="33:70">
      <c r="AG361" s="117"/>
      <c r="AH361" s="117"/>
      <c r="AI361" s="117"/>
      <c r="AJ361" s="117"/>
      <c r="AK361" s="117"/>
      <c r="AM361" s="141"/>
      <c r="AT361" s="117"/>
      <c r="AU361" s="117"/>
      <c r="AV361" s="117"/>
      <c r="AW361" s="117"/>
      <c r="AX361" s="117"/>
      <c r="AY361" s="117"/>
      <c r="AZ361" s="117"/>
      <c r="BA361" s="117"/>
    </row>
    <row r="362" spans="33:70">
      <c r="AG362" s="117"/>
      <c r="AH362" s="117"/>
      <c r="AI362" s="117"/>
      <c r="AJ362" s="117"/>
      <c r="AK362" s="117"/>
      <c r="AM362" s="141"/>
      <c r="AT362" s="117"/>
      <c r="AU362" s="117"/>
      <c r="AV362" s="117"/>
      <c r="AW362" s="117"/>
      <c r="AX362" s="117"/>
      <c r="AY362" s="117"/>
      <c r="AZ362" s="117"/>
      <c r="BA362" s="117"/>
    </row>
    <row r="363" spans="33:70">
      <c r="AG363" s="117"/>
      <c r="AH363" s="117"/>
      <c r="AI363" s="117"/>
      <c r="AJ363" s="117"/>
      <c r="AK363" s="117"/>
      <c r="AM363" s="141"/>
      <c r="AT363" s="117"/>
      <c r="AU363" s="117"/>
      <c r="AV363" s="117"/>
      <c r="AW363" s="117"/>
      <c r="AX363" s="117"/>
      <c r="AY363" s="117"/>
      <c r="AZ363" s="117"/>
      <c r="BA363" s="117"/>
    </row>
    <row r="364" spans="33:70">
      <c r="AG364" s="117"/>
      <c r="AH364" s="117"/>
      <c r="AI364" s="117"/>
      <c r="AJ364" s="117"/>
      <c r="AK364" s="117"/>
      <c r="AM364" s="141"/>
      <c r="AT364" s="117"/>
      <c r="AU364" s="117"/>
      <c r="AV364" s="117"/>
      <c r="AW364" s="117"/>
      <c r="AX364" s="117"/>
      <c r="AY364" s="117"/>
      <c r="AZ364" s="117"/>
      <c r="BA364" s="117"/>
    </row>
    <row r="365" spans="33:70">
      <c r="AG365" s="117"/>
      <c r="AH365" s="117"/>
      <c r="AI365" s="117"/>
      <c r="AJ365" s="117"/>
      <c r="AK365" s="117"/>
      <c r="AM365" s="141"/>
      <c r="AT365" s="117"/>
      <c r="AU365" s="117"/>
      <c r="AV365" s="117"/>
      <c r="AW365" s="117"/>
      <c r="AX365" s="117"/>
      <c r="AY365" s="117"/>
      <c r="AZ365" s="117"/>
      <c r="BA365" s="117"/>
    </row>
    <row r="366" spans="33:70">
      <c r="AG366" s="117"/>
      <c r="AH366" s="117"/>
      <c r="AI366" s="117"/>
      <c r="AJ366" s="117"/>
      <c r="AK366" s="117"/>
      <c r="AM366" s="141"/>
      <c r="AT366" s="117"/>
      <c r="AU366" s="117"/>
      <c r="AV366" s="117"/>
      <c r="AW366" s="117"/>
      <c r="AX366" s="117"/>
      <c r="AY366" s="117"/>
      <c r="AZ366" s="117"/>
      <c r="BA366" s="117"/>
    </row>
    <row r="367" spans="33:70">
      <c r="AG367" s="117"/>
      <c r="AH367" s="117"/>
      <c r="AI367" s="117"/>
      <c r="AJ367" s="117"/>
      <c r="AK367" s="117"/>
      <c r="AM367" s="141"/>
      <c r="AT367" s="117"/>
      <c r="AU367" s="117"/>
      <c r="AV367" s="117"/>
      <c r="AW367" s="117"/>
      <c r="AX367" s="117"/>
      <c r="AY367" s="117"/>
      <c r="AZ367" s="117"/>
      <c r="BA367" s="117"/>
    </row>
    <row r="368" spans="33:70">
      <c r="AG368" s="117"/>
      <c r="AH368" s="117"/>
      <c r="AI368" s="117"/>
      <c r="AJ368" s="117"/>
      <c r="AK368" s="117"/>
      <c r="AM368" s="141"/>
      <c r="AT368" s="117"/>
      <c r="AU368" s="117"/>
      <c r="AV368" s="117"/>
      <c r="AW368" s="117"/>
      <c r="AX368" s="117"/>
      <c r="AY368" s="117"/>
      <c r="AZ368" s="117"/>
      <c r="BA368" s="117"/>
    </row>
    <row r="369" spans="33:70">
      <c r="AG369" s="117"/>
      <c r="AH369" s="117"/>
      <c r="AI369" s="117"/>
      <c r="AJ369" s="117"/>
      <c r="AK369" s="117"/>
      <c r="AM369" s="141"/>
      <c r="AT369" s="117"/>
      <c r="AU369" s="117"/>
      <c r="AV369" s="117"/>
      <c r="AW369" s="117"/>
      <c r="AX369" s="117"/>
      <c r="AY369" s="117"/>
      <c r="AZ369" s="117"/>
      <c r="BA369" s="117"/>
    </row>
    <row r="370" spans="33:70">
      <c r="AG370" s="117"/>
      <c r="AH370" s="117"/>
      <c r="AI370" s="117"/>
      <c r="AJ370" s="117"/>
      <c r="AK370" s="117"/>
      <c r="AM370" s="141"/>
      <c r="AT370" s="117"/>
      <c r="AU370" s="117"/>
      <c r="AV370" s="117"/>
      <c r="AW370" s="117"/>
      <c r="AX370" s="117"/>
      <c r="AY370" s="117"/>
      <c r="AZ370" s="117"/>
      <c r="BA370" s="117"/>
    </row>
    <row r="371" spans="33:70">
      <c r="AG371" s="117"/>
      <c r="AH371" s="117"/>
      <c r="AI371" s="117"/>
      <c r="AJ371" s="117"/>
      <c r="AK371" s="117"/>
      <c r="AM371" s="141"/>
      <c r="AT371" s="117"/>
      <c r="AU371" s="117"/>
      <c r="AV371" s="117"/>
      <c r="AW371" s="117"/>
      <c r="AX371" s="117"/>
      <c r="AY371" s="117"/>
      <c r="AZ371" s="117"/>
      <c r="BA371" s="117"/>
    </row>
    <row r="372" spans="33:70">
      <c r="AG372" s="117"/>
      <c r="AH372" s="117"/>
      <c r="AI372" s="117"/>
      <c r="AJ372" s="117"/>
      <c r="AK372" s="117"/>
      <c r="AM372" s="141"/>
      <c r="AT372" s="117"/>
      <c r="AU372" s="117"/>
      <c r="AV372" s="117"/>
      <c r="AW372" s="117"/>
      <c r="AX372" s="117"/>
      <c r="AY372" s="117"/>
      <c r="AZ372" s="117"/>
      <c r="BA372" s="117"/>
    </row>
    <row r="373" spans="33:70">
      <c r="AG373" s="117"/>
      <c r="AH373" s="117"/>
      <c r="AI373" s="117"/>
      <c r="AJ373" s="117"/>
      <c r="AK373" s="117"/>
      <c r="AM373" s="141"/>
      <c r="AT373" s="117"/>
      <c r="AU373" s="117"/>
      <c r="AV373" s="117"/>
      <c r="AW373" s="117"/>
      <c r="AX373" s="117"/>
      <c r="AY373" s="117"/>
      <c r="AZ373" s="117"/>
      <c r="BA373" s="117"/>
    </row>
    <row r="374" spans="33:70">
      <c r="AG374" s="117"/>
      <c r="AH374" s="117"/>
      <c r="AI374" s="117"/>
      <c r="AJ374" s="117"/>
      <c r="AK374" s="117"/>
      <c r="AM374" s="141"/>
      <c r="AT374" s="117"/>
      <c r="AU374" s="117"/>
      <c r="AV374" s="117"/>
      <c r="AW374" s="117"/>
      <c r="AX374" s="117"/>
      <c r="AY374" s="117"/>
      <c r="AZ374" s="117"/>
      <c r="BA374" s="117"/>
    </row>
    <row r="375" spans="33:70">
      <c r="AG375" s="117"/>
      <c r="AH375" s="117"/>
      <c r="AI375" s="117"/>
      <c r="AJ375" s="117"/>
      <c r="AK375" s="117"/>
      <c r="AM375" s="141"/>
      <c r="AT375" s="117"/>
      <c r="AU375" s="117"/>
      <c r="AV375" s="117"/>
      <c r="AW375" s="117"/>
      <c r="AX375" s="117"/>
      <c r="AY375" s="117"/>
      <c r="AZ375" s="117"/>
      <c r="BA375" s="117"/>
    </row>
    <row r="376" spans="33:70">
      <c r="AG376" s="117"/>
      <c r="AH376" s="117"/>
      <c r="AI376" s="117"/>
      <c r="AJ376" s="117"/>
      <c r="AK376" s="117"/>
      <c r="AM376" s="141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  <c r="BD376" s="117"/>
      <c r="BE376" s="117"/>
      <c r="BF376" s="117"/>
      <c r="BG376" s="117"/>
      <c r="BH376" s="117"/>
      <c r="BI376" s="117"/>
      <c r="BJ376" s="117"/>
      <c r="BK376" s="117"/>
      <c r="BL376" s="117"/>
      <c r="BM376" s="117"/>
      <c r="BN376" s="117"/>
      <c r="BO376" s="117"/>
      <c r="BP376" s="117"/>
      <c r="BQ376" s="117"/>
      <c r="BR376" s="117"/>
    </row>
    <row r="377" spans="33:70">
      <c r="AG377" s="117"/>
      <c r="AH377" s="117"/>
      <c r="AI377" s="117"/>
      <c r="AJ377" s="117"/>
      <c r="AK377" s="117"/>
      <c r="AM377" s="141"/>
      <c r="AT377" s="117"/>
      <c r="AU377" s="117"/>
      <c r="AV377" s="117"/>
      <c r="AW377" s="117"/>
      <c r="AX377" s="117"/>
      <c r="AY377" s="117"/>
      <c r="AZ377" s="117"/>
      <c r="BA377" s="117"/>
    </row>
    <row r="378" spans="33:70">
      <c r="AG378" s="117"/>
      <c r="AH378" s="117"/>
      <c r="AI378" s="117"/>
      <c r="AJ378" s="117"/>
      <c r="AK378" s="117"/>
      <c r="AM378" s="141"/>
      <c r="AT378" s="117"/>
      <c r="AU378" s="117"/>
      <c r="AV378" s="117"/>
      <c r="AW378" s="117"/>
      <c r="AX378" s="117"/>
      <c r="AY378" s="117"/>
      <c r="AZ378" s="117"/>
      <c r="BA378" s="117"/>
      <c r="BB378" s="117"/>
    </row>
    <row r="379" spans="33:70">
      <c r="AG379" s="117"/>
      <c r="AH379" s="117"/>
      <c r="AI379" s="117"/>
      <c r="AJ379" s="117"/>
      <c r="AK379" s="117"/>
      <c r="AM379" s="141"/>
      <c r="AT379" s="117"/>
      <c r="AU379" s="117"/>
      <c r="AV379" s="117"/>
      <c r="AW379" s="117"/>
      <c r="AX379" s="117"/>
      <c r="AY379" s="117"/>
      <c r="AZ379" s="117"/>
      <c r="BA379" s="117"/>
    </row>
    <row r="380" spans="33:70">
      <c r="AG380" s="117"/>
      <c r="AH380" s="117"/>
      <c r="AI380" s="117"/>
      <c r="AJ380" s="117"/>
      <c r="AK380" s="117"/>
      <c r="AM380" s="141"/>
      <c r="AT380" s="117"/>
      <c r="AU380" s="117"/>
      <c r="AV380" s="117"/>
      <c r="AW380" s="117"/>
      <c r="AX380" s="117"/>
      <c r="AY380" s="117"/>
      <c r="AZ380" s="117"/>
      <c r="BA380" s="117"/>
    </row>
    <row r="381" spans="33:70">
      <c r="AG381" s="117"/>
      <c r="AH381" s="117"/>
      <c r="AI381" s="117"/>
      <c r="AJ381" s="117"/>
      <c r="AK381" s="117"/>
      <c r="AM381" s="141"/>
      <c r="AT381" s="117"/>
      <c r="AU381" s="117"/>
      <c r="AV381" s="117"/>
      <c r="AW381" s="117"/>
      <c r="AX381" s="117"/>
      <c r="AY381" s="117"/>
      <c r="AZ381" s="117"/>
      <c r="BA381" s="117"/>
    </row>
    <row r="382" spans="33:70">
      <c r="AG382" s="117"/>
      <c r="AH382" s="117"/>
      <c r="AI382" s="117"/>
      <c r="AJ382" s="117"/>
      <c r="AK382" s="117"/>
      <c r="AM382" s="141"/>
      <c r="AT382" s="117"/>
      <c r="AU382" s="117"/>
      <c r="AV382" s="117"/>
      <c r="AW382" s="117"/>
      <c r="AX382" s="117"/>
      <c r="AY382" s="117"/>
      <c r="AZ382" s="117"/>
      <c r="BA382" s="117"/>
    </row>
    <row r="383" spans="33:70">
      <c r="AG383" s="117"/>
      <c r="AH383" s="117"/>
      <c r="AI383" s="117"/>
      <c r="AJ383" s="117"/>
      <c r="AK383" s="117"/>
      <c r="AM383" s="141"/>
      <c r="AT383" s="117"/>
      <c r="AU383" s="117"/>
      <c r="AV383" s="117"/>
      <c r="AW383" s="117"/>
      <c r="AX383" s="117"/>
      <c r="AY383" s="117"/>
      <c r="AZ383" s="117"/>
      <c r="BA383" s="117"/>
    </row>
    <row r="384" spans="33:70">
      <c r="AG384" s="117"/>
      <c r="AH384" s="117"/>
      <c r="AI384" s="117"/>
      <c r="AJ384" s="117"/>
      <c r="AK384" s="117"/>
      <c r="AM384" s="141"/>
      <c r="AT384" s="117"/>
      <c r="AU384" s="117"/>
      <c r="AV384" s="117"/>
      <c r="AW384" s="117"/>
      <c r="AX384" s="117"/>
      <c r="AY384" s="117"/>
      <c r="AZ384" s="117"/>
      <c r="BA384" s="117"/>
    </row>
    <row r="385" spans="33:70">
      <c r="AG385" s="117"/>
      <c r="AH385" s="117"/>
      <c r="AI385" s="117"/>
      <c r="AJ385" s="117"/>
      <c r="AK385" s="117"/>
      <c r="AM385" s="141"/>
      <c r="AT385" s="117"/>
      <c r="AU385" s="117"/>
      <c r="AV385" s="117"/>
      <c r="AW385" s="117"/>
      <c r="AX385" s="117"/>
      <c r="AY385" s="117"/>
      <c r="AZ385" s="117"/>
      <c r="BA385" s="117"/>
    </row>
    <row r="386" spans="33:70">
      <c r="AG386" s="117"/>
      <c r="AH386" s="117"/>
      <c r="AI386" s="117"/>
      <c r="AJ386" s="117"/>
      <c r="AK386" s="117"/>
      <c r="AM386" s="141"/>
      <c r="AT386" s="117"/>
      <c r="AU386" s="117"/>
      <c r="AV386" s="117"/>
      <c r="AW386" s="117"/>
      <c r="AX386" s="117"/>
      <c r="AY386" s="117"/>
      <c r="AZ386" s="117"/>
      <c r="BA386" s="117"/>
    </row>
    <row r="387" spans="33:70">
      <c r="AG387" s="117"/>
      <c r="AH387" s="117"/>
      <c r="AI387" s="117"/>
      <c r="AJ387" s="117"/>
      <c r="AK387" s="117"/>
      <c r="AM387" s="141"/>
      <c r="AT387" s="117"/>
      <c r="AU387" s="117"/>
      <c r="AV387" s="117"/>
      <c r="AW387" s="117"/>
      <c r="AX387" s="117"/>
      <c r="AY387" s="117"/>
      <c r="AZ387" s="117"/>
      <c r="BA387" s="117"/>
    </row>
    <row r="388" spans="33:70">
      <c r="AG388" s="117"/>
      <c r="AH388" s="117"/>
      <c r="AI388" s="117"/>
      <c r="AJ388" s="117"/>
      <c r="AK388" s="117"/>
      <c r="AM388" s="141"/>
      <c r="AT388" s="117"/>
      <c r="AU388" s="117"/>
      <c r="AV388" s="117"/>
      <c r="AW388" s="117"/>
      <c r="AX388" s="117"/>
      <c r="AY388" s="117"/>
      <c r="AZ388" s="117"/>
      <c r="BA388" s="117"/>
    </row>
    <row r="389" spans="33:70">
      <c r="AG389" s="117"/>
      <c r="AH389" s="117"/>
      <c r="AI389" s="117"/>
      <c r="AJ389" s="117"/>
      <c r="AK389" s="117"/>
      <c r="AM389" s="141"/>
      <c r="AT389" s="117"/>
      <c r="AU389" s="117"/>
      <c r="AV389" s="117"/>
      <c r="AW389" s="117"/>
      <c r="AX389" s="117"/>
      <c r="AY389" s="117"/>
      <c r="AZ389" s="117"/>
      <c r="BA389" s="117"/>
    </row>
    <row r="390" spans="33:70">
      <c r="AG390" s="117"/>
      <c r="AH390" s="117"/>
      <c r="AI390" s="117"/>
      <c r="AJ390" s="117"/>
      <c r="AK390" s="117"/>
      <c r="AM390" s="141"/>
      <c r="AT390" s="117"/>
      <c r="AU390" s="117"/>
      <c r="AV390" s="117"/>
      <c r="AW390" s="117"/>
      <c r="AX390" s="117"/>
      <c r="AY390" s="117"/>
      <c r="AZ390" s="117"/>
      <c r="BA390" s="117"/>
    </row>
    <row r="391" spans="33:70">
      <c r="AG391" s="117"/>
      <c r="AH391" s="117"/>
      <c r="AI391" s="117"/>
      <c r="AJ391" s="117"/>
      <c r="AK391" s="117"/>
      <c r="AM391" s="141"/>
      <c r="AT391" s="117"/>
      <c r="AU391" s="117"/>
      <c r="AV391" s="117"/>
      <c r="AW391" s="117"/>
      <c r="AX391" s="117"/>
      <c r="AY391" s="117"/>
      <c r="AZ391" s="117"/>
      <c r="BA391" s="117"/>
    </row>
    <row r="392" spans="33:70">
      <c r="AG392" s="117"/>
      <c r="AH392" s="117"/>
      <c r="AI392" s="117"/>
      <c r="AJ392" s="117"/>
      <c r="AK392" s="117"/>
      <c r="AM392" s="141"/>
      <c r="AT392" s="117"/>
      <c r="AU392" s="117"/>
      <c r="AV392" s="117"/>
      <c r="AW392" s="117"/>
      <c r="AX392" s="117"/>
      <c r="AY392" s="117"/>
      <c r="AZ392" s="117"/>
      <c r="BA392" s="117"/>
    </row>
    <row r="393" spans="33:70">
      <c r="AG393" s="117"/>
      <c r="AH393" s="117"/>
      <c r="AI393" s="117"/>
      <c r="AJ393" s="117"/>
      <c r="AK393" s="117"/>
      <c r="AM393" s="141"/>
      <c r="AT393" s="117"/>
      <c r="AU393" s="117"/>
      <c r="AV393" s="117"/>
      <c r="AW393" s="117"/>
      <c r="AX393" s="117"/>
      <c r="AY393" s="117"/>
      <c r="AZ393" s="117"/>
      <c r="BA393" s="117"/>
    </row>
    <row r="394" spans="33:70">
      <c r="AG394" s="117"/>
      <c r="AH394" s="117"/>
      <c r="AI394" s="117"/>
      <c r="AJ394" s="117"/>
      <c r="AK394" s="117"/>
      <c r="AM394" s="141"/>
      <c r="AT394" s="117"/>
      <c r="AU394" s="117"/>
      <c r="AV394" s="117"/>
      <c r="AW394" s="117"/>
      <c r="AX394" s="117"/>
      <c r="AY394" s="117"/>
      <c r="AZ394" s="117"/>
      <c r="BA394" s="117"/>
    </row>
    <row r="395" spans="33:70">
      <c r="AG395" s="117"/>
      <c r="AH395" s="117"/>
      <c r="AI395" s="117"/>
      <c r="AJ395" s="117"/>
      <c r="AK395" s="117"/>
      <c r="AM395" s="141"/>
      <c r="AT395" s="117"/>
      <c r="AU395" s="117"/>
      <c r="AV395" s="117"/>
      <c r="AW395" s="117"/>
      <c r="AX395" s="117"/>
      <c r="AY395" s="117"/>
      <c r="AZ395" s="117"/>
      <c r="BA395" s="117"/>
      <c r="BB395" s="117"/>
      <c r="BC395" s="117"/>
      <c r="BD395" s="117"/>
      <c r="BE395" s="117"/>
      <c r="BF395" s="117"/>
      <c r="BG395" s="117"/>
      <c r="BH395" s="117"/>
      <c r="BI395" s="117"/>
      <c r="BJ395" s="117"/>
      <c r="BK395" s="117"/>
      <c r="BL395" s="117"/>
      <c r="BM395" s="117"/>
      <c r="BN395" s="117"/>
      <c r="BO395" s="117"/>
      <c r="BP395" s="117"/>
      <c r="BQ395" s="117"/>
      <c r="BR395" s="117"/>
    </row>
    <row r="396" spans="33:70">
      <c r="AG396" s="117"/>
      <c r="AH396" s="117"/>
      <c r="AI396" s="117"/>
      <c r="AJ396" s="117"/>
      <c r="AK396" s="117"/>
      <c r="AM396" s="141"/>
      <c r="AT396" s="117"/>
      <c r="AU396" s="117"/>
      <c r="AV396" s="117"/>
      <c r="AW396" s="117"/>
      <c r="AX396" s="117"/>
      <c r="AY396" s="117"/>
      <c r="AZ396" s="117"/>
      <c r="BA396" s="117"/>
      <c r="BB396" s="117"/>
    </row>
    <row r="397" spans="33:70">
      <c r="AG397" s="117"/>
      <c r="AH397" s="117"/>
      <c r="AI397" s="117"/>
      <c r="AJ397" s="117"/>
      <c r="AK397" s="117"/>
      <c r="AM397" s="141"/>
      <c r="AT397" s="117"/>
      <c r="AU397" s="117"/>
      <c r="AV397" s="117"/>
      <c r="AW397" s="117"/>
      <c r="AX397" s="117"/>
      <c r="AY397" s="117"/>
      <c r="AZ397" s="117"/>
      <c r="BA397" s="117"/>
      <c r="BB397" s="117"/>
      <c r="BD397" s="117"/>
    </row>
    <row r="398" spans="33:70">
      <c r="AG398" s="117"/>
      <c r="AH398" s="117"/>
      <c r="AI398" s="117"/>
      <c r="AJ398" s="117"/>
      <c r="AK398" s="117"/>
      <c r="AM398" s="141"/>
      <c r="AT398" s="117"/>
      <c r="AU398" s="117"/>
      <c r="AV398" s="117"/>
      <c r="AW398" s="117"/>
      <c r="AX398" s="117"/>
      <c r="AY398" s="117"/>
      <c r="AZ398" s="117"/>
      <c r="BA398" s="117"/>
    </row>
    <row r="399" spans="33:70">
      <c r="AG399" s="117"/>
      <c r="AH399" s="117"/>
      <c r="AI399" s="117"/>
      <c r="AJ399" s="117"/>
      <c r="AK399" s="117"/>
      <c r="AM399" s="141"/>
      <c r="AT399" s="117"/>
      <c r="AU399" s="117"/>
      <c r="AV399" s="117"/>
      <c r="AW399" s="117"/>
      <c r="AX399" s="117"/>
      <c r="AY399" s="117"/>
      <c r="AZ399" s="117"/>
      <c r="BA399" s="117"/>
    </row>
    <row r="400" spans="33:70">
      <c r="AG400" s="117"/>
      <c r="AH400" s="117"/>
      <c r="AI400" s="117"/>
      <c r="AJ400" s="117"/>
      <c r="AK400" s="117"/>
      <c r="AM400" s="141"/>
      <c r="AT400" s="117"/>
      <c r="AU400" s="117"/>
      <c r="AV400" s="117"/>
      <c r="AW400" s="117"/>
      <c r="AX400" s="117"/>
      <c r="AY400" s="117"/>
      <c r="AZ400" s="117"/>
      <c r="BA400" s="117"/>
    </row>
    <row r="401" spans="33:54">
      <c r="AG401" s="117"/>
      <c r="AH401" s="117"/>
      <c r="AI401" s="117"/>
      <c r="AJ401" s="117"/>
      <c r="AK401" s="117"/>
      <c r="AM401" s="141"/>
      <c r="AT401" s="117"/>
      <c r="AU401" s="117"/>
      <c r="AV401" s="117"/>
      <c r="AW401" s="117"/>
      <c r="AX401" s="117"/>
      <c r="AY401" s="117"/>
      <c r="AZ401" s="117"/>
      <c r="BA401" s="117"/>
      <c r="BB401" s="117"/>
    </row>
    <row r="402" spans="33:54">
      <c r="AG402" s="117"/>
      <c r="AH402" s="117"/>
      <c r="AI402" s="117"/>
      <c r="AJ402" s="117"/>
      <c r="AK402" s="117"/>
      <c r="AM402" s="141"/>
      <c r="AT402" s="117"/>
      <c r="AU402" s="117"/>
      <c r="AV402" s="117"/>
      <c r="AW402" s="117"/>
      <c r="AX402" s="117"/>
      <c r="AY402" s="117"/>
      <c r="AZ402" s="117"/>
      <c r="BA402" s="117"/>
    </row>
    <row r="403" spans="33:54">
      <c r="AG403" s="117"/>
      <c r="AH403" s="117"/>
      <c r="AI403" s="117"/>
      <c r="AJ403" s="117"/>
      <c r="AK403" s="117"/>
      <c r="AM403" s="141"/>
      <c r="AT403" s="117"/>
      <c r="AU403" s="117"/>
      <c r="AV403" s="117"/>
      <c r="AW403" s="117"/>
      <c r="AX403" s="117"/>
      <c r="AY403" s="117"/>
      <c r="AZ403" s="117"/>
      <c r="BA403" s="117"/>
    </row>
    <row r="404" spans="33:54">
      <c r="AG404" s="117"/>
      <c r="AH404" s="117"/>
      <c r="AI404" s="117"/>
      <c r="AJ404" s="117"/>
      <c r="AK404" s="117"/>
      <c r="AM404" s="141"/>
      <c r="AT404" s="117"/>
      <c r="AU404" s="117"/>
      <c r="AV404" s="117"/>
      <c r="AW404" s="117"/>
      <c r="AX404" s="117"/>
      <c r="AY404" s="117"/>
      <c r="AZ404" s="117"/>
      <c r="BA404" s="117"/>
    </row>
    <row r="405" spans="33:54">
      <c r="AG405" s="117"/>
      <c r="AH405" s="117"/>
      <c r="AI405" s="117"/>
      <c r="AJ405" s="117"/>
      <c r="AK405" s="117"/>
      <c r="AM405" s="141"/>
      <c r="AT405" s="117"/>
      <c r="AU405" s="117"/>
      <c r="AV405" s="117"/>
      <c r="AW405" s="117"/>
      <c r="AX405" s="117"/>
      <c r="AY405" s="117"/>
      <c r="AZ405" s="117"/>
      <c r="BA405" s="117"/>
    </row>
    <row r="406" spans="33:54">
      <c r="AG406" s="117"/>
      <c r="AH406" s="117"/>
      <c r="AI406" s="117"/>
      <c r="AJ406" s="117"/>
      <c r="AK406" s="117"/>
      <c r="AM406" s="141"/>
      <c r="AT406" s="117"/>
      <c r="AU406" s="117"/>
      <c r="AV406" s="117"/>
      <c r="AW406" s="117"/>
      <c r="AX406" s="117"/>
      <c r="AY406" s="117"/>
      <c r="AZ406" s="117"/>
      <c r="BA406" s="117"/>
    </row>
    <row r="407" spans="33:54">
      <c r="AG407" s="117"/>
      <c r="AH407" s="117"/>
      <c r="AI407" s="117"/>
      <c r="AJ407" s="117"/>
      <c r="AK407" s="117"/>
      <c r="AM407" s="141"/>
      <c r="AT407" s="117"/>
      <c r="AU407" s="117"/>
      <c r="AV407" s="117"/>
      <c r="AW407" s="117"/>
      <c r="AX407" s="117"/>
      <c r="AY407" s="117"/>
      <c r="AZ407" s="117"/>
      <c r="BA407" s="117"/>
    </row>
    <row r="408" spans="33:54">
      <c r="AG408" s="117"/>
      <c r="AH408" s="117"/>
      <c r="AI408" s="117"/>
      <c r="AJ408" s="117"/>
      <c r="AK408" s="117"/>
      <c r="AM408" s="141"/>
      <c r="AT408" s="117"/>
      <c r="AU408" s="117"/>
      <c r="AV408" s="117"/>
      <c r="AW408" s="117"/>
      <c r="AX408" s="117"/>
      <c r="AY408" s="117"/>
      <c r="AZ408" s="117"/>
      <c r="BA408" s="117"/>
    </row>
    <row r="409" spans="33:54">
      <c r="AG409" s="117"/>
      <c r="AH409" s="117"/>
      <c r="AI409" s="117"/>
      <c r="AJ409" s="117"/>
      <c r="AK409" s="117"/>
      <c r="AM409" s="141"/>
      <c r="AT409" s="117"/>
      <c r="AU409" s="117"/>
      <c r="AV409" s="117"/>
      <c r="AW409" s="117"/>
      <c r="AX409" s="117"/>
      <c r="AY409" s="117"/>
      <c r="AZ409" s="117"/>
      <c r="BA409" s="117"/>
    </row>
    <row r="410" spans="33:54">
      <c r="AG410" s="117"/>
      <c r="AH410" s="117"/>
      <c r="AI410" s="117"/>
      <c r="AJ410" s="117"/>
      <c r="AK410" s="117"/>
      <c r="AM410" s="141"/>
      <c r="AT410" s="117"/>
      <c r="AU410" s="117"/>
      <c r="AV410" s="117"/>
      <c r="AW410" s="117"/>
      <c r="AX410" s="117"/>
      <c r="AY410" s="117"/>
      <c r="AZ410" s="117"/>
      <c r="BA410" s="117"/>
    </row>
    <row r="411" spans="33:54">
      <c r="AG411" s="117"/>
      <c r="AH411" s="117"/>
      <c r="AI411" s="117"/>
      <c r="AJ411" s="117"/>
      <c r="AK411" s="117"/>
      <c r="AM411" s="141"/>
      <c r="AT411" s="117"/>
      <c r="AU411" s="117"/>
      <c r="AV411" s="117"/>
      <c r="AW411" s="117"/>
      <c r="AX411" s="117"/>
      <c r="AY411" s="117"/>
      <c r="AZ411" s="117"/>
      <c r="BA411" s="117"/>
    </row>
    <row r="412" spans="33:54">
      <c r="AG412" s="117"/>
      <c r="AH412" s="117"/>
      <c r="AI412" s="117"/>
      <c r="AJ412" s="117"/>
      <c r="AK412" s="117"/>
      <c r="AM412" s="141"/>
      <c r="AT412" s="117"/>
      <c r="AU412" s="117"/>
      <c r="AV412" s="117"/>
      <c r="AW412" s="117"/>
      <c r="AX412" s="117"/>
      <c r="AY412" s="117"/>
      <c r="AZ412" s="117"/>
      <c r="BA412" s="117"/>
    </row>
    <row r="413" spans="33:54">
      <c r="AG413" s="117"/>
      <c r="AH413" s="117"/>
      <c r="AI413" s="117"/>
      <c r="AJ413" s="117"/>
      <c r="AK413" s="117"/>
      <c r="AM413" s="141"/>
      <c r="AT413" s="117"/>
      <c r="AU413" s="117"/>
      <c r="AV413" s="117"/>
      <c r="AW413" s="117"/>
      <c r="AX413" s="117"/>
      <c r="AY413" s="117"/>
      <c r="AZ413" s="117"/>
      <c r="BA413" s="117"/>
    </row>
    <row r="414" spans="33:54">
      <c r="AG414" s="117"/>
      <c r="AH414" s="117"/>
      <c r="AI414" s="117"/>
      <c r="AJ414" s="117"/>
      <c r="AK414" s="117"/>
      <c r="AM414" s="141"/>
      <c r="AT414" s="117"/>
      <c r="AU414" s="117"/>
      <c r="AV414" s="117"/>
      <c r="AW414" s="117"/>
      <c r="AX414" s="117"/>
      <c r="AY414" s="117"/>
      <c r="AZ414" s="117"/>
      <c r="BA414" s="117"/>
    </row>
    <row r="415" spans="33:54">
      <c r="AG415" s="117"/>
      <c r="AH415" s="117"/>
      <c r="AI415" s="117"/>
      <c r="AJ415" s="117"/>
      <c r="AK415" s="117"/>
      <c r="AM415" s="141"/>
      <c r="AT415" s="117"/>
      <c r="AU415" s="117"/>
      <c r="AV415" s="117"/>
      <c r="AW415" s="117"/>
      <c r="AX415" s="117"/>
      <c r="AY415" s="117"/>
      <c r="AZ415" s="117"/>
      <c r="BA415" s="117"/>
    </row>
    <row r="416" spans="33:54">
      <c r="AG416" s="117"/>
      <c r="AH416" s="117"/>
      <c r="AI416" s="117"/>
      <c r="AJ416" s="117"/>
      <c r="AK416" s="117"/>
      <c r="AM416" s="141"/>
      <c r="AT416" s="117"/>
      <c r="AU416" s="117"/>
      <c r="AV416" s="117"/>
      <c r="AW416" s="117"/>
      <c r="AX416" s="117"/>
      <c r="AY416" s="117"/>
      <c r="AZ416" s="117"/>
      <c r="BA416" s="117"/>
    </row>
    <row r="417" spans="33:53">
      <c r="AG417" s="117"/>
      <c r="AH417" s="117"/>
      <c r="AI417" s="117"/>
      <c r="AJ417" s="117"/>
      <c r="AK417" s="117"/>
      <c r="AM417" s="141"/>
      <c r="AT417" s="117"/>
      <c r="AU417" s="117"/>
      <c r="AV417" s="117"/>
      <c r="AW417" s="117"/>
      <c r="AX417" s="117"/>
      <c r="AY417" s="117"/>
      <c r="AZ417" s="117"/>
      <c r="BA417" s="117"/>
    </row>
    <row r="418" spans="33:53">
      <c r="AG418" s="117"/>
      <c r="AH418" s="117"/>
      <c r="AI418" s="117"/>
      <c r="AJ418" s="117"/>
      <c r="AK418" s="117"/>
      <c r="AM418" s="141"/>
      <c r="AT418" s="117"/>
      <c r="AU418" s="117"/>
      <c r="AV418" s="117"/>
      <c r="AW418" s="117"/>
      <c r="AX418" s="117"/>
      <c r="AY418" s="117"/>
      <c r="AZ418" s="117"/>
      <c r="BA418" s="117"/>
    </row>
    <row r="419" spans="33:53">
      <c r="AG419" s="117"/>
      <c r="AH419" s="117"/>
      <c r="AI419" s="117"/>
      <c r="AJ419" s="117"/>
      <c r="AK419" s="117"/>
      <c r="AM419" s="141"/>
      <c r="AT419" s="117"/>
      <c r="AU419" s="117"/>
      <c r="AV419" s="117"/>
      <c r="AW419" s="117"/>
      <c r="AX419" s="117"/>
      <c r="AY419" s="117"/>
      <c r="AZ419" s="117"/>
      <c r="BA419" s="117"/>
    </row>
    <row r="420" spans="33:53">
      <c r="AG420" s="117"/>
      <c r="AH420" s="117"/>
      <c r="AI420" s="117"/>
      <c r="AJ420" s="117"/>
      <c r="AK420" s="117"/>
      <c r="AM420" s="141"/>
      <c r="AT420" s="117"/>
      <c r="AU420" s="117"/>
      <c r="AV420" s="117"/>
      <c r="AW420" s="117"/>
      <c r="AX420" s="117"/>
      <c r="AY420" s="117"/>
      <c r="AZ420" s="117"/>
      <c r="BA420" s="117"/>
    </row>
    <row r="421" spans="33:53">
      <c r="AG421" s="117"/>
      <c r="AH421" s="117"/>
      <c r="AI421" s="117"/>
      <c r="AJ421" s="117"/>
      <c r="AK421" s="117"/>
      <c r="AM421" s="141"/>
      <c r="AT421" s="117"/>
      <c r="AU421" s="117"/>
      <c r="AV421" s="117"/>
      <c r="AW421" s="117"/>
      <c r="AX421" s="117"/>
      <c r="AY421" s="117"/>
      <c r="AZ421" s="117"/>
      <c r="BA421" s="117"/>
    </row>
    <row r="422" spans="33:53">
      <c r="AG422" s="117"/>
      <c r="AH422" s="117"/>
      <c r="AI422" s="117"/>
      <c r="AJ422" s="117"/>
      <c r="AK422" s="117"/>
      <c r="AM422" s="141"/>
      <c r="AT422" s="117"/>
      <c r="AU422" s="117"/>
      <c r="AV422" s="117"/>
      <c r="AW422" s="117"/>
      <c r="AX422" s="117"/>
      <c r="AY422" s="117"/>
      <c r="AZ422" s="117"/>
      <c r="BA422" s="117"/>
    </row>
    <row r="423" spans="33:53">
      <c r="AG423" s="117"/>
      <c r="AH423" s="117"/>
      <c r="AI423" s="117"/>
      <c r="AJ423" s="117"/>
      <c r="AK423" s="117"/>
      <c r="AM423" s="141"/>
      <c r="AT423" s="117"/>
      <c r="AU423" s="117"/>
      <c r="AV423" s="117"/>
      <c r="AW423" s="117"/>
      <c r="AX423" s="117"/>
      <c r="AY423" s="117"/>
      <c r="AZ423" s="117"/>
      <c r="BA423" s="117"/>
    </row>
    <row r="424" spans="33:53">
      <c r="AG424" s="117"/>
      <c r="AH424" s="117"/>
      <c r="AI424" s="117"/>
      <c r="AJ424" s="117"/>
      <c r="AK424" s="117"/>
      <c r="AM424" s="141"/>
      <c r="AT424" s="117"/>
      <c r="AU424" s="117"/>
      <c r="AV424" s="117"/>
      <c r="AW424" s="117"/>
      <c r="AX424" s="117"/>
      <c r="AY424" s="117"/>
      <c r="AZ424" s="117"/>
      <c r="BA424" s="117"/>
    </row>
    <row r="425" spans="33:53">
      <c r="AG425" s="117"/>
      <c r="AH425" s="117"/>
      <c r="AI425" s="117"/>
      <c r="AJ425" s="117"/>
      <c r="AK425" s="117"/>
      <c r="AM425" s="141"/>
      <c r="AT425" s="117"/>
      <c r="AU425" s="117"/>
      <c r="AV425" s="117"/>
      <c r="AW425" s="117"/>
      <c r="AX425" s="117"/>
      <c r="AY425" s="117"/>
      <c r="AZ425" s="117"/>
      <c r="BA425" s="117"/>
    </row>
    <row r="426" spans="33:53">
      <c r="AG426" s="117"/>
      <c r="AH426" s="117"/>
      <c r="AI426" s="117"/>
      <c r="AJ426" s="117"/>
      <c r="AK426" s="117"/>
      <c r="AM426" s="141"/>
      <c r="AT426" s="117"/>
      <c r="AU426" s="117"/>
      <c r="AV426" s="117"/>
      <c r="AW426" s="117"/>
      <c r="AX426" s="117"/>
      <c r="AY426" s="117"/>
      <c r="AZ426" s="117"/>
      <c r="BA426" s="117"/>
    </row>
    <row r="427" spans="33:53">
      <c r="AG427" s="117"/>
      <c r="AH427" s="117"/>
      <c r="AI427" s="117"/>
      <c r="AJ427" s="117"/>
      <c r="AK427" s="117"/>
      <c r="AM427" s="141"/>
      <c r="AT427" s="117"/>
      <c r="AU427" s="117"/>
      <c r="AV427" s="117"/>
      <c r="AW427" s="117"/>
      <c r="AX427" s="117"/>
      <c r="AY427" s="117"/>
      <c r="AZ427" s="117"/>
      <c r="BA427" s="117"/>
    </row>
    <row r="428" spans="33:53">
      <c r="AG428" s="117"/>
      <c r="AH428" s="117"/>
      <c r="AI428" s="117"/>
      <c r="AJ428" s="117"/>
      <c r="AK428" s="117"/>
      <c r="AM428" s="141"/>
      <c r="AT428" s="117"/>
      <c r="AU428" s="117"/>
      <c r="AV428" s="117"/>
      <c r="AW428" s="117"/>
      <c r="AX428" s="117"/>
      <c r="AY428" s="117"/>
      <c r="AZ428" s="117"/>
      <c r="BA428" s="117"/>
    </row>
    <row r="429" spans="33:53">
      <c r="AG429" s="117"/>
      <c r="AH429" s="117"/>
      <c r="AI429" s="117"/>
      <c r="AJ429" s="117"/>
      <c r="AK429" s="117"/>
      <c r="AM429" s="141"/>
      <c r="AT429" s="117"/>
      <c r="AU429" s="117"/>
      <c r="AV429" s="117"/>
      <c r="AW429" s="117"/>
      <c r="AX429" s="117"/>
      <c r="AY429" s="117"/>
      <c r="AZ429" s="117"/>
      <c r="BA429" s="117"/>
    </row>
    <row r="430" spans="33:53">
      <c r="AG430" s="117"/>
      <c r="AH430" s="117"/>
      <c r="AI430" s="117"/>
      <c r="AJ430" s="117"/>
      <c r="AK430" s="117"/>
      <c r="AM430" s="141"/>
      <c r="AT430" s="117"/>
      <c r="AU430" s="117"/>
      <c r="AV430" s="117"/>
      <c r="AW430" s="117"/>
      <c r="AX430" s="117"/>
      <c r="AY430" s="117"/>
      <c r="AZ430" s="117"/>
      <c r="BA430" s="117"/>
    </row>
    <row r="431" spans="33:53">
      <c r="AG431" s="117"/>
      <c r="AH431" s="117"/>
      <c r="AI431" s="117"/>
      <c r="AJ431" s="117"/>
      <c r="AK431" s="117"/>
      <c r="AM431" s="141"/>
      <c r="AT431" s="117"/>
      <c r="AU431" s="117"/>
      <c r="AV431" s="117"/>
      <c r="AW431" s="117"/>
      <c r="AX431" s="117"/>
      <c r="AY431" s="117"/>
      <c r="AZ431" s="117"/>
      <c r="BA431" s="117"/>
    </row>
    <row r="432" spans="33:53">
      <c r="AG432" s="117"/>
      <c r="AH432" s="117"/>
      <c r="AI432" s="117"/>
      <c r="AJ432" s="117"/>
      <c r="AK432" s="117"/>
      <c r="AM432" s="141"/>
      <c r="AT432" s="117"/>
      <c r="AU432" s="117"/>
      <c r="AV432" s="117"/>
      <c r="AW432" s="117"/>
      <c r="AX432" s="117"/>
      <c r="AY432" s="117"/>
      <c r="AZ432" s="117"/>
      <c r="BA432" s="117"/>
    </row>
    <row r="433" spans="33:53">
      <c r="AG433" s="117"/>
      <c r="AH433" s="117"/>
      <c r="AI433" s="117"/>
      <c r="AJ433" s="117"/>
      <c r="AK433" s="117"/>
      <c r="AM433" s="141"/>
      <c r="AT433" s="117"/>
      <c r="AU433" s="117"/>
      <c r="AV433" s="117"/>
      <c r="AW433" s="117"/>
      <c r="AX433" s="117"/>
      <c r="AY433" s="117"/>
      <c r="AZ433" s="117"/>
      <c r="BA433" s="117"/>
    </row>
    <row r="434" spans="33:53">
      <c r="AG434" s="117"/>
      <c r="AH434" s="117"/>
      <c r="AI434" s="117"/>
      <c r="AJ434" s="117"/>
      <c r="AK434" s="117"/>
      <c r="AM434" s="141"/>
      <c r="AT434" s="117"/>
      <c r="AU434" s="117"/>
      <c r="AV434" s="117"/>
      <c r="AW434" s="117"/>
      <c r="AX434" s="117"/>
      <c r="AY434" s="117"/>
      <c r="AZ434" s="117"/>
      <c r="BA434" s="117"/>
    </row>
    <row r="435" spans="33:53">
      <c r="AG435" s="117"/>
      <c r="AH435" s="117"/>
      <c r="AI435" s="117"/>
      <c r="AJ435" s="117"/>
      <c r="AK435" s="117"/>
      <c r="AM435" s="141"/>
      <c r="AT435" s="117"/>
      <c r="AU435" s="117"/>
      <c r="AV435" s="117"/>
      <c r="AW435" s="117"/>
      <c r="AX435" s="117"/>
      <c r="AY435" s="117"/>
      <c r="AZ435" s="117"/>
      <c r="BA435" s="117"/>
    </row>
    <row r="436" spans="33:53">
      <c r="AG436" s="117"/>
      <c r="AH436" s="117"/>
      <c r="AI436" s="117"/>
      <c r="AJ436" s="117"/>
      <c r="AK436" s="117"/>
      <c r="AM436" s="141"/>
      <c r="AT436" s="117"/>
      <c r="AU436" s="117"/>
      <c r="AV436" s="117"/>
      <c r="AW436" s="117"/>
      <c r="AX436" s="117"/>
      <c r="AY436" s="117"/>
      <c r="AZ436" s="117"/>
      <c r="BA436" s="117"/>
    </row>
    <row r="437" spans="33:53">
      <c r="AG437" s="117"/>
      <c r="AH437" s="117"/>
      <c r="AI437" s="117"/>
      <c r="AJ437" s="117"/>
      <c r="AK437" s="117"/>
      <c r="AM437" s="141"/>
      <c r="AT437" s="117"/>
      <c r="AU437" s="117"/>
      <c r="AV437" s="117"/>
      <c r="AW437" s="117"/>
      <c r="AX437" s="117"/>
      <c r="AY437" s="117"/>
      <c r="AZ437" s="117"/>
      <c r="BA437" s="117"/>
    </row>
    <row r="438" spans="33:53">
      <c r="AG438" s="117"/>
      <c r="AH438" s="117"/>
      <c r="AI438" s="117"/>
      <c r="AJ438" s="117"/>
      <c r="AK438" s="117"/>
      <c r="AM438" s="141"/>
      <c r="AT438" s="117"/>
      <c r="AU438" s="117"/>
      <c r="AV438" s="117"/>
      <c r="AW438" s="117"/>
      <c r="AX438" s="117"/>
      <c r="AY438" s="117"/>
      <c r="AZ438" s="117"/>
      <c r="BA438" s="117"/>
    </row>
    <row r="439" spans="33:53">
      <c r="AG439" s="117"/>
      <c r="AH439" s="117"/>
      <c r="AI439" s="117"/>
      <c r="AJ439" s="117"/>
      <c r="AK439" s="117"/>
      <c r="AM439" s="141"/>
      <c r="AT439" s="117"/>
      <c r="AU439" s="117"/>
      <c r="AV439" s="117"/>
      <c r="AW439" s="117"/>
      <c r="AX439" s="117"/>
      <c r="AY439" s="117"/>
      <c r="AZ439" s="117"/>
      <c r="BA439" s="117"/>
    </row>
    <row r="440" spans="33:53">
      <c r="AG440" s="117"/>
      <c r="AH440" s="117"/>
      <c r="AI440" s="117"/>
      <c r="AJ440" s="117"/>
      <c r="AK440" s="117"/>
      <c r="AM440" s="141"/>
      <c r="AT440" s="117"/>
      <c r="AU440" s="117"/>
      <c r="AV440" s="117"/>
      <c r="AW440" s="117"/>
      <c r="AX440" s="117"/>
      <c r="AY440" s="117"/>
      <c r="AZ440" s="117"/>
      <c r="BA440" s="117"/>
    </row>
    <row r="441" spans="33:53">
      <c r="AG441" s="117"/>
      <c r="AH441" s="117"/>
      <c r="AI441" s="117"/>
      <c r="AJ441" s="117"/>
      <c r="AK441" s="117"/>
      <c r="AM441" s="141"/>
      <c r="AT441" s="117"/>
      <c r="AU441" s="117"/>
      <c r="AV441" s="117"/>
      <c r="AW441" s="117"/>
      <c r="AX441" s="117"/>
      <c r="AY441" s="117"/>
      <c r="AZ441" s="117"/>
      <c r="BA441" s="117"/>
    </row>
    <row r="442" spans="33:53">
      <c r="AG442" s="117"/>
      <c r="AH442" s="117"/>
      <c r="AI442" s="117"/>
      <c r="AJ442" s="117"/>
      <c r="AK442" s="117"/>
      <c r="AM442" s="141"/>
      <c r="AT442" s="117"/>
      <c r="AU442" s="117"/>
      <c r="AV442" s="117"/>
      <c r="AW442" s="117"/>
      <c r="AX442" s="117"/>
      <c r="AY442" s="117"/>
      <c r="AZ442" s="117"/>
      <c r="BA442" s="117"/>
    </row>
    <row r="443" spans="33:53">
      <c r="AG443" s="117"/>
      <c r="AH443" s="117"/>
      <c r="AI443" s="117"/>
      <c r="AJ443" s="117"/>
      <c r="AK443" s="117"/>
      <c r="AM443" s="141"/>
      <c r="AT443" s="117"/>
      <c r="AU443" s="117"/>
      <c r="AV443" s="117"/>
      <c r="AW443" s="117"/>
      <c r="AX443" s="117"/>
      <c r="AY443" s="117"/>
      <c r="AZ443" s="117"/>
      <c r="BA443" s="117"/>
    </row>
    <row r="444" spans="33:53">
      <c r="AG444" s="117"/>
      <c r="AH444" s="117"/>
      <c r="AI444" s="117"/>
      <c r="AJ444" s="117"/>
      <c r="AK444" s="117"/>
      <c r="AM444" s="141"/>
      <c r="AT444" s="117"/>
      <c r="AU444" s="117"/>
      <c r="AV444" s="117"/>
      <c r="AW444" s="117"/>
      <c r="AX444" s="117"/>
      <c r="AY444" s="117"/>
      <c r="AZ444" s="117"/>
      <c r="BA444" s="117"/>
    </row>
    <row r="445" spans="33:53">
      <c r="AG445" s="117"/>
      <c r="AH445" s="117"/>
      <c r="AI445" s="117"/>
      <c r="AJ445" s="117"/>
      <c r="AK445" s="117"/>
      <c r="AM445" s="141"/>
      <c r="AT445" s="117"/>
      <c r="AU445" s="117"/>
      <c r="AV445" s="117"/>
      <c r="AW445" s="117"/>
      <c r="AX445" s="117"/>
      <c r="AY445" s="117"/>
      <c r="AZ445" s="117"/>
      <c r="BA445" s="117"/>
    </row>
    <row r="446" spans="33:53">
      <c r="AG446" s="117"/>
      <c r="AH446" s="117"/>
      <c r="AI446" s="117"/>
      <c r="AJ446" s="117"/>
      <c r="AK446" s="117"/>
      <c r="AM446" s="141"/>
      <c r="AT446" s="117"/>
      <c r="AU446" s="117"/>
      <c r="AV446" s="117"/>
      <c r="AW446" s="117"/>
      <c r="AX446" s="117"/>
      <c r="AY446" s="117"/>
      <c r="AZ446" s="117"/>
      <c r="BA446" s="117"/>
    </row>
    <row r="447" spans="33:53">
      <c r="AG447" s="117"/>
      <c r="AH447" s="117"/>
      <c r="AI447" s="117"/>
      <c r="AJ447" s="117"/>
      <c r="AK447" s="117"/>
      <c r="AM447" s="141"/>
      <c r="AT447" s="117"/>
      <c r="AU447" s="117"/>
      <c r="AV447" s="117"/>
      <c r="AW447" s="117"/>
      <c r="AX447" s="117"/>
      <c r="AY447" s="117"/>
      <c r="AZ447" s="117"/>
      <c r="BA447" s="117"/>
    </row>
    <row r="448" spans="33:53">
      <c r="AG448" s="117"/>
      <c r="AH448" s="117"/>
      <c r="AI448" s="117"/>
      <c r="AJ448" s="117"/>
      <c r="AK448" s="117"/>
      <c r="AM448" s="141"/>
      <c r="AT448" s="117"/>
      <c r="AU448" s="117"/>
      <c r="AV448" s="117"/>
      <c r="AW448" s="117"/>
      <c r="AX448" s="117"/>
      <c r="AY448" s="117"/>
      <c r="AZ448" s="117"/>
      <c r="BA448" s="117"/>
    </row>
    <row r="449" spans="33:56">
      <c r="AG449" s="117"/>
      <c r="AH449" s="117"/>
      <c r="AI449" s="117"/>
      <c r="AJ449" s="117"/>
      <c r="AK449" s="117"/>
      <c r="AM449" s="141"/>
      <c r="AT449" s="117"/>
      <c r="AU449" s="117"/>
      <c r="AV449" s="117"/>
      <c r="AW449" s="117"/>
      <c r="AX449" s="117"/>
      <c r="AY449" s="117"/>
      <c r="AZ449" s="117"/>
      <c r="BA449" s="117"/>
    </row>
    <row r="450" spans="33:56">
      <c r="AG450" s="117"/>
      <c r="AH450" s="117"/>
      <c r="AI450" s="117"/>
      <c r="AJ450" s="117"/>
      <c r="AK450" s="117"/>
      <c r="AM450" s="141"/>
      <c r="AT450" s="117"/>
      <c r="AU450" s="117"/>
      <c r="AV450" s="117"/>
      <c r="AW450" s="117"/>
      <c r="AX450" s="117"/>
      <c r="AY450" s="117"/>
      <c r="AZ450" s="117"/>
      <c r="BA450" s="117"/>
    </row>
    <row r="451" spans="33:56">
      <c r="AG451" s="117"/>
      <c r="AH451" s="117"/>
      <c r="AI451" s="117"/>
      <c r="AJ451" s="117"/>
      <c r="AK451" s="117"/>
      <c r="AM451" s="141"/>
      <c r="AT451" s="117"/>
      <c r="AU451" s="117"/>
      <c r="AV451" s="117"/>
      <c r="AW451" s="117"/>
      <c r="AX451" s="117"/>
      <c r="AY451" s="117"/>
      <c r="AZ451" s="117"/>
      <c r="BA451" s="117"/>
    </row>
    <row r="452" spans="33:56">
      <c r="AG452" s="117"/>
      <c r="AH452" s="117"/>
      <c r="AI452" s="117"/>
      <c r="AJ452" s="117"/>
      <c r="AK452" s="117"/>
      <c r="AM452" s="141"/>
      <c r="AT452" s="117"/>
      <c r="AU452" s="117"/>
      <c r="AV452" s="117"/>
      <c r="AW452" s="117"/>
      <c r="AX452" s="117"/>
      <c r="AY452" s="117"/>
      <c r="AZ452" s="117"/>
      <c r="BA452" s="117"/>
    </row>
    <row r="453" spans="33:56">
      <c r="AG453" s="117"/>
      <c r="AH453" s="117"/>
      <c r="AI453" s="117"/>
      <c r="AJ453" s="117"/>
      <c r="AK453" s="117"/>
      <c r="AM453" s="141"/>
      <c r="AT453" s="117"/>
      <c r="AU453" s="117"/>
      <c r="AV453" s="117"/>
      <c r="AW453" s="117"/>
      <c r="AX453" s="117"/>
      <c r="AY453" s="117"/>
      <c r="AZ453" s="117"/>
      <c r="BA453" s="117"/>
    </row>
    <row r="454" spans="33:56">
      <c r="AG454" s="117"/>
      <c r="AH454" s="117"/>
      <c r="AI454" s="117"/>
      <c r="AJ454" s="117"/>
      <c r="AK454" s="117"/>
      <c r="AM454" s="141"/>
      <c r="AT454" s="117"/>
      <c r="AU454" s="117"/>
      <c r="AV454" s="117"/>
      <c r="AW454" s="117"/>
      <c r="AX454" s="117"/>
      <c r="AY454" s="117"/>
      <c r="AZ454" s="117"/>
      <c r="BA454" s="117"/>
    </row>
    <row r="455" spans="33:56">
      <c r="AG455" s="117"/>
      <c r="AH455" s="117"/>
      <c r="AI455" s="117"/>
      <c r="AJ455" s="117"/>
      <c r="AK455" s="117"/>
      <c r="AM455" s="141"/>
      <c r="AT455" s="117"/>
      <c r="AU455" s="117"/>
      <c r="AV455" s="117"/>
      <c r="AW455" s="117"/>
      <c r="AX455" s="117"/>
      <c r="AY455" s="117"/>
      <c r="AZ455" s="117"/>
      <c r="BA455" s="117"/>
    </row>
    <row r="456" spans="33:56">
      <c r="AG456" s="117"/>
      <c r="AH456" s="117"/>
      <c r="AI456" s="117"/>
      <c r="AJ456" s="117"/>
      <c r="AK456" s="117"/>
      <c r="AM456" s="141"/>
      <c r="AT456" s="117"/>
      <c r="AU456" s="117"/>
      <c r="AV456" s="117"/>
      <c r="AW456" s="117"/>
      <c r="AX456" s="117"/>
      <c r="AY456" s="117"/>
      <c r="AZ456" s="117"/>
      <c r="BA456" s="117"/>
    </row>
    <row r="457" spans="33:56">
      <c r="AG457" s="117"/>
      <c r="AH457" s="117"/>
      <c r="AI457" s="117"/>
      <c r="AJ457" s="117"/>
      <c r="AK457" s="117"/>
      <c r="AM457" s="141"/>
      <c r="AT457" s="117"/>
      <c r="AU457" s="117"/>
      <c r="AV457" s="117"/>
      <c r="AW457" s="117"/>
      <c r="AX457" s="117"/>
      <c r="AY457" s="117"/>
      <c r="AZ457" s="117"/>
      <c r="BA457" s="117"/>
    </row>
    <row r="458" spans="33:56">
      <c r="AG458" s="117"/>
      <c r="AH458" s="117"/>
      <c r="AI458" s="117"/>
      <c r="AJ458" s="117"/>
      <c r="AK458" s="117"/>
      <c r="AM458" s="141"/>
      <c r="AT458" s="117"/>
      <c r="AU458" s="117"/>
      <c r="AV458" s="117"/>
      <c r="AW458" s="117"/>
      <c r="AX458" s="117"/>
      <c r="AY458" s="117"/>
      <c r="AZ458" s="117"/>
      <c r="BA458" s="117"/>
    </row>
    <row r="459" spans="33:56">
      <c r="AG459" s="117"/>
      <c r="AH459" s="117"/>
      <c r="AI459" s="117"/>
      <c r="AJ459" s="117"/>
      <c r="AK459" s="117"/>
      <c r="AM459" s="141"/>
      <c r="AT459" s="117"/>
      <c r="AU459" s="117"/>
      <c r="AV459" s="117"/>
      <c r="AW459" s="117"/>
      <c r="AX459" s="117"/>
      <c r="AY459" s="117"/>
      <c r="AZ459" s="117"/>
      <c r="BA459" s="117"/>
      <c r="BB459" s="117"/>
      <c r="BD459" s="117"/>
    </row>
    <row r="460" spans="33:56">
      <c r="AG460" s="117"/>
      <c r="AH460" s="117"/>
      <c r="AI460" s="117"/>
      <c r="AJ460" s="117"/>
      <c r="AK460" s="117"/>
      <c r="AM460" s="141"/>
      <c r="AT460" s="117"/>
      <c r="AU460" s="117"/>
      <c r="AV460" s="117"/>
      <c r="AW460" s="117"/>
      <c r="AX460" s="117"/>
      <c r="AY460" s="117"/>
      <c r="AZ460" s="117"/>
      <c r="BA460" s="117"/>
    </row>
    <row r="461" spans="33:56">
      <c r="AG461" s="117"/>
      <c r="AH461" s="117"/>
      <c r="AI461" s="117"/>
      <c r="AJ461" s="117"/>
      <c r="AK461" s="117"/>
      <c r="AM461" s="141"/>
      <c r="AT461" s="117"/>
      <c r="AU461" s="117"/>
      <c r="AV461" s="117"/>
      <c r="AW461" s="117"/>
      <c r="AX461" s="117"/>
      <c r="AY461" s="117"/>
      <c r="AZ461" s="117"/>
      <c r="BA461" s="117"/>
    </row>
    <row r="462" spans="33:56">
      <c r="AG462" s="117"/>
      <c r="AH462" s="117"/>
      <c r="AI462" s="117"/>
      <c r="AJ462" s="117"/>
      <c r="AK462" s="117"/>
      <c r="AM462" s="141"/>
      <c r="AT462" s="117"/>
      <c r="AU462" s="117"/>
      <c r="AV462" s="117"/>
      <c r="AW462" s="117"/>
      <c r="AX462" s="117"/>
      <c r="AY462" s="117"/>
      <c r="AZ462" s="117"/>
      <c r="BA462" s="117"/>
    </row>
    <row r="463" spans="33:56">
      <c r="AG463" s="117"/>
      <c r="AH463" s="117"/>
      <c r="AI463" s="117"/>
      <c r="AJ463" s="117"/>
      <c r="AK463" s="117"/>
      <c r="AM463" s="141"/>
      <c r="AT463" s="117"/>
      <c r="AU463" s="117"/>
      <c r="AV463" s="117"/>
      <c r="AW463" s="117"/>
      <c r="AX463" s="117"/>
      <c r="AY463" s="117"/>
      <c r="AZ463" s="117"/>
      <c r="BA463" s="117"/>
    </row>
    <row r="464" spans="33:56">
      <c r="AG464" s="117"/>
      <c r="AH464" s="117"/>
      <c r="AI464" s="117"/>
      <c r="AJ464" s="117"/>
      <c r="AK464" s="117"/>
      <c r="AM464" s="141"/>
      <c r="AT464" s="117"/>
      <c r="AU464" s="117"/>
      <c r="AV464" s="117"/>
      <c r="AW464" s="117"/>
      <c r="AX464" s="117"/>
      <c r="AY464" s="117"/>
      <c r="AZ464" s="117"/>
      <c r="BA464" s="117"/>
    </row>
    <row r="465" spans="33:70">
      <c r="AG465" s="117"/>
      <c r="AH465" s="117"/>
      <c r="AI465" s="117"/>
      <c r="AJ465" s="117"/>
      <c r="AK465" s="117"/>
      <c r="AM465" s="141"/>
      <c r="AT465" s="117"/>
      <c r="AU465" s="117"/>
      <c r="AV465" s="117"/>
      <c r="AW465" s="117"/>
      <c r="AX465" s="117"/>
      <c r="AY465" s="117"/>
      <c r="AZ465" s="117"/>
      <c r="BA465" s="117"/>
    </row>
    <row r="466" spans="33:70">
      <c r="AG466" s="117"/>
      <c r="AH466" s="117"/>
      <c r="AI466" s="117"/>
      <c r="AJ466" s="117"/>
      <c r="AK466" s="117"/>
      <c r="AM466" s="141"/>
      <c r="AT466" s="117"/>
      <c r="AU466" s="117"/>
      <c r="AV466" s="117"/>
      <c r="AW466" s="117"/>
      <c r="AX466" s="117"/>
      <c r="AY466" s="117"/>
      <c r="AZ466" s="117"/>
      <c r="BA466" s="117"/>
    </row>
    <row r="467" spans="33:70">
      <c r="AG467" s="117"/>
      <c r="AH467" s="117"/>
      <c r="AI467" s="117"/>
      <c r="AJ467" s="117"/>
      <c r="AK467" s="117"/>
      <c r="AM467" s="141"/>
      <c r="AT467" s="117"/>
      <c r="AU467" s="117"/>
      <c r="AV467" s="117"/>
      <c r="AW467" s="117"/>
      <c r="AX467" s="117"/>
      <c r="AY467" s="117"/>
      <c r="AZ467" s="117"/>
      <c r="BA467" s="117"/>
    </row>
    <row r="468" spans="33:70">
      <c r="AG468" s="117"/>
      <c r="AH468" s="117"/>
      <c r="AI468" s="117"/>
      <c r="AJ468" s="117"/>
      <c r="AK468" s="117"/>
      <c r="AM468" s="141"/>
      <c r="AT468" s="117"/>
      <c r="AU468" s="117"/>
      <c r="AV468" s="117"/>
      <c r="AW468" s="117"/>
      <c r="AX468" s="117"/>
      <c r="AY468" s="117"/>
      <c r="AZ468" s="117"/>
      <c r="BA468" s="117"/>
    </row>
    <row r="469" spans="33:70">
      <c r="AG469" s="117"/>
      <c r="AH469" s="117"/>
      <c r="AI469" s="117"/>
      <c r="AJ469" s="117"/>
      <c r="AK469" s="117"/>
      <c r="AM469" s="141"/>
      <c r="AT469" s="117"/>
      <c r="AU469" s="117"/>
      <c r="AV469" s="117"/>
      <c r="AW469" s="117"/>
      <c r="AX469" s="117"/>
      <c r="AY469" s="117"/>
      <c r="AZ469" s="117"/>
      <c r="BA469" s="117"/>
    </row>
    <row r="470" spans="33:70">
      <c r="AG470" s="117"/>
      <c r="AH470" s="117"/>
      <c r="AI470" s="117"/>
      <c r="AJ470" s="117"/>
      <c r="AK470" s="117"/>
      <c r="AM470" s="141"/>
      <c r="AT470" s="117"/>
      <c r="AU470" s="117"/>
      <c r="AV470" s="117"/>
      <c r="AW470" s="117"/>
      <c r="AX470" s="117"/>
      <c r="AY470" s="117"/>
      <c r="AZ470" s="117"/>
      <c r="BA470" s="117"/>
    </row>
    <row r="471" spans="33:70">
      <c r="AG471" s="117"/>
      <c r="AH471" s="117"/>
      <c r="AI471" s="117"/>
      <c r="AJ471" s="117"/>
      <c r="AK471" s="117"/>
      <c r="AM471" s="141"/>
      <c r="AT471" s="117"/>
      <c r="AU471" s="117"/>
      <c r="AV471" s="117"/>
      <c r="AW471" s="117"/>
      <c r="AX471" s="117"/>
      <c r="AY471" s="117"/>
      <c r="AZ471" s="117"/>
      <c r="BA471" s="117"/>
    </row>
    <row r="472" spans="33:70">
      <c r="AG472" s="117"/>
      <c r="AH472" s="117"/>
      <c r="AI472" s="117"/>
      <c r="AJ472" s="117"/>
      <c r="AK472" s="117"/>
      <c r="AM472" s="141"/>
      <c r="AT472" s="117"/>
      <c r="AU472" s="117"/>
      <c r="AV472" s="117"/>
      <c r="AW472" s="117"/>
      <c r="AX472" s="117"/>
      <c r="AY472" s="117"/>
      <c r="AZ472" s="117"/>
      <c r="BA472" s="117"/>
      <c r="BB472" s="117"/>
      <c r="BC472" s="117"/>
      <c r="BD472" s="117"/>
      <c r="BE472" s="117"/>
      <c r="BF472" s="117"/>
      <c r="BG472" s="117"/>
      <c r="BH472" s="117"/>
      <c r="BI472" s="117"/>
      <c r="BJ472" s="117"/>
      <c r="BK472" s="117"/>
      <c r="BL472" s="117"/>
      <c r="BM472" s="117"/>
      <c r="BN472" s="117"/>
      <c r="BO472" s="117"/>
      <c r="BP472" s="117"/>
      <c r="BQ472" s="117"/>
      <c r="BR472" s="117"/>
    </row>
    <row r="473" spans="33:70">
      <c r="AG473" s="117"/>
      <c r="AH473" s="117"/>
      <c r="AI473" s="117"/>
      <c r="AJ473" s="117"/>
      <c r="AK473" s="117"/>
      <c r="AM473" s="141"/>
      <c r="AT473" s="117"/>
      <c r="AU473" s="117"/>
      <c r="AV473" s="117"/>
      <c r="AW473" s="117"/>
      <c r="AX473" s="117"/>
      <c r="AY473" s="117"/>
      <c r="AZ473" s="117"/>
      <c r="BA473" s="117"/>
    </row>
    <row r="474" spans="33:70">
      <c r="AG474" s="117"/>
      <c r="AH474" s="117"/>
      <c r="AI474" s="117"/>
      <c r="AJ474" s="117"/>
      <c r="AK474" s="117"/>
      <c r="AM474" s="141"/>
      <c r="AT474" s="117"/>
      <c r="AU474" s="117"/>
      <c r="AV474" s="117"/>
      <c r="AW474" s="117"/>
      <c r="AX474" s="117"/>
      <c r="AY474" s="117"/>
      <c r="AZ474" s="117"/>
      <c r="BA474" s="117"/>
    </row>
    <row r="475" spans="33:70">
      <c r="AG475" s="117"/>
      <c r="AH475" s="117"/>
      <c r="AI475" s="117"/>
      <c r="AJ475" s="117"/>
      <c r="AK475" s="117"/>
      <c r="AM475" s="141"/>
      <c r="AT475" s="117"/>
      <c r="AU475" s="117"/>
      <c r="AV475" s="117"/>
      <c r="AW475" s="117"/>
      <c r="AX475" s="117"/>
      <c r="AY475" s="117"/>
      <c r="AZ475" s="117"/>
      <c r="BA475" s="117"/>
    </row>
    <row r="476" spans="33:70">
      <c r="AG476" s="117"/>
      <c r="AH476" s="117"/>
      <c r="AI476" s="117"/>
      <c r="AJ476" s="117"/>
      <c r="AK476" s="117"/>
      <c r="AM476" s="141"/>
      <c r="AT476" s="117"/>
      <c r="AU476" s="117"/>
      <c r="AV476" s="117"/>
      <c r="AW476" s="117"/>
      <c r="AX476" s="117"/>
      <c r="AY476" s="117"/>
      <c r="AZ476" s="117"/>
      <c r="BA476" s="117"/>
    </row>
    <row r="477" spans="33:70">
      <c r="AG477" s="117"/>
      <c r="AH477" s="117"/>
      <c r="AI477" s="117"/>
      <c r="AJ477" s="117"/>
      <c r="AK477" s="117"/>
      <c r="AM477" s="141"/>
      <c r="AT477" s="117"/>
      <c r="AU477" s="117"/>
      <c r="AV477" s="117"/>
      <c r="AW477" s="117"/>
      <c r="AX477" s="117"/>
      <c r="AY477" s="117"/>
      <c r="AZ477" s="117"/>
      <c r="BA477" s="117"/>
    </row>
    <row r="478" spans="33:70">
      <c r="AG478" s="117"/>
      <c r="AH478" s="117"/>
      <c r="AI478" s="117"/>
      <c r="AJ478" s="117"/>
      <c r="AK478" s="117"/>
      <c r="AM478" s="141"/>
      <c r="AT478" s="117"/>
      <c r="AU478" s="117"/>
      <c r="AV478" s="117"/>
      <c r="AW478" s="117"/>
      <c r="AX478" s="117"/>
      <c r="AY478" s="117"/>
      <c r="AZ478" s="117"/>
      <c r="BA478" s="117"/>
    </row>
    <row r="479" spans="33:70">
      <c r="AG479" s="117"/>
      <c r="AH479" s="117"/>
      <c r="AI479" s="117"/>
      <c r="AJ479" s="117"/>
      <c r="AK479" s="117"/>
      <c r="AM479" s="141"/>
      <c r="AT479" s="117"/>
      <c r="AU479" s="117"/>
      <c r="AV479" s="117"/>
      <c r="AW479" s="117"/>
      <c r="AX479" s="117"/>
      <c r="AY479" s="117"/>
      <c r="AZ479" s="117"/>
      <c r="BA479" s="117"/>
    </row>
    <row r="480" spans="33:70">
      <c r="AG480" s="117"/>
      <c r="AH480" s="117"/>
      <c r="AI480" s="117"/>
      <c r="AJ480" s="117"/>
      <c r="AK480" s="117"/>
      <c r="AM480" s="141"/>
      <c r="AT480" s="117"/>
      <c r="AU480" s="117"/>
      <c r="AV480" s="117"/>
      <c r="AW480" s="117"/>
      <c r="AX480" s="117"/>
      <c r="AY480" s="117"/>
      <c r="AZ480" s="117"/>
      <c r="BA480" s="117"/>
    </row>
    <row r="481" spans="33:53">
      <c r="AG481" s="117"/>
      <c r="AH481" s="117"/>
      <c r="AI481" s="117"/>
      <c r="AJ481" s="117"/>
      <c r="AK481" s="117"/>
      <c r="AM481" s="141"/>
      <c r="AT481" s="117"/>
      <c r="AU481" s="117"/>
      <c r="AV481" s="117"/>
      <c r="AW481" s="117"/>
      <c r="AX481" s="117"/>
      <c r="AY481" s="117"/>
      <c r="AZ481" s="117"/>
      <c r="BA481" s="117"/>
    </row>
    <row r="482" spans="33:53">
      <c r="AG482" s="117"/>
      <c r="AH482" s="117"/>
      <c r="AI482" s="117"/>
      <c r="AJ482" s="117"/>
      <c r="AK482" s="117"/>
      <c r="AM482" s="141"/>
      <c r="AT482" s="117"/>
      <c r="AU482" s="117"/>
      <c r="AV482" s="117"/>
      <c r="AW482" s="117"/>
      <c r="AX482" s="117"/>
      <c r="AY482" s="117"/>
      <c r="AZ482" s="117"/>
      <c r="BA482" s="117"/>
    </row>
    <row r="483" spans="33:53">
      <c r="AG483" s="117"/>
      <c r="AH483" s="117"/>
      <c r="AI483" s="117"/>
      <c r="AJ483" s="117"/>
      <c r="AK483" s="117"/>
      <c r="AM483" s="141"/>
      <c r="AT483" s="117"/>
      <c r="AU483" s="117"/>
      <c r="AV483" s="117"/>
      <c r="AW483" s="117"/>
      <c r="AX483" s="117"/>
      <c r="AY483" s="117"/>
      <c r="AZ483" s="117"/>
      <c r="BA483" s="117"/>
    </row>
    <row r="484" spans="33:53">
      <c r="AG484" s="117"/>
      <c r="AH484" s="117"/>
      <c r="AI484" s="117"/>
      <c r="AJ484" s="117"/>
      <c r="AK484" s="117"/>
      <c r="AM484" s="141"/>
      <c r="AT484" s="117"/>
      <c r="AU484" s="117"/>
      <c r="AV484" s="117"/>
      <c r="AW484" s="117"/>
      <c r="AX484" s="117"/>
      <c r="AY484" s="117"/>
      <c r="AZ484" s="117"/>
      <c r="BA484" s="117"/>
    </row>
    <row r="485" spans="33:53">
      <c r="AG485" s="117"/>
      <c r="AH485" s="117"/>
      <c r="AI485" s="117"/>
      <c r="AJ485" s="117"/>
      <c r="AK485" s="117"/>
      <c r="AM485" s="141"/>
      <c r="AT485" s="117"/>
      <c r="AU485" s="117"/>
      <c r="AV485" s="117"/>
      <c r="AW485" s="117"/>
      <c r="AX485" s="117"/>
      <c r="AY485" s="117"/>
      <c r="AZ485" s="117"/>
      <c r="BA485" s="117"/>
    </row>
    <row r="486" spans="33:53">
      <c r="AG486" s="117"/>
      <c r="AH486" s="117"/>
      <c r="AI486" s="117"/>
      <c r="AJ486" s="117"/>
      <c r="AK486" s="117"/>
      <c r="AM486" s="141"/>
      <c r="AT486" s="117"/>
      <c r="AU486" s="117"/>
      <c r="AV486" s="117"/>
      <c r="AW486" s="117"/>
      <c r="AX486" s="117"/>
      <c r="AY486" s="117"/>
      <c r="AZ486" s="117"/>
      <c r="BA486" s="117"/>
    </row>
    <row r="487" spans="33:53">
      <c r="AG487" s="117"/>
      <c r="AH487" s="117"/>
      <c r="AI487" s="117"/>
      <c r="AJ487" s="117"/>
      <c r="AK487" s="117"/>
      <c r="AM487" s="141"/>
      <c r="AT487" s="117"/>
      <c r="AU487" s="117"/>
      <c r="AV487" s="117"/>
      <c r="AW487" s="117"/>
      <c r="AX487" s="117"/>
      <c r="AY487" s="117"/>
      <c r="AZ487" s="117"/>
      <c r="BA487" s="117"/>
    </row>
    <row r="488" spans="33:53">
      <c r="AG488" s="117"/>
      <c r="AH488" s="117"/>
      <c r="AI488" s="117"/>
      <c r="AJ488" s="117"/>
      <c r="AK488" s="117"/>
      <c r="AM488" s="141"/>
      <c r="AT488" s="117"/>
      <c r="AU488" s="117"/>
      <c r="AV488" s="117"/>
      <c r="AW488" s="117"/>
      <c r="AX488" s="117"/>
      <c r="AY488" s="117"/>
      <c r="AZ488" s="117"/>
      <c r="BA488" s="117"/>
    </row>
    <row r="489" spans="33:53">
      <c r="AG489" s="117"/>
      <c r="AH489" s="117"/>
      <c r="AI489" s="117"/>
      <c r="AJ489" s="117"/>
      <c r="AK489" s="117"/>
      <c r="AM489" s="141"/>
      <c r="AT489" s="117"/>
      <c r="AU489" s="117"/>
      <c r="AV489" s="117"/>
      <c r="AW489" s="117"/>
      <c r="AX489" s="117"/>
      <c r="AY489" s="117"/>
      <c r="AZ489" s="117"/>
      <c r="BA489" s="117"/>
    </row>
    <row r="490" spans="33:53">
      <c r="AG490" s="117"/>
      <c r="AH490" s="117"/>
      <c r="AI490" s="117"/>
      <c r="AJ490" s="117"/>
      <c r="AK490" s="117"/>
      <c r="AM490" s="141"/>
      <c r="AT490" s="117"/>
      <c r="AU490" s="117"/>
      <c r="AV490" s="117"/>
      <c r="AW490" s="117"/>
      <c r="AX490" s="117"/>
      <c r="AY490" s="117"/>
      <c r="AZ490" s="117"/>
      <c r="BA490" s="117"/>
    </row>
    <row r="491" spans="33:53">
      <c r="AG491" s="117"/>
      <c r="AH491" s="117"/>
      <c r="AI491" s="117"/>
      <c r="AJ491" s="117"/>
      <c r="AK491" s="117"/>
      <c r="AM491" s="141"/>
      <c r="AT491" s="117"/>
      <c r="AU491" s="117"/>
      <c r="AV491" s="117"/>
      <c r="AW491" s="117"/>
      <c r="AX491" s="117"/>
      <c r="AY491" s="117"/>
      <c r="AZ491" s="117"/>
      <c r="BA491" s="117"/>
    </row>
    <row r="492" spans="33:53">
      <c r="AG492" s="117"/>
      <c r="AH492" s="117"/>
      <c r="AI492" s="117"/>
      <c r="AJ492" s="117"/>
      <c r="AK492" s="117"/>
      <c r="AM492" s="141"/>
      <c r="AT492" s="117"/>
      <c r="AU492" s="117"/>
      <c r="AV492" s="117"/>
      <c r="AW492" s="117"/>
      <c r="AX492" s="117"/>
      <c r="AY492" s="117"/>
      <c r="AZ492" s="117"/>
      <c r="BA492" s="117"/>
    </row>
    <row r="493" spans="33:53">
      <c r="AG493" s="117"/>
      <c r="AH493" s="117"/>
      <c r="AI493" s="117"/>
      <c r="AJ493" s="117"/>
      <c r="AK493" s="117"/>
      <c r="AM493" s="141"/>
      <c r="AT493" s="117"/>
      <c r="AU493" s="117"/>
      <c r="AV493" s="117"/>
      <c r="AW493" s="117"/>
      <c r="AX493" s="117"/>
      <c r="AY493" s="117"/>
      <c r="AZ493" s="117"/>
      <c r="BA493" s="117"/>
    </row>
    <row r="494" spans="33:53">
      <c r="AG494" s="117"/>
      <c r="AH494" s="117"/>
      <c r="AI494" s="117"/>
      <c r="AJ494" s="117"/>
      <c r="AK494" s="117"/>
      <c r="AM494" s="141"/>
      <c r="AT494" s="117"/>
      <c r="AU494" s="117"/>
      <c r="AV494" s="117"/>
      <c r="AW494" s="117"/>
      <c r="AX494" s="117"/>
      <c r="AY494" s="117"/>
      <c r="AZ494" s="117"/>
      <c r="BA494" s="117"/>
    </row>
    <row r="495" spans="33:53">
      <c r="AG495" s="117"/>
      <c r="AH495" s="117"/>
      <c r="AI495" s="117"/>
      <c r="AJ495" s="117"/>
      <c r="AK495" s="117"/>
      <c r="AM495" s="141"/>
      <c r="AT495" s="117"/>
      <c r="AU495" s="117"/>
      <c r="AV495" s="117"/>
      <c r="AW495" s="117"/>
      <c r="AX495" s="117"/>
      <c r="AY495" s="117"/>
      <c r="AZ495" s="117"/>
      <c r="BA495" s="117"/>
    </row>
    <row r="496" spans="33:53">
      <c r="AG496" s="117"/>
      <c r="AH496" s="117"/>
      <c r="AI496" s="117"/>
      <c r="AJ496" s="117"/>
      <c r="AK496" s="117"/>
      <c r="AM496" s="141"/>
      <c r="AT496" s="117"/>
      <c r="AU496" s="117"/>
      <c r="AV496" s="117"/>
      <c r="AW496" s="117"/>
      <c r="AX496" s="117"/>
      <c r="AY496" s="117"/>
      <c r="AZ496" s="117"/>
      <c r="BA496" s="117"/>
    </row>
    <row r="497" spans="33:70">
      <c r="AG497" s="117"/>
      <c r="AH497" s="117"/>
      <c r="AI497" s="117"/>
      <c r="AJ497" s="117"/>
      <c r="AK497" s="117"/>
      <c r="AM497" s="141"/>
      <c r="AT497" s="117"/>
      <c r="AU497" s="117"/>
      <c r="AV497" s="117"/>
      <c r="AW497" s="117"/>
      <c r="AX497" s="117"/>
      <c r="AY497" s="117"/>
      <c r="AZ497" s="117"/>
      <c r="BA497" s="117"/>
    </row>
    <row r="498" spans="33:70">
      <c r="AG498" s="117"/>
      <c r="AH498" s="117"/>
      <c r="AI498" s="117"/>
      <c r="AJ498" s="117"/>
      <c r="AK498" s="117"/>
      <c r="AM498" s="141"/>
      <c r="AT498" s="117"/>
      <c r="AU498" s="117"/>
      <c r="AV498" s="117"/>
      <c r="AW498" s="117"/>
      <c r="AX498" s="117"/>
      <c r="AY498" s="117"/>
      <c r="AZ498" s="117"/>
      <c r="BA498" s="117"/>
    </row>
    <row r="499" spans="33:70">
      <c r="AG499" s="117"/>
      <c r="AH499" s="117"/>
      <c r="AI499" s="117"/>
      <c r="AJ499" s="117"/>
      <c r="AK499" s="117"/>
      <c r="AM499" s="141"/>
      <c r="AT499" s="117"/>
      <c r="AU499" s="117"/>
      <c r="AV499" s="117"/>
      <c r="AW499" s="117"/>
      <c r="AX499" s="117"/>
      <c r="AY499" s="117"/>
      <c r="AZ499" s="117"/>
      <c r="BA499" s="117"/>
    </row>
    <row r="500" spans="33:70">
      <c r="AG500" s="117"/>
      <c r="AH500" s="117"/>
      <c r="AI500" s="117"/>
      <c r="AJ500" s="117"/>
      <c r="AK500" s="117"/>
      <c r="AM500" s="141"/>
      <c r="AT500" s="117"/>
      <c r="AU500" s="117"/>
      <c r="AV500" s="117"/>
      <c r="AW500" s="117"/>
      <c r="AX500" s="117"/>
      <c r="AY500" s="117"/>
      <c r="AZ500" s="117"/>
      <c r="BA500" s="117"/>
    </row>
    <row r="501" spans="33:70">
      <c r="AG501" s="117"/>
      <c r="AH501" s="117"/>
      <c r="AI501" s="117"/>
      <c r="AJ501" s="117"/>
      <c r="AK501" s="117"/>
      <c r="AM501" s="141"/>
      <c r="AT501" s="117"/>
      <c r="AU501" s="117"/>
      <c r="AV501" s="117"/>
      <c r="AW501" s="117"/>
      <c r="AX501" s="117"/>
      <c r="AY501" s="117"/>
      <c r="AZ501" s="117"/>
      <c r="BA501" s="117"/>
    </row>
    <row r="502" spans="33:70">
      <c r="AG502" s="117"/>
      <c r="AH502" s="117"/>
      <c r="AI502" s="117"/>
      <c r="AJ502" s="117"/>
      <c r="AK502" s="117"/>
      <c r="AM502" s="141"/>
      <c r="AT502" s="117"/>
      <c r="AU502" s="117"/>
      <c r="AV502" s="117"/>
      <c r="AW502" s="117"/>
      <c r="AX502" s="117"/>
      <c r="AY502" s="117"/>
      <c r="AZ502" s="117"/>
      <c r="BA502" s="117"/>
      <c r="BB502" s="117"/>
    </row>
    <row r="503" spans="33:70">
      <c r="AG503" s="117"/>
      <c r="AH503" s="117"/>
      <c r="AI503" s="117"/>
      <c r="AJ503" s="117"/>
      <c r="AK503" s="117"/>
      <c r="AM503" s="141"/>
      <c r="AT503" s="117"/>
      <c r="AU503" s="117"/>
      <c r="AV503" s="117"/>
      <c r="AW503" s="117"/>
      <c r="AX503" s="117"/>
      <c r="AY503" s="117"/>
      <c r="AZ503" s="117"/>
      <c r="BA503" s="117"/>
    </row>
    <row r="504" spans="33:70">
      <c r="AG504" s="117"/>
      <c r="AH504" s="117"/>
      <c r="AI504" s="117"/>
      <c r="AJ504" s="117"/>
      <c r="AK504" s="117"/>
      <c r="AM504" s="141"/>
      <c r="AT504" s="117"/>
      <c r="AU504" s="117"/>
      <c r="AV504" s="117"/>
      <c r="AW504" s="117"/>
      <c r="AX504" s="117"/>
      <c r="AY504" s="117"/>
      <c r="AZ504" s="117"/>
      <c r="BA504" s="117"/>
    </row>
    <row r="505" spans="33:70">
      <c r="AG505" s="117"/>
      <c r="AH505" s="117"/>
      <c r="AI505" s="117"/>
      <c r="AJ505" s="117"/>
      <c r="AK505" s="117"/>
      <c r="AM505" s="141"/>
      <c r="AT505" s="117"/>
      <c r="AU505" s="117"/>
      <c r="AV505" s="117"/>
      <c r="AW505" s="117"/>
      <c r="AX505" s="117"/>
      <c r="AY505" s="117"/>
      <c r="AZ505" s="117"/>
      <c r="BA505" s="117"/>
      <c r="BB505" s="117"/>
    </row>
    <row r="506" spans="33:70">
      <c r="AG506" s="117"/>
      <c r="AH506" s="117"/>
      <c r="AI506" s="117"/>
      <c r="AJ506" s="117"/>
      <c r="AK506" s="117"/>
      <c r="AM506" s="141"/>
      <c r="AT506" s="117"/>
      <c r="AU506" s="117"/>
      <c r="AV506" s="117"/>
      <c r="AW506" s="117"/>
      <c r="AX506" s="117"/>
      <c r="AY506" s="117"/>
      <c r="AZ506" s="117"/>
      <c r="BA506" s="117"/>
      <c r="BB506" s="117"/>
      <c r="BC506" s="117"/>
      <c r="BD506" s="117"/>
      <c r="BE506" s="117"/>
      <c r="BF506" s="117"/>
      <c r="BG506" s="117"/>
      <c r="BH506" s="117"/>
      <c r="BI506" s="117"/>
      <c r="BJ506" s="117"/>
      <c r="BK506" s="117"/>
      <c r="BL506" s="117"/>
      <c r="BM506" s="117"/>
      <c r="BN506" s="117"/>
      <c r="BO506" s="117"/>
      <c r="BP506" s="117"/>
      <c r="BQ506" s="117"/>
      <c r="BR506" s="117"/>
    </row>
    <row r="507" spans="33:70">
      <c r="AG507" s="117"/>
      <c r="AH507" s="117"/>
      <c r="AI507" s="117"/>
      <c r="AJ507" s="117"/>
      <c r="AK507" s="117"/>
      <c r="AM507" s="141"/>
      <c r="AT507" s="117"/>
      <c r="AU507" s="117"/>
      <c r="AV507" s="117"/>
      <c r="AW507" s="117"/>
      <c r="AX507" s="117"/>
      <c r="AY507" s="117"/>
      <c r="AZ507" s="117"/>
      <c r="BA507" s="117"/>
    </row>
    <row r="508" spans="33:70">
      <c r="AG508" s="117"/>
      <c r="AH508" s="117"/>
      <c r="AI508" s="117"/>
      <c r="AJ508" s="117"/>
      <c r="AK508" s="117"/>
      <c r="AM508" s="141"/>
      <c r="AT508" s="117"/>
      <c r="AU508" s="117"/>
      <c r="AV508" s="117"/>
      <c r="AW508" s="117"/>
      <c r="AX508" s="117"/>
      <c r="AY508" s="117"/>
      <c r="AZ508" s="117"/>
      <c r="BA508" s="117"/>
    </row>
    <row r="509" spans="33:70">
      <c r="AG509" s="117"/>
      <c r="AH509" s="117"/>
      <c r="AI509" s="117"/>
      <c r="AJ509" s="117"/>
      <c r="AK509" s="117"/>
      <c r="AM509" s="141"/>
      <c r="AT509" s="117"/>
      <c r="AU509" s="117"/>
      <c r="AV509" s="117"/>
      <c r="AW509" s="117"/>
      <c r="AX509" s="117"/>
      <c r="AY509" s="117"/>
      <c r="AZ509" s="117"/>
      <c r="BA509" s="117"/>
    </row>
    <row r="510" spans="33:70">
      <c r="AG510" s="117"/>
      <c r="AH510" s="117"/>
      <c r="AI510" s="117"/>
      <c r="AJ510" s="117"/>
      <c r="AK510" s="117"/>
      <c r="AM510" s="141"/>
      <c r="AT510" s="117"/>
      <c r="AU510" s="117"/>
      <c r="AV510" s="117"/>
      <c r="AW510" s="117"/>
      <c r="AX510" s="117"/>
      <c r="AY510" s="117"/>
      <c r="AZ510" s="117"/>
      <c r="BA510" s="117"/>
    </row>
    <row r="511" spans="33:70">
      <c r="AG511" s="117"/>
      <c r="AH511" s="117"/>
      <c r="AI511" s="117"/>
      <c r="AJ511" s="117"/>
      <c r="AK511" s="117"/>
      <c r="AM511" s="141"/>
      <c r="AT511" s="117"/>
      <c r="AU511" s="117"/>
      <c r="AV511" s="117"/>
      <c r="AW511" s="117"/>
      <c r="AX511" s="117"/>
      <c r="AY511" s="117"/>
      <c r="AZ511" s="117"/>
      <c r="BA511" s="117"/>
    </row>
    <row r="512" spans="33:70">
      <c r="AG512" s="117"/>
      <c r="AH512" s="117"/>
      <c r="AI512" s="117"/>
      <c r="AJ512" s="117"/>
      <c r="AK512" s="117"/>
      <c r="AM512" s="141"/>
      <c r="AT512" s="117"/>
      <c r="AU512" s="117"/>
      <c r="AV512" s="117"/>
      <c r="AW512" s="117"/>
      <c r="AX512" s="117"/>
      <c r="AY512" s="117"/>
      <c r="AZ512" s="117"/>
      <c r="BA512" s="117"/>
    </row>
    <row r="513" spans="33:70">
      <c r="AG513" s="117"/>
      <c r="AH513" s="117"/>
      <c r="AI513" s="117"/>
      <c r="AJ513" s="117"/>
      <c r="AK513" s="117"/>
      <c r="AM513" s="141"/>
      <c r="AT513" s="117"/>
      <c r="AU513" s="117"/>
      <c r="AV513" s="117"/>
      <c r="AW513" s="117"/>
      <c r="AX513" s="117"/>
      <c r="AY513" s="117"/>
      <c r="AZ513" s="117"/>
      <c r="BA513" s="117"/>
    </row>
    <row r="514" spans="33:70">
      <c r="AG514" s="117"/>
      <c r="AH514" s="117"/>
      <c r="AI514" s="117"/>
      <c r="AJ514" s="117"/>
      <c r="AK514" s="117"/>
      <c r="AM514" s="141"/>
      <c r="AT514" s="117"/>
      <c r="AU514" s="117"/>
      <c r="AV514" s="117"/>
      <c r="AW514" s="117"/>
      <c r="AX514" s="117"/>
      <c r="AY514" s="117"/>
      <c r="AZ514" s="117"/>
      <c r="BA514" s="117"/>
    </row>
    <row r="515" spans="33:70">
      <c r="AG515" s="117"/>
      <c r="AH515" s="117"/>
      <c r="AI515" s="117"/>
      <c r="AJ515" s="117"/>
      <c r="AK515" s="117"/>
      <c r="AM515" s="141"/>
      <c r="AT515" s="117"/>
      <c r="AU515" s="117"/>
      <c r="AV515" s="117"/>
      <c r="AW515" s="117"/>
      <c r="AX515" s="117"/>
      <c r="AY515" s="117"/>
      <c r="AZ515" s="117"/>
      <c r="BA515" s="117"/>
      <c r="BB515" s="117"/>
      <c r="BD515" s="117"/>
    </row>
    <row r="516" spans="33:70">
      <c r="AG516" s="117"/>
      <c r="AH516" s="117"/>
      <c r="AI516" s="117"/>
      <c r="AJ516" s="117"/>
      <c r="AK516" s="117"/>
      <c r="AM516" s="141"/>
      <c r="AT516" s="117"/>
      <c r="AU516" s="117"/>
      <c r="AV516" s="117"/>
      <c r="AW516" s="117"/>
      <c r="AX516" s="117"/>
      <c r="AY516" s="117"/>
      <c r="AZ516" s="117"/>
      <c r="BA516" s="117"/>
    </row>
    <row r="517" spans="33:70">
      <c r="AG517" s="117"/>
      <c r="AH517" s="117"/>
      <c r="AI517" s="117"/>
      <c r="AJ517" s="117"/>
      <c r="AK517" s="117"/>
      <c r="AM517" s="141"/>
      <c r="AT517" s="117"/>
      <c r="AU517" s="117"/>
      <c r="AV517" s="117"/>
      <c r="AW517" s="117"/>
      <c r="AX517" s="117"/>
      <c r="AY517" s="117"/>
      <c r="AZ517" s="117"/>
      <c r="BA517" s="117"/>
    </row>
    <row r="518" spans="33:70">
      <c r="AG518" s="117"/>
      <c r="AH518" s="117"/>
      <c r="AI518" s="117"/>
      <c r="AJ518" s="117"/>
      <c r="AK518" s="117"/>
      <c r="AM518" s="141"/>
      <c r="AT518" s="117"/>
      <c r="AU518" s="117"/>
      <c r="AV518" s="117"/>
      <c r="AW518" s="117"/>
      <c r="AX518" s="117"/>
      <c r="AY518" s="117"/>
      <c r="AZ518" s="117"/>
      <c r="BA518" s="117"/>
    </row>
    <row r="519" spans="33:70">
      <c r="AG519" s="117"/>
      <c r="AH519" s="117"/>
      <c r="AI519" s="117"/>
      <c r="AJ519" s="117"/>
      <c r="AK519" s="117"/>
      <c r="AM519" s="141"/>
      <c r="AT519" s="117"/>
      <c r="AU519" s="117"/>
      <c r="AV519" s="117"/>
      <c r="AW519" s="117"/>
      <c r="AX519" s="117"/>
      <c r="AY519" s="117"/>
      <c r="AZ519" s="117"/>
      <c r="BA519" s="117"/>
    </row>
    <row r="520" spans="33:70">
      <c r="AG520" s="117"/>
      <c r="AH520" s="117"/>
      <c r="AI520" s="117"/>
      <c r="AJ520" s="117"/>
      <c r="AK520" s="117"/>
      <c r="AM520" s="141"/>
      <c r="AT520" s="117"/>
      <c r="AU520" s="117"/>
      <c r="AV520" s="117"/>
      <c r="AW520" s="117"/>
      <c r="AX520" s="117"/>
      <c r="AY520" s="117"/>
      <c r="AZ520" s="117"/>
      <c r="BA520" s="117"/>
    </row>
    <row r="521" spans="33:70">
      <c r="AG521" s="117"/>
      <c r="AH521" s="117"/>
      <c r="AI521" s="117"/>
      <c r="AJ521" s="117"/>
      <c r="AK521" s="117"/>
      <c r="AM521" s="141"/>
      <c r="AT521" s="117"/>
      <c r="AU521" s="117"/>
      <c r="AV521" s="117"/>
      <c r="AW521" s="117"/>
      <c r="AX521" s="117"/>
      <c r="AY521" s="117"/>
      <c r="AZ521" s="117"/>
      <c r="BA521" s="117"/>
      <c r="BB521" s="117"/>
      <c r="BC521" s="117"/>
      <c r="BD521" s="117"/>
      <c r="BE521" s="117"/>
      <c r="BF521" s="117"/>
      <c r="BG521" s="117"/>
      <c r="BH521" s="117"/>
      <c r="BI521" s="117"/>
      <c r="BJ521" s="117"/>
      <c r="BK521" s="117"/>
      <c r="BL521" s="117"/>
      <c r="BM521" s="117"/>
      <c r="BN521" s="117"/>
      <c r="BO521" s="117"/>
      <c r="BP521" s="117"/>
      <c r="BQ521" s="117"/>
      <c r="BR521" s="117"/>
    </row>
    <row r="522" spans="33:70">
      <c r="AG522" s="117"/>
      <c r="AH522" s="117"/>
      <c r="AI522" s="117"/>
      <c r="AJ522" s="117"/>
      <c r="AK522" s="117"/>
      <c r="AM522" s="141"/>
      <c r="AT522" s="117"/>
      <c r="AU522" s="117"/>
      <c r="AV522" s="117"/>
      <c r="AW522" s="117"/>
      <c r="AX522" s="117"/>
      <c r="AY522" s="117"/>
      <c r="AZ522" s="117"/>
      <c r="BA522" s="117"/>
    </row>
    <row r="523" spans="33:70">
      <c r="AG523" s="117"/>
      <c r="AH523" s="117"/>
      <c r="AI523" s="117"/>
      <c r="AJ523" s="117"/>
      <c r="AK523" s="117"/>
      <c r="AM523" s="141"/>
      <c r="AT523" s="117"/>
      <c r="AU523" s="117"/>
      <c r="AV523" s="117"/>
      <c r="AW523" s="117"/>
      <c r="AX523" s="117"/>
      <c r="AY523" s="117"/>
      <c r="AZ523" s="117"/>
      <c r="BA523" s="117"/>
    </row>
    <row r="524" spans="33:70">
      <c r="AG524" s="117"/>
      <c r="AH524" s="117"/>
      <c r="AI524" s="117"/>
      <c r="AJ524" s="117"/>
      <c r="AK524" s="117"/>
      <c r="AM524" s="141"/>
      <c r="AT524" s="117"/>
      <c r="AU524" s="117"/>
      <c r="AV524" s="117"/>
      <c r="AW524" s="117"/>
      <c r="AX524" s="117"/>
      <c r="AY524" s="117"/>
      <c r="AZ524" s="117"/>
      <c r="BA524" s="117"/>
    </row>
    <row r="525" spans="33:70">
      <c r="AG525" s="117"/>
      <c r="AH525" s="117"/>
      <c r="AI525" s="117"/>
      <c r="AJ525" s="117"/>
      <c r="AK525" s="117"/>
      <c r="AM525" s="141"/>
      <c r="AT525" s="117"/>
      <c r="AU525" s="117"/>
      <c r="AV525" s="117"/>
      <c r="AW525" s="117"/>
      <c r="AX525" s="117"/>
      <c r="AY525" s="117"/>
      <c r="AZ525" s="117"/>
      <c r="BA525" s="117"/>
    </row>
    <row r="526" spans="33:70">
      <c r="AG526" s="117"/>
      <c r="AH526" s="117"/>
      <c r="AI526" s="117"/>
      <c r="AJ526" s="117"/>
      <c r="AK526" s="117"/>
      <c r="AM526" s="141"/>
      <c r="AT526" s="117"/>
      <c r="AU526" s="117"/>
      <c r="AV526" s="117"/>
      <c r="AW526" s="117"/>
      <c r="AX526" s="117"/>
      <c r="AY526" s="117"/>
      <c r="AZ526" s="117"/>
      <c r="BA526" s="117"/>
    </row>
    <row r="527" spans="33:70">
      <c r="AG527" s="117"/>
      <c r="AH527" s="117"/>
      <c r="AI527" s="117"/>
      <c r="AJ527" s="117"/>
      <c r="AK527" s="117"/>
      <c r="AM527" s="141"/>
      <c r="AT527" s="117"/>
      <c r="AU527" s="117"/>
      <c r="AV527" s="117"/>
      <c r="AW527" s="117"/>
      <c r="AX527" s="117"/>
      <c r="AY527" s="117"/>
      <c r="AZ527" s="117"/>
      <c r="BA527" s="117"/>
    </row>
    <row r="528" spans="33:70">
      <c r="AG528" s="117"/>
      <c r="AH528" s="117"/>
      <c r="AI528" s="117"/>
      <c r="AJ528" s="117"/>
      <c r="AK528" s="117"/>
      <c r="AM528" s="141"/>
      <c r="AT528" s="117"/>
      <c r="AU528" s="117"/>
      <c r="AV528" s="117"/>
      <c r="AW528" s="117"/>
      <c r="AX528" s="117"/>
      <c r="AY528" s="117"/>
      <c r="AZ528" s="117"/>
      <c r="BA528" s="117"/>
    </row>
    <row r="529" spans="33:53">
      <c r="AG529" s="117"/>
      <c r="AH529" s="117"/>
      <c r="AI529" s="117"/>
      <c r="AJ529" s="117"/>
      <c r="AK529" s="117"/>
      <c r="AM529" s="141"/>
      <c r="AT529" s="117"/>
      <c r="AU529" s="117"/>
      <c r="AV529" s="117"/>
      <c r="AW529" s="117"/>
      <c r="AX529" s="117"/>
      <c r="AY529" s="117"/>
      <c r="AZ529" s="117"/>
      <c r="BA529" s="117"/>
    </row>
    <row r="530" spans="33:53">
      <c r="AG530" s="117"/>
      <c r="AH530" s="117"/>
      <c r="AI530" s="117"/>
      <c r="AJ530" s="117"/>
      <c r="AK530" s="117"/>
      <c r="AM530" s="141"/>
      <c r="AT530" s="117"/>
      <c r="AU530" s="117"/>
      <c r="AV530" s="117"/>
      <c r="AW530" s="117"/>
      <c r="AX530" s="117"/>
      <c r="AY530" s="117"/>
      <c r="AZ530" s="117"/>
      <c r="BA530" s="117"/>
    </row>
    <row r="531" spans="33:53">
      <c r="AG531" s="117"/>
      <c r="AH531" s="117"/>
      <c r="AI531" s="117"/>
      <c r="AJ531" s="117"/>
      <c r="AK531" s="117"/>
      <c r="AM531" s="141"/>
      <c r="AT531" s="117"/>
      <c r="AU531" s="117"/>
      <c r="AV531" s="117"/>
      <c r="AW531" s="117"/>
      <c r="AX531" s="117"/>
      <c r="AY531" s="117"/>
      <c r="AZ531" s="117"/>
      <c r="BA531" s="117"/>
    </row>
    <row r="532" spans="33:53">
      <c r="AG532" s="117"/>
      <c r="AH532" s="117"/>
      <c r="AI532" s="117"/>
      <c r="AJ532" s="117"/>
      <c r="AK532" s="117"/>
      <c r="AM532" s="141"/>
      <c r="AT532" s="117"/>
      <c r="AU532" s="117"/>
      <c r="AV532" s="117"/>
      <c r="AW532" s="117"/>
      <c r="AX532" s="117"/>
      <c r="AY532" s="117"/>
      <c r="AZ532" s="117"/>
      <c r="BA532" s="117"/>
    </row>
    <row r="533" spans="33:53">
      <c r="AG533" s="117"/>
      <c r="AH533" s="117"/>
      <c r="AI533" s="117"/>
      <c r="AJ533" s="117"/>
      <c r="AK533" s="117"/>
      <c r="AM533" s="141"/>
      <c r="AT533" s="117"/>
      <c r="AU533" s="117"/>
      <c r="AV533" s="117"/>
      <c r="AW533" s="117"/>
      <c r="AX533" s="117"/>
      <c r="AY533" s="117"/>
      <c r="AZ533" s="117"/>
      <c r="BA533" s="117"/>
    </row>
    <row r="534" spans="33:53">
      <c r="AG534" s="117"/>
      <c r="AH534" s="117"/>
      <c r="AI534" s="117"/>
      <c r="AJ534" s="117"/>
      <c r="AK534" s="117"/>
      <c r="AM534" s="141"/>
      <c r="AT534" s="117"/>
      <c r="AU534" s="117"/>
      <c r="AV534" s="117"/>
      <c r="AW534" s="117"/>
      <c r="AX534" s="117"/>
      <c r="AY534" s="117"/>
      <c r="AZ534" s="117"/>
      <c r="BA534" s="117"/>
    </row>
    <row r="535" spans="33:53">
      <c r="AG535" s="117"/>
      <c r="AH535" s="117"/>
      <c r="AI535" s="117"/>
      <c r="AJ535" s="117"/>
      <c r="AK535" s="117"/>
      <c r="AM535" s="141"/>
      <c r="AT535" s="117"/>
      <c r="AU535" s="117"/>
      <c r="AV535" s="117"/>
      <c r="AW535" s="117"/>
      <c r="AX535" s="117"/>
      <c r="AY535" s="117"/>
      <c r="AZ535" s="117"/>
      <c r="BA535" s="117"/>
    </row>
    <row r="536" spans="33:53">
      <c r="AG536" s="117"/>
      <c r="AH536" s="117"/>
      <c r="AI536" s="117"/>
      <c r="AJ536" s="117"/>
      <c r="AK536" s="117"/>
      <c r="AM536" s="141"/>
      <c r="AT536" s="117"/>
      <c r="AU536" s="117"/>
      <c r="AV536" s="117"/>
      <c r="AW536" s="117"/>
      <c r="AX536" s="117"/>
      <c r="AY536" s="117"/>
      <c r="AZ536" s="117"/>
      <c r="BA536" s="117"/>
    </row>
    <row r="537" spans="33:53">
      <c r="AG537" s="117"/>
      <c r="AH537" s="117"/>
      <c r="AI537" s="117"/>
      <c r="AJ537" s="117"/>
      <c r="AK537" s="117"/>
      <c r="AM537" s="141"/>
      <c r="AT537" s="117"/>
      <c r="AU537" s="117"/>
      <c r="AV537" s="117"/>
      <c r="AW537" s="117"/>
      <c r="AX537" s="117"/>
      <c r="AY537" s="117"/>
      <c r="AZ537" s="117"/>
      <c r="BA537" s="117"/>
    </row>
    <row r="538" spans="33:53">
      <c r="AG538" s="117"/>
      <c r="AH538" s="117"/>
      <c r="AI538" s="117"/>
      <c r="AJ538" s="117"/>
      <c r="AK538" s="117"/>
      <c r="AM538" s="141"/>
      <c r="AT538" s="117"/>
      <c r="AU538" s="117"/>
      <c r="AV538" s="117"/>
      <c r="AW538" s="117"/>
      <c r="AX538" s="117"/>
      <c r="AY538" s="117"/>
      <c r="AZ538" s="117"/>
      <c r="BA538" s="117"/>
    </row>
    <row r="539" spans="33:53">
      <c r="AG539" s="117"/>
      <c r="AH539" s="117"/>
      <c r="AI539" s="117"/>
      <c r="AJ539" s="117"/>
      <c r="AK539" s="117"/>
      <c r="AM539" s="141"/>
      <c r="AT539" s="117"/>
      <c r="AU539" s="117"/>
      <c r="AV539" s="117"/>
      <c r="AW539" s="117"/>
      <c r="AX539" s="117"/>
      <c r="AY539" s="117"/>
      <c r="AZ539" s="117"/>
      <c r="BA539" s="117"/>
    </row>
    <row r="540" spans="33:53">
      <c r="AG540" s="117"/>
      <c r="AH540" s="117"/>
      <c r="AI540" s="117"/>
      <c r="AJ540" s="117"/>
      <c r="AK540" s="117"/>
      <c r="AM540" s="141"/>
      <c r="AT540" s="117"/>
      <c r="AU540" s="117"/>
      <c r="AV540" s="117"/>
      <c r="AW540" s="117"/>
      <c r="AX540" s="117"/>
      <c r="AY540" s="117"/>
      <c r="AZ540" s="117"/>
      <c r="BA540" s="117"/>
    </row>
    <row r="541" spans="33:53">
      <c r="AG541" s="117"/>
      <c r="AH541" s="117"/>
      <c r="AI541" s="117"/>
      <c r="AJ541" s="117"/>
      <c r="AK541" s="117"/>
      <c r="AM541" s="141"/>
      <c r="AT541" s="117"/>
      <c r="AU541" s="117"/>
      <c r="AV541" s="117"/>
      <c r="AW541" s="117"/>
      <c r="AX541" s="117"/>
      <c r="AY541" s="117"/>
      <c r="AZ541" s="117"/>
      <c r="BA541" s="117"/>
    </row>
    <row r="542" spans="33:53">
      <c r="AG542" s="117"/>
      <c r="AH542" s="117"/>
      <c r="AI542" s="117"/>
      <c r="AJ542" s="117"/>
      <c r="AK542" s="117"/>
      <c r="AM542" s="141"/>
      <c r="AT542" s="117"/>
      <c r="AU542" s="117"/>
      <c r="AV542" s="117"/>
      <c r="AW542" s="117"/>
      <c r="AX542" s="117"/>
      <c r="AY542" s="117"/>
      <c r="AZ542" s="117"/>
      <c r="BA542" s="117"/>
    </row>
    <row r="543" spans="33:53">
      <c r="AG543" s="117"/>
      <c r="AH543" s="117"/>
      <c r="AI543" s="117"/>
      <c r="AJ543" s="117"/>
      <c r="AK543" s="117"/>
      <c r="AM543" s="141"/>
      <c r="AT543" s="117"/>
      <c r="AU543" s="117"/>
      <c r="AV543" s="117"/>
      <c r="AW543" s="117"/>
      <c r="AX543" s="117"/>
      <c r="AY543" s="117"/>
      <c r="AZ543" s="117"/>
      <c r="BA543" s="117"/>
    </row>
    <row r="544" spans="33:53">
      <c r="AG544" s="117"/>
      <c r="AH544" s="117"/>
      <c r="AI544" s="117"/>
      <c r="AJ544" s="117"/>
      <c r="AK544" s="117"/>
      <c r="AM544" s="141"/>
      <c r="AT544" s="117"/>
      <c r="AU544" s="117"/>
      <c r="AV544" s="117"/>
      <c r="AW544" s="117"/>
      <c r="AX544" s="117"/>
      <c r="AY544" s="117"/>
      <c r="AZ544" s="117"/>
      <c r="BA544" s="117"/>
    </row>
    <row r="545" spans="33:54">
      <c r="AG545" s="117"/>
      <c r="AH545" s="117"/>
      <c r="AI545" s="117"/>
      <c r="AJ545" s="117"/>
      <c r="AK545" s="117"/>
      <c r="AM545" s="141"/>
      <c r="AT545" s="117"/>
      <c r="AU545" s="117"/>
      <c r="AV545" s="117"/>
      <c r="AW545" s="117"/>
      <c r="AX545" s="117"/>
      <c r="AY545" s="117"/>
      <c r="AZ545" s="117"/>
      <c r="BA545" s="117"/>
    </row>
    <row r="546" spans="33:54">
      <c r="AG546" s="117"/>
      <c r="AH546" s="117"/>
      <c r="AI546" s="117"/>
      <c r="AJ546" s="117"/>
      <c r="AK546" s="117"/>
      <c r="AM546" s="141"/>
      <c r="AT546" s="117"/>
      <c r="AU546" s="117"/>
      <c r="AV546" s="117"/>
      <c r="AW546" s="117"/>
      <c r="AX546" s="117"/>
      <c r="AY546" s="117"/>
      <c r="AZ546" s="117"/>
      <c r="BA546" s="117"/>
      <c r="BB546" s="117"/>
    </row>
    <row r="547" spans="33:54">
      <c r="AG547" s="117"/>
      <c r="AH547" s="117"/>
      <c r="AI547" s="117"/>
      <c r="AJ547" s="117"/>
      <c r="AK547" s="117"/>
      <c r="AM547" s="141"/>
      <c r="AT547" s="117"/>
      <c r="AU547" s="117"/>
      <c r="AV547" s="117"/>
      <c r="AW547" s="117"/>
      <c r="AX547" s="117"/>
      <c r="AY547" s="117"/>
      <c r="AZ547" s="117"/>
      <c r="BA547" s="117"/>
    </row>
    <row r="548" spans="33:54">
      <c r="AG548" s="117"/>
      <c r="AH548" s="117"/>
      <c r="AI548" s="117"/>
      <c r="AJ548" s="117"/>
      <c r="AK548" s="117"/>
      <c r="AM548" s="141"/>
      <c r="AT548" s="117"/>
      <c r="AU548" s="117"/>
      <c r="AV548" s="117"/>
      <c r="AW548" s="117"/>
      <c r="AX548" s="117"/>
      <c r="AY548" s="117"/>
      <c r="AZ548" s="117"/>
      <c r="BA548" s="117"/>
    </row>
    <row r="549" spans="33:54">
      <c r="AG549" s="117"/>
      <c r="AH549" s="117"/>
      <c r="AI549" s="117"/>
      <c r="AJ549" s="117"/>
      <c r="AK549" s="117"/>
      <c r="AM549" s="141"/>
      <c r="AT549" s="117"/>
      <c r="AU549" s="117"/>
      <c r="AV549" s="117"/>
      <c r="AW549" s="117"/>
      <c r="AX549" s="117"/>
      <c r="AY549" s="117"/>
      <c r="AZ549" s="117"/>
      <c r="BA549" s="117"/>
    </row>
    <row r="550" spans="33:54">
      <c r="AG550" s="117"/>
      <c r="AH550" s="117"/>
      <c r="AI550" s="117"/>
      <c r="AJ550" s="117"/>
      <c r="AK550" s="117"/>
      <c r="AM550" s="141"/>
      <c r="AT550" s="117"/>
      <c r="AU550" s="117"/>
      <c r="AV550" s="117"/>
      <c r="AW550" s="117"/>
      <c r="AX550" s="117"/>
      <c r="AY550" s="117"/>
      <c r="AZ550" s="117"/>
      <c r="BA550" s="117"/>
    </row>
    <row r="551" spans="33:54">
      <c r="AG551" s="117"/>
      <c r="AH551" s="117"/>
      <c r="AI551" s="117"/>
      <c r="AJ551" s="117"/>
      <c r="AK551" s="117"/>
      <c r="AM551" s="141"/>
      <c r="AT551" s="117"/>
      <c r="AU551" s="117"/>
      <c r="AV551" s="117"/>
      <c r="AW551" s="117"/>
      <c r="AX551" s="117"/>
      <c r="AY551" s="117"/>
      <c r="AZ551" s="117"/>
      <c r="BA551" s="117"/>
    </row>
    <row r="552" spans="33:54">
      <c r="AG552" s="117"/>
      <c r="AH552" s="117"/>
      <c r="AI552" s="117"/>
      <c r="AJ552" s="117"/>
      <c r="AK552" s="117"/>
      <c r="AM552" s="141"/>
      <c r="AT552" s="117"/>
      <c r="AU552" s="117"/>
      <c r="AV552" s="117"/>
      <c r="AW552" s="117"/>
      <c r="AX552" s="117"/>
      <c r="AY552" s="117"/>
      <c r="AZ552" s="117"/>
      <c r="BA552" s="117"/>
    </row>
    <row r="553" spans="33:54">
      <c r="AG553" s="117"/>
      <c r="AH553" s="117"/>
      <c r="AI553" s="117"/>
      <c r="AJ553" s="117"/>
      <c r="AK553" s="117"/>
      <c r="AM553" s="141"/>
      <c r="AT553" s="117"/>
      <c r="AU553" s="117"/>
      <c r="AV553" s="117"/>
      <c r="AW553" s="117"/>
      <c r="AX553" s="117"/>
      <c r="AY553" s="117"/>
      <c r="AZ553" s="117"/>
      <c r="BA553" s="117"/>
    </row>
    <row r="554" spans="33:54">
      <c r="AG554" s="117"/>
      <c r="AH554" s="117"/>
      <c r="AI554" s="117"/>
      <c r="AJ554" s="117"/>
      <c r="AK554" s="117"/>
      <c r="AM554" s="141"/>
      <c r="AT554" s="117"/>
      <c r="AU554" s="117"/>
      <c r="AV554" s="117"/>
      <c r="AW554" s="117"/>
      <c r="AX554" s="117"/>
      <c r="AY554" s="117"/>
      <c r="AZ554" s="117"/>
      <c r="BA554" s="117"/>
    </row>
    <row r="555" spans="33:54">
      <c r="AG555" s="117"/>
      <c r="AH555" s="117"/>
      <c r="AI555" s="117"/>
      <c r="AJ555" s="117"/>
      <c r="AK555" s="117"/>
      <c r="AM555" s="141"/>
      <c r="AT555" s="117"/>
      <c r="AU555" s="117"/>
      <c r="AV555" s="117"/>
      <c r="AW555" s="117"/>
      <c r="AX555" s="117"/>
      <c r="AY555" s="117"/>
      <c r="AZ555" s="117"/>
      <c r="BA555" s="117"/>
    </row>
    <row r="556" spans="33:54">
      <c r="AG556" s="117"/>
      <c r="AH556" s="117"/>
      <c r="AI556" s="117"/>
      <c r="AJ556" s="117"/>
      <c r="AK556" s="117"/>
      <c r="AM556" s="141"/>
      <c r="AT556" s="117"/>
      <c r="AU556" s="117"/>
      <c r="AV556" s="117"/>
      <c r="AW556" s="117"/>
      <c r="AX556" s="117"/>
      <c r="AY556" s="117"/>
      <c r="AZ556" s="117"/>
      <c r="BA556" s="117"/>
    </row>
    <row r="557" spans="33:54">
      <c r="AG557" s="117"/>
      <c r="AH557" s="117"/>
      <c r="AI557" s="117"/>
      <c r="AJ557" s="117"/>
      <c r="AK557" s="117"/>
      <c r="AM557" s="141"/>
      <c r="AT557" s="117"/>
      <c r="AU557" s="117"/>
      <c r="AV557" s="117"/>
      <c r="AW557" s="117"/>
      <c r="AX557" s="117"/>
      <c r="AY557" s="117"/>
      <c r="AZ557" s="117"/>
      <c r="BA557" s="117"/>
    </row>
    <row r="558" spans="33:54">
      <c r="AG558" s="117"/>
      <c r="AH558" s="117"/>
      <c r="AI558" s="117"/>
      <c r="AJ558" s="117"/>
      <c r="AK558" s="117"/>
      <c r="AM558" s="141"/>
      <c r="AT558" s="117"/>
      <c r="AU558" s="117"/>
      <c r="AV558" s="117"/>
      <c r="AW558" s="117"/>
      <c r="AX558" s="117"/>
      <c r="AY558" s="117"/>
      <c r="AZ558" s="117"/>
      <c r="BA558" s="117"/>
    </row>
    <row r="559" spans="33:54">
      <c r="AG559" s="117"/>
      <c r="AH559" s="117"/>
      <c r="AI559" s="117"/>
      <c r="AJ559" s="117"/>
      <c r="AK559" s="117"/>
      <c r="AM559" s="141"/>
      <c r="AT559" s="117"/>
      <c r="AU559" s="117"/>
      <c r="AV559" s="117"/>
      <c r="AW559" s="117"/>
      <c r="AX559" s="117"/>
      <c r="AY559" s="117"/>
      <c r="AZ559" s="117"/>
      <c r="BA559" s="117"/>
    </row>
    <row r="560" spans="33:54">
      <c r="AG560" s="117"/>
      <c r="AH560" s="117"/>
      <c r="AI560" s="117"/>
      <c r="AJ560" s="117"/>
      <c r="AK560" s="117"/>
      <c r="AM560" s="141"/>
      <c r="AT560" s="117"/>
      <c r="AU560" s="117"/>
      <c r="AV560" s="117"/>
      <c r="AW560" s="117"/>
      <c r="AX560" s="117"/>
      <c r="AY560" s="117"/>
      <c r="AZ560" s="117"/>
      <c r="BA560" s="117"/>
    </row>
    <row r="561" spans="33:54">
      <c r="AG561" s="117"/>
      <c r="AH561" s="117"/>
      <c r="AI561" s="117"/>
      <c r="AJ561" s="117"/>
      <c r="AK561" s="117"/>
      <c r="AM561" s="141"/>
      <c r="AT561" s="117"/>
      <c r="AU561" s="117"/>
      <c r="AV561" s="117"/>
      <c r="AW561" s="117"/>
      <c r="AX561" s="117"/>
      <c r="AY561" s="117"/>
      <c r="AZ561" s="117"/>
      <c r="BA561" s="117"/>
    </row>
    <row r="562" spans="33:54">
      <c r="AG562" s="117"/>
      <c r="AH562" s="117"/>
      <c r="AI562" s="117"/>
      <c r="AJ562" s="117"/>
      <c r="AK562" s="117"/>
      <c r="AM562" s="141"/>
      <c r="AT562" s="117"/>
      <c r="AU562" s="117"/>
      <c r="AV562" s="117"/>
      <c r="AW562" s="117"/>
      <c r="AX562" s="117"/>
      <c r="AY562" s="117"/>
      <c r="AZ562" s="117"/>
      <c r="BA562" s="117"/>
    </row>
    <row r="563" spans="33:54">
      <c r="AG563" s="117"/>
      <c r="AH563" s="117"/>
      <c r="AI563" s="117"/>
      <c r="AJ563" s="117"/>
      <c r="AK563" s="117"/>
      <c r="AM563" s="141"/>
      <c r="AT563" s="117"/>
      <c r="AU563" s="117"/>
      <c r="AV563" s="117"/>
      <c r="AW563" s="117"/>
      <c r="AX563" s="117"/>
      <c r="AY563" s="117"/>
      <c r="AZ563" s="117"/>
      <c r="BA563" s="117"/>
    </row>
    <row r="564" spans="33:54">
      <c r="AG564" s="117"/>
      <c r="AH564" s="117"/>
      <c r="AI564" s="117"/>
      <c r="AJ564" s="117"/>
      <c r="AK564" s="117"/>
      <c r="AM564" s="141"/>
      <c r="AT564" s="117"/>
      <c r="AU564" s="117"/>
      <c r="AV564" s="117"/>
      <c r="AW564" s="117"/>
      <c r="AX564" s="117"/>
      <c r="AY564" s="117"/>
      <c r="AZ564" s="117"/>
      <c r="BA564" s="117"/>
    </row>
    <row r="565" spans="33:54">
      <c r="AG565" s="117"/>
      <c r="AH565" s="117"/>
      <c r="AI565" s="117"/>
      <c r="AJ565" s="117"/>
      <c r="AK565" s="117"/>
      <c r="AM565" s="141"/>
      <c r="AT565" s="117"/>
      <c r="AU565" s="117"/>
      <c r="AV565" s="117"/>
      <c r="AW565" s="117"/>
      <c r="AX565" s="117"/>
      <c r="AY565" s="117"/>
      <c r="AZ565" s="117"/>
      <c r="BA565" s="117"/>
    </row>
    <row r="566" spans="33:54">
      <c r="AG566" s="117"/>
      <c r="AH566" s="117"/>
      <c r="AI566" s="117"/>
      <c r="AJ566" s="117"/>
      <c r="AK566" s="117"/>
      <c r="AM566" s="141"/>
      <c r="AT566" s="117"/>
      <c r="AU566" s="117"/>
      <c r="AV566" s="117"/>
      <c r="AW566" s="117"/>
      <c r="AX566" s="117"/>
      <c r="AY566" s="117"/>
      <c r="AZ566" s="117"/>
      <c r="BA566" s="117"/>
      <c r="BB566" s="117"/>
    </row>
    <row r="567" spans="33:54">
      <c r="AG567" s="117"/>
      <c r="AH567" s="117"/>
      <c r="AI567" s="117"/>
      <c r="AJ567" s="117"/>
      <c r="AK567" s="117"/>
      <c r="AM567" s="141"/>
      <c r="AT567" s="117"/>
      <c r="AU567" s="117"/>
      <c r="AV567" s="117"/>
      <c r="AW567" s="117"/>
      <c r="AX567" s="117"/>
      <c r="AY567" s="117"/>
      <c r="AZ567" s="117"/>
      <c r="BA567" s="117"/>
    </row>
    <row r="568" spans="33:54">
      <c r="AG568" s="117"/>
      <c r="AH568" s="117"/>
      <c r="AI568" s="117"/>
      <c r="AJ568" s="117"/>
      <c r="AK568" s="117"/>
      <c r="AM568" s="141"/>
      <c r="AT568" s="117"/>
      <c r="AU568" s="117"/>
      <c r="AV568" s="117"/>
      <c r="AW568" s="117"/>
      <c r="AX568" s="117"/>
      <c r="AY568" s="117"/>
      <c r="AZ568" s="117"/>
      <c r="BA568" s="117"/>
    </row>
    <row r="569" spans="33:54">
      <c r="AG569" s="117"/>
      <c r="AH569" s="117"/>
      <c r="AI569" s="117"/>
      <c r="AJ569" s="117"/>
      <c r="AK569" s="117"/>
      <c r="AM569" s="141"/>
      <c r="AT569" s="117"/>
      <c r="AU569" s="117"/>
      <c r="AV569" s="117"/>
      <c r="AW569" s="117"/>
      <c r="AX569" s="117"/>
      <c r="AY569" s="117"/>
      <c r="AZ569" s="117"/>
      <c r="BA569" s="117"/>
    </row>
    <row r="570" spans="33:54">
      <c r="AG570" s="117"/>
      <c r="AH570" s="117"/>
      <c r="AI570" s="117"/>
      <c r="AJ570" s="117"/>
      <c r="AK570" s="117"/>
      <c r="AM570" s="141"/>
      <c r="AT570" s="117"/>
      <c r="AU570" s="117"/>
      <c r="AV570" s="117"/>
      <c r="AW570" s="117"/>
      <c r="AX570" s="117"/>
      <c r="AY570" s="117"/>
      <c r="AZ570" s="117"/>
      <c r="BA570" s="117"/>
    </row>
    <row r="571" spans="33:54">
      <c r="AG571" s="117"/>
      <c r="AH571" s="117"/>
      <c r="AI571" s="117"/>
      <c r="AJ571" s="117"/>
      <c r="AK571" s="117"/>
      <c r="AM571" s="141"/>
      <c r="AT571" s="117"/>
      <c r="AU571" s="117"/>
      <c r="AV571" s="117"/>
      <c r="AW571" s="117"/>
      <c r="AX571" s="117"/>
      <c r="AY571" s="117"/>
      <c r="AZ571" s="117"/>
      <c r="BA571" s="117"/>
    </row>
    <row r="572" spans="33:54">
      <c r="AG572" s="117"/>
      <c r="AH572" s="117"/>
      <c r="AI572" s="117"/>
      <c r="AJ572" s="117"/>
      <c r="AK572" s="117"/>
      <c r="AM572" s="141"/>
      <c r="AT572" s="117"/>
      <c r="AU572" s="117"/>
      <c r="AV572" s="117"/>
      <c r="AW572" s="117"/>
      <c r="AX572" s="117"/>
      <c r="AY572" s="117"/>
      <c r="AZ572" s="117"/>
      <c r="BA572" s="117"/>
    </row>
    <row r="573" spans="33:54">
      <c r="AG573" s="117"/>
      <c r="AH573" s="117"/>
      <c r="AI573" s="117"/>
      <c r="AJ573" s="117"/>
      <c r="AK573" s="117"/>
      <c r="AM573" s="141"/>
      <c r="AT573" s="117"/>
      <c r="AU573" s="117"/>
      <c r="AV573" s="117"/>
      <c r="AW573" s="117"/>
      <c r="AX573" s="117"/>
      <c r="AY573" s="117"/>
      <c r="AZ573" s="117"/>
      <c r="BA573" s="117"/>
    </row>
    <row r="574" spans="33:54">
      <c r="AG574" s="117"/>
      <c r="AH574" s="117"/>
      <c r="AI574" s="117"/>
      <c r="AJ574" s="117"/>
      <c r="AK574" s="117"/>
      <c r="AM574" s="141"/>
      <c r="AT574" s="117"/>
      <c r="AU574" s="117"/>
      <c r="AV574" s="117"/>
      <c r="AW574" s="117"/>
      <c r="AX574" s="117"/>
      <c r="AY574" s="117"/>
      <c r="AZ574" s="117"/>
      <c r="BA574" s="117"/>
    </row>
    <row r="575" spans="33:54">
      <c r="AG575" s="117"/>
      <c r="AH575" s="117"/>
      <c r="AI575" s="117"/>
      <c r="AJ575" s="117"/>
      <c r="AK575" s="117"/>
      <c r="AM575" s="141"/>
      <c r="AT575" s="117"/>
      <c r="AU575" s="117"/>
      <c r="AV575" s="117"/>
      <c r="AW575" s="117"/>
      <c r="AX575" s="117"/>
      <c r="AY575" s="117"/>
      <c r="AZ575" s="117"/>
      <c r="BA575" s="117"/>
    </row>
    <row r="576" spans="33:54">
      <c r="AG576" s="117"/>
      <c r="AH576" s="117"/>
      <c r="AI576" s="117"/>
      <c r="AJ576" s="117"/>
      <c r="AK576" s="117"/>
      <c r="AM576" s="141"/>
      <c r="AT576" s="117"/>
      <c r="AU576" s="117"/>
      <c r="AV576" s="117"/>
      <c r="AW576" s="117"/>
      <c r="AX576" s="117"/>
      <c r="AY576" s="117"/>
      <c r="AZ576" s="117"/>
      <c r="BA576" s="117"/>
    </row>
    <row r="577" spans="33:70">
      <c r="AG577" s="117"/>
      <c r="AH577" s="117"/>
      <c r="AI577" s="117"/>
      <c r="AJ577" s="117"/>
      <c r="AK577" s="117"/>
      <c r="AM577" s="141"/>
      <c r="AT577" s="117"/>
      <c r="AU577" s="117"/>
      <c r="AV577" s="117"/>
      <c r="AW577" s="117"/>
      <c r="AX577" s="117"/>
      <c r="AY577" s="117"/>
      <c r="AZ577" s="117"/>
      <c r="BA577" s="117"/>
    </row>
    <row r="578" spans="33:70">
      <c r="AG578" s="117"/>
      <c r="AH578" s="117"/>
      <c r="AI578" s="117"/>
      <c r="AJ578" s="117"/>
      <c r="AK578" s="117"/>
      <c r="AM578" s="141"/>
      <c r="AT578" s="117"/>
      <c r="AU578" s="117"/>
      <c r="AV578" s="117"/>
      <c r="AW578" s="117"/>
      <c r="AX578" s="117"/>
      <c r="AY578" s="117"/>
      <c r="AZ578" s="117"/>
      <c r="BA578" s="117"/>
      <c r="BB578" s="117"/>
    </row>
    <row r="579" spans="33:70">
      <c r="AG579" s="117"/>
      <c r="AH579" s="117"/>
      <c r="AI579" s="117"/>
      <c r="AJ579" s="117"/>
      <c r="AK579" s="117"/>
      <c r="AM579" s="141"/>
      <c r="AT579" s="117"/>
      <c r="AU579" s="117"/>
      <c r="AV579" s="117"/>
      <c r="AW579" s="117"/>
      <c r="AX579" s="117"/>
      <c r="AY579" s="117"/>
      <c r="AZ579" s="117"/>
      <c r="BA579" s="117"/>
      <c r="BB579" s="117"/>
    </row>
    <row r="580" spans="33:70">
      <c r="AG580" s="117"/>
      <c r="AH580" s="117"/>
      <c r="AI580" s="117"/>
      <c r="AJ580" s="117"/>
      <c r="AK580" s="117"/>
      <c r="AM580" s="141"/>
      <c r="AT580" s="117"/>
      <c r="AU580" s="117"/>
      <c r="AV580" s="117"/>
      <c r="AW580" s="117"/>
      <c r="AX580" s="117"/>
      <c r="AY580" s="117"/>
      <c r="AZ580" s="117"/>
      <c r="BA580" s="117"/>
      <c r="BB580" s="117"/>
      <c r="BD580" s="117"/>
    </row>
    <row r="581" spans="33:70">
      <c r="AG581" s="117"/>
      <c r="AH581" s="117"/>
      <c r="AI581" s="117"/>
      <c r="AJ581" s="117"/>
      <c r="AK581" s="117"/>
      <c r="AM581" s="141"/>
      <c r="AT581" s="117"/>
      <c r="AU581" s="117"/>
      <c r="AV581" s="117"/>
      <c r="AW581" s="117"/>
      <c r="AX581" s="117"/>
      <c r="AY581" s="117"/>
      <c r="AZ581" s="117"/>
      <c r="BA581" s="117"/>
      <c r="BB581" s="117"/>
    </row>
    <row r="582" spans="33:70">
      <c r="AG582" s="117"/>
      <c r="AH582" s="117"/>
      <c r="AI582" s="117"/>
      <c r="AJ582" s="117"/>
      <c r="AK582" s="117"/>
      <c r="AM582" s="141"/>
      <c r="AT582" s="117"/>
      <c r="AU582" s="117"/>
      <c r="AV582" s="117"/>
      <c r="AW582" s="117"/>
      <c r="AX582" s="117"/>
      <c r="AY582" s="117"/>
      <c r="AZ582" s="117"/>
      <c r="BA582" s="117"/>
    </row>
    <row r="583" spans="33:70">
      <c r="AG583" s="117"/>
      <c r="AH583" s="117"/>
      <c r="AI583" s="117"/>
      <c r="AJ583" s="117"/>
      <c r="AK583" s="117"/>
      <c r="AM583" s="141"/>
      <c r="AT583" s="117"/>
      <c r="AU583" s="117"/>
      <c r="AV583" s="117"/>
      <c r="AW583" s="117"/>
      <c r="AX583" s="117"/>
      <c r="AY583" s="117"/>
      <c r="AZ583" s="117"/>
      <c r="BA583" s="117"/>
    </row>
    <row r="584" spans="33:70">
      <c r="AG584" s="117"/>
      <c r="AH584" s="117"/>
      <c r="AI584" s="117"/>
      <c r="AJ584" s="117"/>
      <c r="AK584" s="117"/>
      <c r="AM584" s="141"/>
      <c r="AT584" s="117"/>
      <c r="AU584" s="117"/>
      <c r="AV584" s="117"/>
      <c r="AW584" s="117"/>
      <c r="AX584" s="117"/>
      <c r="AY584" s="117"/>
      <c r="AZ584" s="117"/>
      <c r="BA584" s="117"/>
    </row>
    <row r="585" spans="33:70">
      <c r="AG585" s="117"/>
      <c r="AH585" s="117"/>
      <c r="AI585" s="117"/>
      <c r="AJ585" s="117"/>
      <c r="AK585" s="117"/>
      <c r="AM585" s="141"/>
      <c r="AT585" s="117"/>
      <c r="AU585" s="117"/>
      <c r="AV585" s="117"/>
      <c r="AW585" s="117"/>
      <c r="AX585" s="117"/>
      <c r="AY585" s="117"/>
      <c r="AZ585" s="117"/>
      <c r="BA585" s="117"/>
    </row>
    <row r="586" spans="33:70">
      <c r="AG586" s="117"/>
      <c r="AH586" s="117"/>
      <c r="AI586" s="117"/>
      <c r="AJ586" s="117"/>
      <c r="AK586" s="117"/>
      <c r="AM586" s="141"/>
      <c r="AT586" s="117"/>
      <c r="AU586" s="117"/>
      <c r="AV586" s="117"/>
      <c r="AW586" s="117"/>
      <c r="AX586" s="117"/>
      <c r="AY586" s="117"/>
      <c r="AZ586" s="117"/>
      <c r="BA586" s="117"/>
    </row>
    <row r="587" spans="33:70">
      <c r="AG587" s="117"/>
      <c r="AH587" s="117"/>
      <c r="AI587" s="117"/>
      <c r="AJ587" s="117"/>
      <c r="AK587" s="117"/>
      <c r="AM587" s="141"/>
      <c r="AT587" s="117"/>
      <c r="AU587" s="117"/>
      <c r="AV587" s="117"/>
      <c r="AW587" s="117"/>
      <c r="AX587" s="117"/>
      <c r="AY587" s="117"/>
      <c r="AZ587" s="117"/>
      <c r="BA587" s="117"/>
    </row>
    <row r="588" spans="33:70">
      <c r="AG588" s="117"/>
      <c r="AH588" s="117"/>
      <c r="AI588" s="117"/>
      <c r="AJ588" s="117"/>
      <c r="AK588" s="117"/>
      <c r="AM588" s="141"/>
      <c r="AT588" s="117"/>
      <c r="AU588" s="117"/>
      <c r="AV588" s="117"/>
      <c r="AW588" s="117"/>
      <c r="AX588" s="117"/>
      <c r="AY588" s="117"/>
      <c r="AZ588" s="117"/>
      <c r="BA588" s="117"/>
    </row>
    <row r="589" spans="33:70">
      <c r="AG589" s="117"/>
      <c r="AH589" s="117"/>
      <c r="AI589" s="117"/>
      <c r="AJ589" s="117"/>
      <c r="AK589" s="117"/>
      <c r="AM589" s="141"/>
      <c r="AT589" s="117"/>
      <c r="AU589" s="117"/>
      <c r="AV589" s="117"/>
      <c r="AW589" s="117"/>
      <c r="AX589" s="117"/>
      <c r="AY589" s="117"/>
      <c r="AZ589" s="117"/>
      <c r="BA589" s="117"/>
    </row>
    <row r="590" spans="33:70">
      <c r="AG590" s="117"/>
      <c r="AH590" s="117"/>
      <c r="AI590" s="117"/>
      <c r="AJ590" s="117"/>
      <c r="AK590" s="117"/>
      <c r="AM590" s="141"/>
      <c r="AT590" s="117"/>
      <c r="AU590" s="117"/>
      <c r="AV590" s="117"/>
      <c r="AW590" s="117"/>
      <c r="AX590" s="117"/>
      <c r="AY590" s="117"/>
      <c r="AZ590" s="117"/>
      <c r="BA590" s="117"/>
    </row>
    <row r="591" spans="33:70">
      <c r="AG591" s="117"/>
      <c r="AH591" s="117"/>
      <c r="AI591" s="117"/>
      <c r="AJ591" s="117"/>
      <c r="AK591" s="117"/>
      <c r="AM591" s="141"/>
      <c r="AT591" s="117"/>
      <c r="AU591" s="117"/>
      <c r="AV591" s="117"/>
      <c r="AW591" s="117"/>
      <c r="AX591" s="117"/>
      <c r="AY591" s="117"/>
      <c r="AZ591" s="117"/>
      <c r="BA591" s="117"/>
    </row>
    <row r="592" spans="33:70">
      <c r="AG592" s="117"/>
      <c r="AH592" s="117"/>
      <c r="AI592" s="117"/>
      <c r="AJ592" s="117"/>
      <c r="AK592" s="117"/>
      <c r="AM592" s="141"/>
      <c r="AT592" s="117"/>
      <c r="AU592" s="117"/>
      <c r="AV592" s="117"/>
      <c r="AW592" s="117"/>
      <c r="AX592" s="117"/>
      <c r="AY592" s="117"/>
      <c r="AZ592" s="117"/>
      <c r="BA592" s="117"/>
      <c r="BB592" s="117"/>
      <c r="BC592" s="117"/>
      <c r="BD592" s="117"/>
      <c r="BE592" s="117"/>
      <c r="BF592" s="117"/>
      <c r="BG592" s="117"/>
      <c r="BH592" s="117"/>
      <c r="BI592" s="117"/>
      <c r="BJ592" s="117"/>
      <c r="BK592" s="117"/>
      <c r="BL592" s="117"/>
      <c r="BM592" s="117"/>
      <c r="BN592" s="117"/>
      <c r="BO592" s="117"/>
      <c r="BP592" s="117"/>
      <c r="BQ592" s="117"/>
      <c r="BR592" s="117"/>
    </row>
    <row r="593" spans="33:70">
      <c r="AG593" s="117"/>
      <c r="AH593" s="117"/>
      <c r="AI593" s="117"/>
      <c r="AJ593" s="117"/>
      <c r="AK593" s="117"/>
      <c r="AM593" s="141"/>
      <c r="AT593" s="117"/>
      <c r="AU593" s="117"/>
      <c r="AV593" s="117"/>
      <c r="AW593" s="117"/>
      <c r="AX593" s="117"/>
      <c r="AY593" s="117"/>
      <c r="AZ593" s="117"/>
      <c r="BA593" s="117"/>
    </row>
    <row r="594" spans="33:70">
      <c r="AG594" s="117"/>
      <c r="AH594" s="117"/>
      <c r="AI594" s="117"/>
      <c r="AJ594" s="117"/>
      <c r="AK594" s="117"/>
      <c r="AM594" s="141"/>
      <c r="AT594" s="117"/>
      <c r="AU594" s="117"/>
      <c r="AV594" s="117"/>
      <c r="AW594" s="117"/>
      <c r="AX594" s="117"/>
      <c r="AY594" s="117"/>
      <c r="AZ594" s="117"/>
      <c r="BA594" s="117"/>
    </row>
    <row r="595" spans="33:70">
      <c r="AG595" s="117"/>
      <c r="AH595" s="117"/>
      <c r="AI595" s="117"/>
      <c r="AJ595" s="117"/>
      <c r="AK595" s="117"/>
      <c r="AM595" s="141"/>
      <c r="AT595" s="117"/>
      <c r="AU595" s="117"/>
      <c r="AV595" s="117"/>
      <c r="AW595" s="117"/>
      <c r="AX595" s="117"/>
      <c r="AY595" s="117"/>
      <c r="AZ595" s="117"/>
      <c r="BA595" s="117"/>
    </row>
    <row r="596" spans="33:70">
      <c r="AG596" s="117"/>
      <c r="AH596" s="117"/>
      <c r="AI596" s="117"/>
      <c r="AJ596" s="117"/>
      <c r="AK596" s="117"/>
      <c r="AM596" s="141"/>
      <c r="AT596" s="117"/>
      <c r="AU596" s="117"/>
      <c r="AV596" s="117"/>
      <c r="AW596" s="117"/>
      <c r="AX596" s="117"/>
      <c r="AY596" s="117"/>
      <c r="AZ596" s="117"/>
      <c r="BA596" s="117"/>
    </row>
    <row r="597" spans="33:70">
      <c r="AG597" s="117"/>
      <c r="AH597" s="117"/>
      <c r="AI597" s="117"/>
      <c r="AJ597" s="117"/>
      <c r="AK597" s="117"/>
      <c r="AM597" s="141"/>
      <c r="AT597" s="117"/>
      <c r="AU597" s="117"/>
      <c r="AV597" s="117"/>
      <c r="AW597" s="117"/>
      <c r="AX597" s="117"/>
      <c r="AY597" s="117"/>
      <c r="AZ597" s="117"/>
      <c r="BA597" s="117"/>
    </row>
    <row r="598" spans="33:70">
      <c r="AG598" s="117"/>
      <c r="AH598" s="117"/>
      <c r="AI598" s="117"/>
      <c r="AJ598" s="117"/>
      <c r="AK598" s="117"/>
      <c r="AM598" s="141"/>
      <c r="AT598" s="117"/>
      <c r="AU598" s="117"/>
      <c r="AV598" s="117"/>
      <c r="AW598" s="117"/>
      <c r="AX598" s="117"/>
      <c r="AY598" s="117"/>
      <c r="AZ598" s="117"/>
      <c r="BA598" s="117"/>
    </row>
    <row r="599" spans="33:70">
      <c r="AG599" s="117"/>
      <c r="AH599" s="117"/>
      <c r="AI599" s="117"/>
      <c r="AJ599" s="117"/>
      <c r="AK599" s="117"/>
      <c r="AM599" s="141"/>
      <c r="AT599" s="117"/>
      <c r="AU599" s="117"/>
      <c r="AV599" s="117"/>
      <c r="AW599" s="117"/>
      <c r="AX599" s="117"/>
      <c r="AY599" s="117"/>
      <c r="AZ599" s="117"/>
      <c r="BA599" s="117"/>
    </row>
    <row r="600" spans="33:70">
      <c r="AG600" s="117"/>
      <c r="AH600" s="117"/>
      <c r="AI600" s="117"/>
      <c r="AJ600" s="117"/>
      <c r="AK600" s="117"/>
      <c r="AM600" s="141"/>
      <c r="AT600" s="117"/>
      <c r="AU600" s="117"/>
      <c r="AV600" s="117"/>
      <c r="AW600" s="117"/>
      <c r="AX600" s="117"/>
      <c r="AY600" s="117"/>
      <c r="AZ600" s="117"/>
      <c r="BA600" s="117"/>
    </row>
    <row r="601" spans="33:70">
      <c r="AG601" s="117"/>
      <c r="AH601" s="117"/>
      <c r="AI601" s="117"/>
      <c r="AJ601" s="117"/>
      <c r="AK601" s="117"/>
      <c r="AM601" s="141"/>
      <c r="AT601" s="117"/>
      <c r="AU601" s="117"/>
      <c r="AV601" s="117"/>
      <c r="AW601" s="117"/>
      <c r="AX601" s="117"/>
      <c r="AY601" s="117"/>
      <c r="AZ601" s="117"/>
      <c r="BA601" s="117"/>
      <c r="BB601" s="117"/>
    </row>
    <row r="602" spans="33:70">
      <c r="AG602" s="117"/>
      <c r="AH602" s="117"/>
      <c r="AI602" s="117"/>
      <c r="AJ602" s="117"/>
      <c r="AK602" s="117"/>
      <c r="AM602" s="141"/>
      <c r="AT602" s="117"/>
      <c r="AU602" s="117"/>
      <c r="AV602" s="117"/>
      <c r="AW602" s="117"/>
      <c r="AX602" s="117"/>
      <c r="AY602" s="117"/>
      <c r="AZ602" s="117"/>
      <c r="BA602" s="117"/>
    </row>
    <row r="603" spans="33:70">
      <c r="AG603" s="117"/>
      <c r="AH603" s="117"/>
      <c r="AI603" s="117"/>
      <c r="AJ603" s="117"/>
      <c r="AK603" s="117"/>
      <c r="AM603" s="141"/>
      <c r="AT603" s="117"/>
      <c r="AU603" s="117"/>
      <c r="AV603" s="117"/>
      <c r="AW603" s="117"/>
      <c r="AX603" s="117"/>
      <c r="AY603" s="117"/>
      <c r="AZ603" s="117"/>
      <c r="BA603" s="117"/>
    </row>
    <row r="604" spans="33:70">
      <c r="AG604" s="117"/>
      <c r="AH604" s="117"/>
      <c r="AI604" s="117"/>
      <c r="AJ604" s="117"/>
      <c r="AK604" s="117"/>
      <c r="AM604" s="141"/>
      <c r="AT604" s="117"/>
      <c r="AU604" s="117"/>
      <c r="AV604" s="117"/>
      <c r="AW604" s="117"/>
      <c r="AX604" s="117"/>
      <c r="AY604" s="117"/>
      <c r="AZ604" s="117"/>
      <c r="BA604" s="117"/>
    </row>
    <row r="605" spans="33:70">
      <c r="AG605" s="117"/>
      <c r="AH605" s="117"/>
      <c r="AI605" s="117"/>
      <c r="AJ605" s="117"/>
      <c r="AK605" s="117"/>
      <c r="AM605" s="141"/>
      <c r="AT605" s="117"/>
      <c r="AU605" s="117"/>
      <c r="AV605" s="117"/>
      <c r="AW605" s="117"/>
      <c r="AX605" s="117"/>
      <c r="AY605" s="117"/>
      <c r="AZ605" s="117"/>
      <c r="BA605" s="117"/>
      <c r="BB605" s="117"/>
      <c r="BC605" s="117"/>
      <c r="BD605" s="117"/>
      <c r="BE605" s="117"/>
      <c r="BF605" s="117"/>
      <c r="BG605" s="117"/>
      <c r="BH605" s="117"/>
      <c r="BI605" s="117"/>
      <c r="BJ605" s="117"/>
      <c r="BK605" s="117"/>
      <c r="BL605" s="117"/>
      <c r="BM605" s="117"/>
      <c r="BN605" s="117"/>
      <c r="BO605" s="117"/>
      <c r="BP605" s="117"/>
      <c r="BQ605" s="117"/>
      <c r="BR605" s="117"/>
    </row>
    <row r="606" spans="33:70">
      <c r="AG606" s="117"/>
      <c r="AH606" s="117"/>
      <c r="AI606" s="117"/>
      <c r="AJ606" s="117"/>
      <c r="AK606" s="117"/>
      <c r="AM606" s="141"/>
      <c r="AT606" s="117"/>
      <c r="AU606" s="117"/>
      <c r="AV606" s="117"/>
      <c r="AW606" s="117"/>
      <c r="AX606" s="117"/>
      <c r="AY606" s="117"/>
      <c r="AZ606" s="117"/>
      <c r="BA606" s="117"/>
    </row>
    <row r="607" spans="33:70">
      <c r="AG607" s="117"/>
      <c r="AH607" s="117"/>
      <c r="AI607" s="117"/>
      <c r="AJ607" s="117"/>
      <c r="AK607" s="117"/>
      <c r="AM607" s="141"/>
      <c r="AT607" s="117"/>
      <c r="AU607" s="117"/>
      <c r="AV607" s="117"/>
      <c r="AW607" s="117"/>
      <c r="AX607" s="117"/>
      <c r="AY607" s="117"/>
      <c r="AZ607" s="117"/>
      <c r="BA607" s="117"/>
    </row>
    <row r="608" spans="33:70">
      <c r="AG608" s="117"/>
      <c r="AH608" s="117"/>
      <c r="AI608" s="117"/>
      <c r="AJ608" s="117"/>
      <c r="AK608" s="117"/>
      <c r="AM608" s="141"/>
      <c r="AT608" s="117"/>
      <c r="AU608" s="117"/>
      <c r="AV608" s="117"/>
      <c r="AW608" s="117"/>
      <c r="AX608" s="117"/>
      <c r="AY608" s="117"/>
      <c r="AZ608" s="117"/>
      <c r="BA608" s="117"/>
    </row>
    <row r="609" spans="33:70">
      <c r="AG609" s="117"/>
      <c r="AH609" s="117"/>
      <c r="AI609" s="117"/>
      <c r="AJ609" s="117"/>
      <c r="AK609" s="117"/>
      <c r="AM609" s="141"/>
      <c r="AT609" s="117"/>
      <c r="AU609" s="117"/>
      <c r="AV609" s="117"/>
      <c r="AW609" s="117"/>
      <c r="AX609" s="117"/>
      <c r="AY609" s="117"/>
      <c r="AZ609" s="117"/>
      <c r="BA609" s="117"/>
    </row>
    <row r="610" spans="33:70">
      <c r="AG610" s="117"/>
      <c r="AH610" s="117"/>
      <c r="AI610" s="117"/>
      <c r="AJ610" s="117"/>
      <c r="AK610" s="117"/>
      <c r="AM610" s="141"/>
      <c r="AT610" s="117"/>
      <c r="AU610" s="117"/>
      <c r="AV610" s="117"/>
      <c r="AW610" s="117"/>
      <c r="AX610" s="117"/>
      <c r="AY610" s="117"/>
      <c r="AZ610" s="117"/>
      <c r="BA610" s="117"/>
    </row>
    <row r="611" spans="33:70">
      <c r="AG611" s="117"/>
      <c r="AH611" s="117"/>
      <c r="AI611" s="117"/>
      <c r="AJ611" s="117"/>
      <c r="AK611" s="117"/>
      <c r="AM611" s="141"/>
      <c r="AT611" s="117"/>
      <c r="AU611" s="117"/>
      <c r="AV611" s="117"/>
      <c r="AW611" s="117"/>
      <c r="AX611" s="117"/>
      <c r="AY611" s="117"/>
      <c r="AZ611" s="117"/>
      <c r="BA611" s="117"/>
    </row>
    <row r="612" spans="33:70">
      <c r="AG612" s="117"/>
      <c r="AH612" s="117"/>
      <c r="AI612" s="117"/>
      <c r="AJ612" s="117"/>
      <c r="AK612" s="117"/>
      <c r="AM612" s="141"/>
      <c r="AT612" s="117"/>
      <c r="AU612" s="117"/>
      <c r="AV612" s="117"/>
      <c r="AW612" s="117"/>
      <c r="AX612" s="117"/>
      <c r="AY612" s="117"/>
      <c r="AZ612" s="117"/>
      <c r="BA612" s="117"/>
    </row>
    <row r="613" spans="33:70">
      <c r="AG613" s="117"/>
      <c r="AH613" s="117"/>
      <c r="AI613" s="117"/>
      <c r="AJ613" s="117"/>
      <c r="AK613" s="117"/>
      <c r="AM613" s="141"/>
      <c r="AT613" s="117"/>
      <c r="AU613" s="117"/>
      <c r="AV613" s="117"/>
      <c r="AW613" s="117"/>
      <c r="AX613" s="117"/>
      <c r="AY613" s="117"/>
      <c r="AZ613" s="117"/>
      <c r="BA613" s="117"/>
      <c r="BB613" s="117"/>
      <c r="BC613" s="117"/>
      <c r="BD613" s="117"/>
      <c r="BE613" s="117"/>
      <c r="BF613" s="117"/>
      <c r="BG613" s="117"/>
      <c r="BH613" s="117"/>
      <c r="BI613" s="117"/>
      <c r="BJ613" s="117"/>
      <c r="BK613" s="117"/>
      <c r="BL613" s="117"/>
      <c r="BM613" s="117"/>
      <c r="BN613" s="117"/>
      <c r="BO613" s="117"/>
      <c r="BP613" s="117"/>
      <c r="BQ613" s="117"/>
      <c r="BR613" s="117"/>
    </row>
    <row r="614" spans="33:70">
      <c r="AG614" s="117"/>
      <c r="AH614" s="117"/>
      <c r="AI614" s="117"/>
      <c r="AJ614" s="117"/>
      <c r="AK614" s="117"/>
      <c r="AM614" s="141"/>
      <c r="AT614" s="117"/>
      <c r="AU614" s="117"/>
      <c r="AV614" s="117"/>
      <c r="AW614" s="117"/>
      <c r="AX614" s="117"/>
      <c r="AY614" s="117"/>
      <c r="AZ614" s="117"/>
      <c r="BA614" s="117"/>
    </row>
    <row r="615" spans="33:70">
      <c r="AG615" s="117"/>
      <c r="AH615" s="117"/>
      <c r="AI615" s="117"/>
      <c r="AJ615" s="117"/>
      <c r="AK615" s="117"/>
      <c r="AM615" s="141"/>
      <c r="AT615" s="117"/>
      <c r="AU615" s="117"/>
      <c r="AV615" s="117"/>
      <c r="AW615" s="117"/>
      <c r="AX615" s="117"/>
      <c r="AY615" s="117"/>
      <c r="AZ615" s="117"/>
      <c r="BA615" s="117"/>
    </row>
    <row r="616" spans="33:70">
      <c r="AG616" s="117"/>
      <c r="AH616" s="117"/>
      <c r="AI616" s="117"/>
      <c r="AJ616" s="117"/>
      <c r="AK616" s="117"/>
      <c r="AM616" s="141"/>
      <c r="AT616" s="117"/>
      <c r="AU616" s="117"/>
      <c r="AV616" s="117"/>
      <c r="AW616" s="117"/>
      <c r="AX616" s="117"/>
      <c r="AY616" s="117"/>
      <c r="AZ616" s="117"/>
      <c r="BA616" s="117"/>
    </row>
    <row r="617" spans="33:70">
      <c r="AG617" s="117"/>
      <c r="AH617" s="117"/>
      <c r="AI617" s="117"/>
      <c r="AJ617" s="117"/>
      <c r="AK617" s="117"/>
      <c r="AM617" s="141"/>
      <c r="AT617" s="117"/>
      <c r="AU617" s="117"/>
      <c r="AV617" s="117"/>
      <c r="AW617" s="117"/>
      <c r="AX617" s="117"/>
      <c r="AY617" s="117"/>
      <c r="AZ617" s="117"/>
      <c r="BA617" s="117"/>
    </row>
    <row r="618" spans="33:70">
      <c r="AG618" s="117"/>
      <c r="AH618" s="117"/>
      <c r="AI618" s="117"/>
      <c r="AJ618" s="117"/>
      <c r="AK618" s="117"/>
      <c r="AM618" s="141"/>
      <c r="AT618" s="117"/>
      <c r="AU618" s="117"/>
      <c r="AV618" s="117"/>
      <c r="AW618" s="117"/>
      <c r="AX618" s="117"/>
      <c r="AY618" s="117"/>
      <c r="AZ618" s="117"/>
      <c r="BA618" s="117"/>
    </row>
    <row r="619" spans="33:70">
      <c r="AG619" s="117"/>
      <c r="AH619" s="117"/>
      <c r="AI619" s="117"/>
      <c r="AJ619" s="117"/>
      <c r="AK619" s="117"/>
      <c r="AM619" s="141"/>
      <c r="AT619" s="117"/>
      <c r="AU619" s="117"/>
      <c r="AV619" s="117"/>
      <c r="AW619" s="117"/>
      <c r="AX619" s="117"/>
      <c r="AY619" s="117"/>
      <c r="AZ619" s="117"/>
      <c r="BA619" s="117"/>
    </row>
    <row r="620" spans="33:70">
      <c r="AG620" s="117"/>
      <c r="AH620" s="117"/>
      <c r="AI620" s="117"/>
      <c r="AJ620" s="117"/>
      <c r="AK620" s="117"/>
      <c r="AM620" s="141"/>
      <c r="AT620" s="117"/>
      <c r="AU620" s="117"/>
      <c r="AV620" s="117"/>
      <c r="AW620" s="117"/>
      <c r="AX620" s="117"/>
      <c r="AY620" s="117"/>
      <c r="AZ620" s="117"/>
      <c r="BA620" s="117"/>
    </row>
    <row r="621" spans="33:70">
      <c r="AG621" s="117"/>
      <c r="AH621" s="117"/>
      <c r="AI621" s="117"/>
      <c r="AJ621" s="117"/>
      <c r="AK621" s="117"/>
      <c r="AM621" s="141"/>
      <c r="AT621" s="117"/>
      <c r="AU621" s="117"/>
      <c r="AV621" s="117"/>
      <c r="AW621" s="117"/>
      <c r="AX621" s="117"/>
      <c r="AY621" s="117"/>
      <c r="AZ621" s="117"/>
      <c r="BA621" s="117"/>
    </row>
    <row r="622" spans="33:70">
      <c r="AG622" s="117"/>
      <c r="AH622" s="117"/>
      <c r="AI622" s="117"/>
      <c r="AJ622" s="117"/>
      <c r="AK622" s="117"/>
      <c r="AM622" s="141"/>
      <c r="AT622" s="117"/>
      <c r="AU622" s="117"/>
      <c r="AV622" s="117"/>
      <c r="AW622" s="117"/>
      <c r="AX622" s="117"/>
      <c r="AY622" s="117"/>
      <c r="AZ622" s="117"/>
      <c r="BA622" s="117"/>
    </row>
    <row r="623" spans="33:70">
      <c r="AG623" s="117"/>
      <c r="AH623" s="117"/>
      <c r="AI623" s="117"/>
      <c r="AJ623" s="117"/>
      <c r="AK623" s="117"/>
      <c r="AM623" s="141"/>
      <c r="AT623" s="117"/>
      <c r="AU623" s="117"/>
      <c r="AV623" s="117"/>
      <c r="AW623" s="117"/>
      <c r="AX623" s="117"/>
      <c r="AY623" s="117"/>
      <c r="AZ623" s="117"/>
      <c r="BA623" s="117"/>
    </row>
    <row r="624" spans="33:70">
      <c r="AG624" s="117"/>
      <c r="AH624" s="117"/>
      <c r="AI624" s="117"/>
      <c r="AJ624" s="117"/>
      <c r="AK624" s="117"/>
      <c r="AM624" s="141"/>
      <c r="AT624" s="117"/>
      <c r="AU624" s="117"/>
      <c r="AV624" s="117"/>
      <c r="AW624" s="117"/>
      <c r="AX624" s="117"/>
      <c r="AY624" s="117"/>
      <c r="AZ624" s="117"/>
      <c r="BA624" s="117"/>
    </row>
    <row r="625" spans="33:54">
      <c r="AG625" s="117"/>
      <c r="AH625" s="117"/>
      <c r="AI625" s="117"/>
      <c r="AJ625" s="117"/>
      <c r="AK625" s="117"/>
      <c r="AM625" s="141"/>
      <c r="AT625" s="117"/>
      <c r="AU625" s="117"/>
      <c r="AV625" s="117"/>
      <c r="AW625" s="117"/>
      <c r="AX625" s="117"/>
      <c r="AY625" s="117"/>
      <c r="AZ625" s="117"/>
      <c r="BA625" s="117"/>
    </row>
    <row r="626" spans="33:54">
      <c r="AG626" s="117"/>
      <c r="AH626" s="117"/>
      <c r="AI626" s="117"/>
      <c r="AJ626" s="117"/>
      <c r="AK626" s="117"/>
      <c r="AM626" s="141"/>
      <c r="AT626" s="117"/>
      <c r="AU626" s="117"/>
      <c r="AV626" s="117"/>
      <c r="AW626" s="117"/>
      <c r="AX626" s="117"/>
      <c r="AY626" s="117"/>
      <c r="AZ626" s="117"/>
      <c r="BA626" s="117"/>
    </row>
    <row r="627" spans="33:54">
      <c r="AG627" s="117"/>
      <c r="AH627" s="117"/>
      <c r="AI627" s="117"/>
      <c r="AJ627" s="117"/>
      <c r="AK627" s="117"/>
      <c r="AM627" s="141"/>
      <c r="AT627" s="117"/>
      <c r="AU627" s="117"/>
      <c r="AV627" s="117"/>
      <c r="AW627" s="117"/>
      <c r="AX627" s="117"/>
      <c r="AY627" s="117"/>
      <c r="AZ627" s="117"/>
      <c r="BA627" s="117"/>
      <c r="BB627" s="117"/>
    </row>
    <row r="628" spans="33:54">
      <c r="AG628" s="117"/>
      <c r="AH628" s="117"/>
      <c r="AI628" s="117"/>
      <c r="AJ628" s="117"/>
      <c r="AK628" s="117"/>
      <c r="AM628" s="141"/>
      <c r="AT628" s="117"/>
      <c r="AU628" s="117"/>
      <c r="AV628" s="117"/>
      <c r="AW628" s="117"/>
      <c r="AX628" s="117"/>
      <c r="AY628" s="117"/>
      <c r="AZ628" s="117"/>
      <c r="BA628" s="117"/>
    </row>
    <row r="629" spans="33:54">
      <c r="AG629" s="117"/>
      <c r="AH629" s="117"/>
      <c r="AI629" s="117"/>
      <c r="AJ629" s="117"/>
      <c r="AK629" s="117"/>
      <c r="AM629" s="141"/>
      <c r="AT629" s="117"/>
      <c r="AU629" s="117"/>
      <c r="AV629" s="117"/>
      <c r="AW629" s="117"/>
      <c r="AX629" s="117"/>
      <c r="AY629" s="117"/>
      <c r="AZ629" s="117"/>
      <c r="BA629" s="117"/>
    </row>
    <row r="630" spans="33:54">
      <c r="AG630" s="117"/>
      <c r="AH630" s="117"/>
      <c r="AI630" s="117"/>
      <c r="AJ630" s="117"/>
      <c r="AK630" s="117"/>
      <c r="AM630" s="141"/>
      <c r="AT630" s="117"/>
      <c r="AU630" s="117"/>
      <c r="AV630" s="117"/>
      <c r="AW630" s="117"/>
      <c r="AX630" s="117"/>
      <c r="AY630" s="117"/>
      <c r="AZ630" s="117"/>
      <c r="BA630" s="117"/>
    </row>
    <row r="631" spans="33:54">
      <c r="AG631" s="117"/>
      <c r="AH631" s="117"/>
      <c r="AI631" s="117"/>
      <c r="AJ631" s="117"/>
      <c r="AK631" s="117"/>
      <c r="AM631" s="141"/>
      <c r="AT631" s="117"/>
      <c r="AU631" s="117"/>
      <c r="AV631" s="117"/>
      <c r="AW631" s="117"/>
      <c r="AX631" s="117"/>
      <c r="AY631" s="117"/>
      <c r="AZ631" s="117"/>
      <c r="BA631" s="117"/>
    </row>
    <row r="632" spans="33:54">
      <c r="AG632" s="117"/>
      <c r="AH632" s="117"/>
      <c r="AI632" s="117"/>
      <c r="AJ632" s="117"/>
      <c r="AK632" s="117"/>
      <c r="AM632" s="141"/>
      <c r="AT632" s="117"/>
      <c r="AU632" s="117"/>
      <c r="AV632" s="117"/>
      <c r="AW632" s="117"/>
      <c r="AX632" s="117"/>
      <c r="AY632" s="117"/>
      <c r="AZ632" s="117"/>
      <c r="BA632" s="117"/>
    </row>
    <row r="633" spans="33:54">
      <c r="AG633" s="117"/>
      <c r="AH633" s="117"/>
      <c r="AI633" s="117"/>
      <c r="AJ633" s="117"/>
      <c r="AK633" s="117"/>
      <c r="AM633" s="141"/>
      <c r="AT633" s="117"/>
      <c r="AU633" s="117"/>
      <c r="AV633" s="117"/>
      <c r="AW633" s="117"/>
      <c r="AX633" s="117"/>
      <c r="AY633" s="117"/>
      <c r="AZ633" s="117"/>
      <c r="BA633" s="117"/>
    </row>
    <row r="634" spans="33:54">
      <c r="AG634" s="117"/>
      <c r="AH634" s="117"/>
      <c r="AI634" s="117"/>
      <c r="AJ634" s="117"/>
      <c r="AK634" s="117"/>
      <c r="AM634" s="141"/>
      <c r="AT634" s="117"/>
      <c r="AU634" s="117"/>
      <c r="AV634" s="117"/>
      <c r="AW634" s="117"/>
      <c r="AX634" s="117"/>
      <c r="AY634" s="117"/>
      <c r="AZ634" s="117"/>
      <c r="BA634" s="117"/>
    </row>
    <row r="635" spans="33:54">
      <c r="AG635" s="117"/>
      <c r="AH635" s="117"/>
      <c r="AI635" s="117"/>
      <c r="AJ635" s="117"/>
      <c r="AK635" s="117"/>
      <c r="AM635" s="141"/>
      <c r="AT635" s="117"/>
      <c r="AU635" s="117"/>
      <c r="AV635" s="117"/>
      <c r="AW635" s="117"/>
      <c r="AX635" s="117"/>
      <c r="AY635" s="117"/>
      <c r="AZ635" s="117"/>
      <c r="BA635" s="117"/>
    </row>
    <row r="636" spans="33:54">
      <c r="AG636" s="117"/>
      <c r="AH636" s="117"/>
      <c r="AI636" s="117"/>
      <c r="AJ636" s="117"/>
      <c r="AK636" s="117"/>
      <c r="AM636" s="141"/>
      <c r="AT636" s="117"/>
      <c r="AU636" s="117"/>
      <c r="AV636" s="117"/>
      <c r="AW636" s="117"/>
      <c r="AX636" s="117"/>
      <c r="AY636" s="117"/>
      <c r="AZ636" s="117"/>
      <c r="BA636" s="117"/>
    </row>
    <row r="637" spans="33:54">
      <c r="AG637" s="117"/>
      <c r="AH637" s="117"/>
      <c r="AI637" s="117"/>
      <c r="AJ637" s="117"/>
      <c r="AK637" s="117"/>
      <c r="AM637" s="141"/>
      <c r="AT637" s="117"/>
      <c r="AU637" s="117"/>
      <c r="AV637" s="117"/>
      <c r="AW637" s="117"/>
      <c r="AX637" s="117"/>
      <c r="AY637" s="117"/>
      <c r="AZ637" s="117"/>
      <c r="BA637" s="117"/>
    </row>
    <row r="638" spans="33:54">
      <c r="AG638" s="117"/>
      <c r="AH638" s="117"/>
      <c r="AI638" s="117"/>
      <c r="AJ638" s="117"/>
      <c r="AK638" s="117"/>
      <c r="AM638" s="141"/>
      <c r="AT638" s="117"/>
      <c r="AU638" s="117"/>
      <c r="AV638" s="117"/>
      <c r="AW638" s="117"/>
      <c r="AX638" s="117"/>
      <c r="AY638" s="117"/>
      <c r="AZ638" s="117"/>
      <c r="BA638" s="117"/>
    </row>
    <row r="639" spans="33:54">
      <c r="AG639" s="117"/>
      <c r="AH639" s="117"/>
      <c r="AI639" s="117"/>
      <c r="AJ639" s="117"/>
      <c r="AK639" s="117"/>
      <c r="AM639" s="141"/>
      <c r="AT639" s="117"/>
      <c r="AU639" s="117"/>
      <c r="AV639" s="117"/>
      <c r="AW639" s="117"/>
      <c r="AX639" s="117"/>
      <c r="AY639" s="117"/>
      <c r="AZ639" s="117"/>
      <c r="BA639" s="117"/>
    </row>
    <row r="640" spans="33:54">
      <c r="AG640" s="117"/>
      <c r="AH640" s="117"/>
      <c r="AI640" s="117"/>
      <c r="AJ640" s="117"/>
      <c r="AK640" s="117"/>
      <c r="AM640" s="141"/>
      <c r="AT640" s="117"/>
      <c r="AU640" s="117"/>
      <c r="AV640" s="117"/>
      <c r="AW640" s="117"/>
      <c r="AX640" s="117"/>
      <c r="AY640" s="117"/>
      <c r="AZ640" s="117"/>
      <c r="BA640" s="117"/>
    </row>
    <row r="641" spans="33:70">
      <c r="AG641" s="117"/>
      <c r="AH641" s="117"/>
      <c r="AI641" s="117"/>
      <c r="AJ641" s="117"/>
      <c r="AK641" s="117"/>
      <c r="AM641" s="141"/>
      <c r="AT641" s="117"/>
      <c r="AU641" s="117"/>
      <c r="AV641" s="117"/>
      <c r="AW641" s="117"/>
      <c r="AX641" s="117"/>
      <c r="AY641" s="117"/>
      <c r="AZ641" s="117"/>
      <c r="BA641" s="117"/>
    </row>
    <row r="642" spans="33:70">
      <c r="AG642" s="117"/>
      <c r="AH642" s="117"/>
      <c r="AI642" s="117"/>
      <c r="AJ642" s="117"/>
      <c r="AK642" s="117"/>
      <c r="AM642" s="141"/>
      <c r="AT642" s="117"/>
      <c r="AU642" s="117"/>
      <c r="AV642" s="117"/>
      <c r="AW642" s="117"/>
      <c r="AX642" s="117"/>
      <c r="AY642" s="117"/>
      <c r="AZ642" s="117"/>
      <c r="BA642" s="117"/>
    </row>
    <row r="643" spans="33:70">
      <c r="AG643" s="117"/>
      <c r="AH643" s="117"/>
      <c r="AI643" s="117"/>
      <c r="AJ643" s="117"/>
      <c r="AK643" s="117"/>
      <c r="AM643" s="141"/>
      <c r="AT643" s="117"/>
      <c r="AU643" s="117"/>
      <c r="AV643" s="117"/>
      <c r="AW643" s="117"/>
      <c r="AX643" s="117"/>
      <c r="AY643" s="117"/>
      <c r="AZ643" s="117"/>
      <c r="BA643" s="117"/>
    </row>
    <row r="644" spans="33:70">
      <c r="AG644" s="117"/>
      <c r="AH644" s="117"/>
      <c r="AI644" s="117"/>
      <c r="AJ644" s="117"/>
      <c r="AK644" s="117"/>
      <c r="AM644" s="141"/>
      <c r="AT644" s="117"/>
      <c r="AU644" s="117"/>
      <c r="AV644" s="117"/>
      <c r="AW644" s="117"/>
      <c r="AX644" s="117"/>
      <c r="AY644" s="117"/>
      <c r="AZ644" s="117"/>
      <c r="BA644" s="117"/>
    </row>
    <row r="645" spans="33:70">
      <c r="AG645" s="117"/>
      <c r="AH645" s="117"/>
      <c r="AI645" s="117"/>
      <c r="AJ645" s="117"/>
      <c r="AK645" s="117"/>
      <c r="AM645" s="141"/>
      <c r="AT645" s="117"/>
      <c r="AU645" s="117"/>
      <c r="AV645" s="117"/>
      <c r="AW645" s="117"/>
      <c r="AX645" s="117"/>
      <c r="AY645" s="117"/>
      <c r="AZ645" s="117"/>
      <c r="BA645" s="117"/>
    </row>
    <row r="646" spans="33:70">
      <c r="AG646" s="117"/>
      <c r="AH646" s="117"/>
      <c r="AI646" s="117"/>
      <c r="AJ646" s="117"/>
      <c r="AK646" s="117"/>
      <c r="AM646" s="141"/>
      <c r="AT646" s="117"/>
      <c r="AU646" s="117"/>
      <c r="AV646" s="117"/>
      <c r="AW646" s="117"/>
      <c r="AX646" s="117"/>
      <c r="AY646" s="117"/>
      <c r="AZ646" s="117"/>
      <c r="BA646" s="117"/>
      <c r="BB646" s="117"/>
      <c r="BC646" s="117"/>
      <c r="BD646" s="117"/>
      <c r="BE646" s="117"/>
      <c r="BF646" s="117"/>
      <c r="BG646" s="117"/>
      <c r="BH646" s="117"/>
      <c r="BI646" s="117"/>
      <c r="BJ646" s="117"/>
      <c r="BK646" s="117"/>
      <c r="BL646" s="117"/>
      <c r="BM646" s="117"/>
      <c r="BN646" s="117"/>
      <c r="BO646" s="117"/>
      <c r="BP646" s="117"/>
      <c r="BQ646" s="117"/>
      <c r="BR646" s="117"/>
    </row>
    <row r="647" spans="33:70">
      <c r="AG647" s="117"/>
      <c r="AH647" s="117"/>
      <c r="AI647" s="117"/>
      <c r="AJ647" s="117"/>
      <c r="AK647" s="117"/>
      <c r="AM647" s="141"/>
      <c r="AT647" s="117"/>
      <c r="AU647" s="117"/>
      <c r="AV647" s="117"/>
      <c r="AW647" s="117"/>
      <c r="AX647" s="117"/>
      <c r="AY647" s="117"/>
      <c r="AZ647" s="117"/>
      <c r="BA647" s="117"/>
    </row>
    <row r="648" spans="33:70">
      <c r="AG648" s="117"/>
      <c r="AH648" s="117"/>
      <c r="AI648" s="117"/>
      <c r="AJ648" s="117"/>
      <c r="AK648" s="117"/>
      <c r="AM648" s="141"/>
      <c r="AT648" s="117"/>
      <c r="AU648" s="117"/>
      <c r="AV648" s="117"/>
      <c r="AW648" s="117"/>
      <c r="AX648" s="117"/>
      <c r="AY648" s="117"/>
      <c r="AZ648" s="117"/>
      <c r="BA648" s="117"/>
    </row>
    <row r="649" spans="33:70">
      <c r="AG649" s="117"/>
      <c r="AH649" s="117"/>
      <c r="AI649" s="117"/>
      <c r="AJ649" s="117"/>
      <c r="AK649" s="117"/>
      <c r="AM649" s="141"/>
      <c r="AT649" s="117"/>
      <c r="AU649" s="117"/>
      <c r="AV649" s="117"/>
      <c r="AW649" s="117"/>
      <c r="AX649" s="117"/>
      <c r="AY649" s="117"/>
      <c r="AZ649" s="117"/>
      <c r="BA649" s="117"/>
    </row>
    <row r="650" spans="33:70">
      <c r="AG650" s="117"/>
      <c r="AH650" s="117"/>
      <c r="AI650" s="117"/>
      <c r="AJ650" s="117"/>
      <c r="AK650" s="117"/>
      <c r="AM650" s="141"/>
      <c r="AT650" s="117"/>
      <c r="AU650" s="117"/>
      <c r="AV650" s="117"/>
      <c r="AW650" s="117"/>
      <c r="AX650" s="117"/>
      <c r="AY650" s="117"/>
      <c r="AZ650" s="117"/>
      <c r="BA650" s="117"/>
    </row>
    <row r="651" spans="33:70">
      <c r="AG651" s="117"/>
      <c r="AH651" s="117"/>
      <c r="AI651" s="117"/>
      <c r="AJ651" s="117"/>
      <c r="AK651" s="117"/>
      <c r="AM651" s="141"/>
      <c r="AT651" s="117"/>
      <c r="AU651" s="117"/>
      <c r="AV651" s="117"/>
      <c r="AW651" s="117"/>
      <c r="AX651" s="117"/>
      <c r="AY651" s="117"/>
      <c r="AZ651" s="117"/>
      <c r="BA651" s="117"/>
      <c r="BB651" s="117"/>
      <c r="BC651" s="117"/>
      <c r="BD651" s="117"/>
      <c r="BE651" s="117"/>
      <c r="BF651" s="117"/>
      <c r="BG651" s="117"/>
      <c r="BH651" s="117"/>
      <c r="BI651" s="117"/>
      <c r="BJ651" s="117"/>
      <c r="BK651" s="117"/>
      <c r="BL651" s="117"/>
      <c r="BM651" s="117"/>
      <c r="BN651" s="117"/>
      <c r="BO651" s="117"/>
      <c r="BP651" s="117"/>
      <c r="BQ651" s="117"/>
      <c r="BR651" s="117"/>
    </row>
    <row r="652" spans="33:70">
      <c r="AG652" s="117"/>
      <c r="AH652" s="117"/>
      <c r="AI652" s="117"/>
      <c r="AJ652" s="117"/>
      <c r="AK652" s="117"/>
      <c r="AM652" s="141"/>
      <c r="AT652" s="117"/>
      <c r="AU652" s="117"/>
      <c r="AV652" s="117"/>
      <c r="AW652" s="117"/>
      <c r="AX652" s="117"/>
      <c r="AY652" s="117"/>
      <c r="AZ652" s="117"/>
      <c r="BA652" s="117"/>
    </row>
    <row r="653" spans="33:70">
      <c r="AG653" s="117"/>
      <c r="AH653" s="117"/>
      <c r="AI653" s="117"/>
      <c r="AJ653" s="117"/>
      <c r="AK653" s="117"/>
      <c r="AM653" s="141"/>
      <c r="AT653" s="117"/>
      <c r="AU653" s="117"/>
      <c r="AV653" s="117"/>
      <c r="AW653" s="117"/>
      <c r="AX653" s="117"/>
      <c r="AY653" s="117"/>
      <c r="AZ653" s="117"/>
      <c r="BA653" s="117"/>
    </row>
    <row r="654" spans="33:70">
      <c r="AG654" s="117"/>
      <c r="AH654" s="117"/>
      <c r="AI654" s="117"/>
      <c r="AJ654" s="117"/>
      <c r="AK654" s="117"/>
      <c r="AM654" s="141"/>
      <c r="AT654" s="117"/>
      <c r="AU654" s="117"/>
      <c r="AV654" s="117"/>
      <c r="AW654" s="117"/>
      <c r="AX654" s="117"/>
      <c r="AY654" s="117"/>
      <c r="AZ654" s="117"/>
      <c r="BA654" s="117"/>
    </row>
    <row r="655" spans="33:70">
      <c r="AG655" s="117"/>
      <c r="AH655" s="117"/>
      <c r="AI655" s="117"/>
      <c r="AJ655" s="117"/>
      <c r="AK655" s="117"/>
      <c r="AM655" s="141"/>
      <c r="AT655" s="117"/>
      <c r="AU655" s="117"/>
      <c r="AV655" s="117"/>
      <c r="AW655" s="117"/>
      <c r="AX655" s="117"/>
      <c r="AY655" s="117"/>
      <c r="AZ655" s="117"/>
      <c r="BA655" s="117"/>
    </row>
    <row r="656" spans="33:70">
      <c r="AG656" s="117"/>
      <c r="AH656" s="117"/>
      <c r="AI656" s="117"/>
      <c r="AJ656" s="117"/>
      <c r="AK656" s="117"/>
      <c r="AM656" s="141"/>
      <c r="AT656" s="117"/>
      <c r="AU656" s="117"/>
      <c r="AV656" s="117"/>
      <c r="AW656" s="117"/>
      <c r="AX656" s="117"/>
      <c r="AY656" s="117"/>
      <c r="AZ656" s="117"/>
      <c r="BA656" s="117"/>
      <c r="BB656" s="117"/>
      <c r="BD656" s="117"/>
    </row>
    <row r="657" spans="33:53">
      <c r="AG657" s="117"/>
      <c r="AH657" s="117"/>
      <c r="AI657" s="117"/>
      <c r="AJ657" s="117"/>
      <c r="AK657" s="117"/>
      <c r="AM657" s="141"/>
      <c r="AT657" s="117"/>
      <c r="AU657" s="117"/>
      <c r="AV657" s="117"/>
      <c r="AW657" s="117"/>
      <c r="AX657" s="117"/>
      <c r="AY657" s="117"/>
      <c r="AZ657" s="117"/>
      <c r="BA657" s="117"/>
    </row>
    <row r="658" spans="33:53">
      <c r="AG658" s="117"/>
      <c r="AH658" s="117"/>
      <c r="AI658" s="117"/>
      <c r="AJ658" s="117"/>
      <c r="AK658" s="117"/>
      <c r="AM658" s="141"/>
      <c r="AT658" s="117"/>
      <c r="AU658" s="117"/>
      <c r="AV658" s="117"/>
      <c r="AW658" s="117"/>
      <c r="AX658" s="117"/>
      <c r="AY658" s="117"/>
      <c r="AZ658" s="117"/>
      <c r="BA658" s="117"/>
    </row>
    <row r="659" spans="33:53">
      <c r="AG659" s="117"/>
      <c r="AH659" s="117"/>
      <c r="AI659" s="117"/>
      <c r="AJ659" s="117"/>
      <c r="AK659" s="117"/>
      <c r="AM659" s="141"/>
      <c r="AT659" s="117"/>
      <c r="AU659" s="117"/>
      <c r="AV659" s="117"/>
      <c r="AW659" s="117"/>
      <c r="AX659" s="117"/>
      <c r="AY659" s="117"/>
      <c r="AZ659" s="117"/>
      <c r="BA659" s="117"/>
    </row>
    <row r="660" spans="33:53">
      <c r="AG660" s="117"/>
      <c r="AH660" s="117"/>
      <c r="AI660" s="117"/>
      <c r="AJ660" s="117"/>
      <c r="AK660" s="117"/>
      <c r="AM660" s="141"/>
      <c r="AT660" s="117"/>
      <c r="AU660" s="117"/>
      <c r="AV660" s="117"/>
      <c r="AW660" s="117"/>
      <c r="AX660" s="117"/>
      <c r="AY660" s="117"/>
      <c r="AZ660" s="117"/>
      <c r="BA660" s="117"/>
    </row>
    <row r="661" spans="33:53">
      <c r="AG661" s="117"/>
      <c r="AH661" s="117"/>
      <c r="AI661" s="117"/>
      <c r="AJ661" s="117"/>
      <c r="AK661" s="117"/>
      <c r="AM661" s="141"/>
      <c r="AT661" s="117"/>
      <c r="AU661" s="117"/>
      <c r="AV661" s="117"/>
      <c r="AW661" s="117"/>
      <c r="AX661" s="117"/>
      <c r="AY661" s="117"/>
      <c r="AZ661" s="117"/>
      <c r="BA661" s="117"/>
    </row>
    <row r="662" spans="33:53">
      <c r="AG662" s="117"/>
      <c r="AH662" s="117"/>
      <c r="AI662" s="117"/>
      <c r="AJ662" s="117"/>
      <c r="AK662" s="117"/>
      <c r="AM662" s="141"/>
      <c r="AT662" s="117"/>
      <c r="AU662" s="117"/>
      <c r="AV662" s="117"/>
      <c r="AW662" s="117"/>
      <c r="AX662" s="117"/>
      <c r="AY662" s="117"/>
      <c r="AZ662" s="117"/>
      <c r="BA662" s="117"/>
    </row>
    <row r="663" spans="33:53">
      <c r="AG663" s="117"/>
      <c r="AH663" s="117"/>
      <c r="AI663" s="117"/>
      <c r="AJ663" s="117"/>
      <c r="AK663" s="117"/>
      <c r="AM663" s="141"/>
      <c r="AT663" s="117"/>
      <c r="AU663" s="117"/>
      <c r="AV663" s="117"/>
      <c r="AW663" s="117"/>
      <c r="AX663" s="117"/>
      <c r="AY663" s="117"/>
      <c r="AZ663" s="117"/>
      <c r="BA663" s="117"/>
    </row>
    <row r="664" spans="33:53">
      <c r="AG664" s="117"/>
      <c r="AH664" s="117"/>
      <c r="AI664" s="117"/>
      <c r="AJ664" s="117"/>
      <c r="AK664" s="117"/>
      <c r="AM664" s="141"/>
      <c r="AT664" s="117"/>
      <c r="AU664" s="117"/>
      <c r="AV664" s="117"/>
      <c r="AW664" s="117"/>
      <c r="AX664" s="117"/>
      <c r="AY664" s="117"/>
      <c r="AZ664" s="117"/>
      <c r="BA664" s="117"/>
    </row>
    <row r="665" spans="33:53">
      <c r="AG665" s="117"/>
      <c r="AH665" s="117"/>
      <c r="AI665" s="117"/>
      <c r="AJ665" s="117"/>
      <c r="AK665" s="117"/>
      <c r="AM665" s="141"/>
      <c r="AT665" s="117"/>
      <c r="AU665" s="117"/>
      <c r="AV665" s="117"/>
      <c r="AW665" s="117"/>
      <c r="AX665" s="117"/>
      <c r="AY665" s="117"/>
      <c r="AZ665" s="117"/>
      <c r="BA665" s="117"/>
    </row>
    <row r="666" spans="33:53">
      <c r="AG666" s="117"/>
      <c r="AH666" s="117"/>
      <c r="AI666" s="117"/>
      <c r="AJ666" s="117"/>
      <c r="AK666" s="117"/>
      <c r="AM666" s="141"/>
      <c r="AT666" s="117"/>
      <c r="AU666" s="117"/>
      <c r="AV666" s="117"/>
      <c r="AW666" s="117"/>
      <c r="AX666" s="117"/>
      <c r="AY666" s="117"/>
      <c r="AZ666" s="117"/>
      <c r="BA666" s="117"/>
    </row>
    <row r="667" spans="33:53">
      <c r="AG667" s="117"/>
      <c r="AH667" s="117"/>
      <c r="AI667" s="117"/>
      <c r="AJ667" s="117"/>
      <c r="AK667" s="117"/>
      <c r="AM667" s="141"/>
      <c r="AT667" s="117"/>
      <c r="AU667" s="117"/>
      <c r="AV667" s="117"/>
      <c r="AW667" s="117"/>
      <c r="AX667" s="117"/>
      <c r="AY667" s="117"/>
      <c r="AZ667" s="117"/>
      <c r="BA667" s="117"/>
    </row>
    <row r="668" spans="33:53">
      <c r="AG668" s="117"/>
      <c r="AH668" s="117"/>
      <c r="AI668" s="117"/>
      <c r="AJ668" s="117"/>
      <c r="AK668" s="117"/>
      <c r="AM668" s="141"/>
      <c r="AT668" s="117"/>
      <c r="AU668" s="117"/>
      <c r="AV668" s="117"/>
      <c r="AW668" s="117"/>
      <c r="AX668" s="117"/>
      <c r="AY668" s="117"/>
      <c r="AZ668" s="117"/>
      <c r="BA668" s="117"/>
    </row>
    <row r="669" spans="33:53">
      <c r="AG669" s="117"/>
      <c r="AH669" s="117"/>
      <c r="AI669" s="117"/>
      <c r="AJ669" s="117"/>
      <c r="AK669" s="117"/>
      <c r="AM669" s="141"/>
      <c r="AT669" s="117"/>
      <c r="AU669" s="117"/>
      <c r="AV669" s="117"/>
      <c r="AW669" s="117"/>
      <c r="AX669" s="117"/>
      <c r="AY669" s="117"/>
      <c r="AZ669" s="117"/>
      <c r="BA669" s="117"/>
    </row>
    <row r="670" spans="33:53">
      <c r="AG670" s="117"/>
      <c r="AH670" s="117"/>
      <c r="AI670" s="117"/>
      <c r="AJ670" s="117"/>
      <c r="AK670" s="117"/>
      <c r="AM670" s="141"/>
      <c r="AT670" s="117"/>
      <c r="AU670" s="117"/>
      <c r="AV670" s="117"/>
      <c r="AW670" s="117"/>
      <c r="AX670" s="117"/>
      <c r="AY670" s="117"/>
      <c r="AZ670" s="117"/>
      <c r="BA670" s="117"/>
    </row>
    <row r="671" spans="33:53">
      <c r="AG671" s="117"/>
      <c r="AH671" s="117"/>
      <c r="AI671" s="117"/>
      <c r="AJ671" s="117"/>
      <c r="AK671" s="117"/>
      <c r="AM671" s="141"/>
      <c r="AT671" s="117"/>
      <c r="AU671" s="117"/>
      <c r="AV671" s="117"/>
      <c r="AW671" s="117"/>
      <c r="AX671" s="117"/>
      <c r="AY671" s="117"/>
      <c r="AZ671" s="117"/>
      <c r="BA671" s="117"/>
    </row>
    <row r="672" spans="33:53">
      <c r="AG672" s="117"/>
      <c r="AH672" s="117"/>
      <c r="AI672" s="117"/>
      <c r="AJ672" s="117"/>
      <c r="AK672" s="117"/>
      <c r="AM672" s="141"/>
      <c r="AT672" s="117"/>
      <c r="AU672" s="117"/>
      <c r="AV672" s="117"/>
      <c r="AW672" s="117"/>
      <c r="AX672" s="117"/>
      <c r="AY672" s="117"/>
      <c r="AZ672" s="117"/>
      <c r="BA672" s="117"/>
    </row>
    <row r="673" spans="33:70">
      <c r="AG673" s="117"/>
      <c r="AH673" s="117"/>
      <c r="AI673" s="117"/>
      <c r="AJ673" s="117"/>
      <c r="AK673" s="117"/>
      <c r="AM673" s="141"/>
      <c r="AT673" s="117"/>
      <c r="AU673" s="117"/>
      <c r="AV673" s="117"/>
      <c r="AW673" s="117"/>
      <c r="AX673" s="117"/>
      <c r="AY673" s="117"/>
      <c r="AZ673" s="117"/>
      <c r="BA673" s="117"/>
    </row>
    <row r="674" spans="33:70">
      <c r="AG674" s="117"/>
      <c r="AH674" s="117"/>
      <c r="AI674" s="117"/>
      <c r="AJ674" s="117"/>
      <c r="AK674" s="117"/>
      <c r="AM674" s="141"/>
      <c r="AT674" s="117"/>
      <c r="AU674" s="117"/>
      <c r="AV674" s="117"/>
      <c r="AW674" s="117"/>
      <c r="AX674" s="117"/>
      <c r="AY674" s="117"/>
      <c r="AZ674" s="117"/>
      <c r="BA674" s="117"/>
    </row>
    <row r="675" spans="33:70">
      <c r="AG675" s="117"/>
      <c r="AH675" s="117"/>
      <c r="AI675" s="117"/>
      <c r="AJ675" s="117"/>
      <c r="AK675" s="117"/>
      <c r="AM675" s="141"/>
      <c r="AT675" s="117"/>
      <c r="AU675" s="117"/>
      <c r="AV675" s="117"/>
      <c r="AW675" s="117"/>
      <c r="AX675" s="117"/>
      <c r="AY675" s="117"/>
      <c r="AZ675" s="117"/>
      <c r="BA675" s="117"/>
    </row>
    <row r="676" spans="33:70">
      <c r="AG676" s="117"/>
      <c r="AH676" s="117"/>
      <c r="AI676" s="117"/>
      <c r="AJ676" s="117"/>
      <c r="AK676" s="117"/>
      <c r="AM676" s="141"/>
      <c r="AT676" s="117"/>
      <c r="AU676" s="117"/>
      <c r="AV676" s="117"/>
      <c r="AW676" s="117"/>
      <c r="AX676" s="117"/>
      <c r="AY676" s="117"/>
      <c r="AZ676" s="117"/>
      <c r="BA676" s="117"/>
    </row>
    <row r="677" spans="33:70">
      <c r="AG677" s="117"/>
      <c r="AH677" s="117"/>
      <c r="AI677" s="117"/>
      <c r="AJ677" s="117"/>
      <c r="AK677" s="117"/>
      <c r="AM677" s="141"/>
      <c r="AT677" s="117"/>
      <c r="AU677" s="117"/>
      <c r="AV677" s="117"/>
      <c r="AW677" s="117"/>
      <c r="AX677" s="117"/>
      <c r="AY677" s="117"/>
      <c r="AZ677" s="117"/>
      <c r="BA677" s="117"/>
    </row>
    <row r="678" spans="33:70">
      <c r="AG678" s="117"/>
      <c r="AH678" s="117"/>
      <c r="AI678" s="117"/>
      <c r="AJ678" s="117"/>
      <c r="AK678" s="117"/>
      <c r="AM678" s="141"/>
      <c r="AT678" s="117"/>
      <c r="AU678" s="117"/>
      <c r="AV678" s="117"/>
      <c r="AW678" s="117"/>
      <c r="AX678" s="117"/>
      <c r="AY678" s="117"/>
      <c r="AZ678" s="117"/>
      <c r="BA678" s="117"/>
      <c r="BB678" s="117"/>
      <c r="BC678" s="117"/>
      <c r="BD678" s="117"/>
      <c r="BE678" s="117"/>
      <c r="BF678" s="117"/>
      <c r="BG678" s="117"/>
      <c r="BH678" s="117"/>
      <c r="BI678" s="117"/>
      <c r="BJ678" s="117"/>
      <c r="BK678" s="117"/>
      <c r="BL678" s="117"/>
      <c r="BM678" s="117"/>
      <c r="BN678" s="117"/>
      <c r="BO678" s="117"/>
      <c r="BP678" s="117"/>
      <c r="BQ678" s="117"/>
      <c r="BR678" s="117"/>
    </row>
    <row r="679" spans="33:70">
      <c r="AG679" s="117"/>
      <c r="AH679" s="117"/>
      <c r="AI679" s="117"/>
      <c r="AJ679" s="117"/>
      <c r="AK679" s="117"/>
      <c r="AM679" s="141"/>
      <c r="AT679" s="117"/>
      <c r="AU679" s="117"/>
      <c r="AV679" s="117"/>
      <c r="AW679" s="117"/>
      <c r="AX679" s="117"/>
      <c r="AY679" s="117"/>
      <c r="AZ679" s="117"/>
      <c r="BA679" s="117"/>
    </row>
    <row r="680" spans="33:70">
      <c r="AG680" s="117"/>
      <c r="AH680" s="117"/>
      <c r="AI680" s="117"/>
      <c r="AJ680" s="117"/>
      <c r="AK680" s="117"/>
      <c r="AM680" s="141"/>
      <c r="AT680" s="117"/>
      <c r="AU680" s="117"/>
      <c r="AV680" s="117"/>
      <c r="AW680" s="117"/>
      <c r="AX680" s="117"/>
      <c r="AY680" s="117"/>
      <c r="AZ680" s="117"/>
      <c r="BA680" s="117"/>
    </row>
    <row r="681" spans="33:70">
      <c r="AG681" s="117"/>
      <c r="AH681" s="117"/>
      <c r="AI681" s="117"/>
      <c r="AJ681" s="117"/>
      <c r="AK681" s="117"/>
      <c r="AM681" s="141"/>
      <c r="AT681" s="117"/>
      <c r="AU681" s="117"/>
      <c r="AV681" s="117"/>
      <c r="AW681" s="117"/>
      <c r="AX681" s="117"/>
      <c r="AY681" s="117"/>
      <c r="AZ681" s="117"/>
      <c r="BA681" s="117"/>
    </row>
    <row r="682" spans="33:70">
      <c r="AG682" s="117"/>
      <c r="AH682" s="117"/>
      <c r="AI682" s="117"/>
      <c r="AJ682" s="117"/>
      <c r="AK682" s="117"/>
      <c r="AM682" s="141"/>
      <c r="AT682" s="117"/>
      <c r="AU682" s="117"/>
      <c r="AV682" s="117"/>
      <c r="AW682" s="117"/>
      <c r="AX682" s="117"/>
      <c r="AY682" s="117"/>
      <c r="AZ682" s="117"/>
      <c r="BA682" s="117"/>
    </row>
    <row r="683" spans="33:70">
      <c r="AG683" s="117"/>
      <c r="AH683" s="117"/>
      <c r="AI683" s="117"/>
      <c r="AJ683" s="117"/>
      <c r="AK683" s="117"/>
      <c r="AM683" s="141"/>
      <c r="AT683" s="117"/>
      <c r="AU683" s="117"/>
      <c r="AV683" s="117"/>
      <c r="AW683" s="117"/>
      <c r="AX683" s="117"/>
      <c r="AY683" s="117"/>
      <c r="AZ683" s="117"/>
      <c r="BA683" s="117"/>
    </row>
    <row r="684" spans="33:70">
      <c r="AG684" s="117"/>
      <c r="AH684" s="117"/>
      <c r="AI684" s="117"/>
      <c r="AJ684" s="117"/>
      <c r="AK684" s="117"/>
      <c r="AM684" s="141"/>
      <c r="AT684" s="117"/>
      <c r="AU684" s="117"/>
      <c r="AV684" s="117"/>
      <c r="AW684" s="117"/>
      <c r="AX684" s="117"/>
      <c r="AY684" s="117"/>
      <c r="AZ684" s="117"/>
      <c r="BA684" s="117"/>
    </row>
    <row r="685" spans="33:70">
      <c r="AG685" s="117"/>
      <c r="AH685" s="117"/>
      <c r="AI685" s="117"/>
      <c r="AJ685" s="117"/>
      <c r="AK685" s="117"/>
      <c r="AM685" s="141"/>
      <c r="AT685" s="117"/>
      <c r="AU685" s="117"/>
      <c r="AV685" s="117"/>
      <c r="AW685" s="117"/>
      <c r="AX685" s="117"/>
      <c r="AY685" s="117"/>
      <c r="AZ685" s="117"/>
      <c r="BA685" s="117"/>
    </row>
    <row r="686" spans="33:70">
      <c r="AG686" s="117"/>
      <c r="AH686" s="117"/>
      <c r="AI686" s="117"/>
      <c r="AJ686" s="117"/>
      <c r="AK686" s="117"/>
      <c r="AM686" s="141"/>
      <c r="AT686" s="117"/>
      <c r="AU686" s="117"/>
      <c r="AV686" s="117"/>
      <c r="AW686" s="117"/>
      <c r="AX686" s="117"/>
      <c r="AY686" s="117"/>
      <c r="AZ686" s="117"/>
      <c r="BA686" s="117"/>
    </row>
    <row r="687" spans="33:70">
      <c r="AG687" s="117"/>
      <c r="AH687" s="117"/>
      <c r="AI687" s="117"/>
      <c r="AJ687" s="117"/>
      <c r="AK687" s="117"/>
      <c r="AM687" s="141"/>
      <c r="AT687" s="117"/>
      <c r="AU687" s="117"/>
      <c r="AV687" s="117"/>
      <c r="AW687" s="117"/>
      <c r="AX687" s="117"/>
      <c r="AY687" s="117"/>
      <c r="AZ687" s="117"/>
      <c r="BA687" s="117"/>
    </row>
    <row r="688" spans="33:70">
      <c r="AG688" s="117"/>
      <c r="AH688" s="117"/>
      <c r="AI688" s="117"/>
      <c r="AJ688" s="117"/>
      <c r="AK688" s="117"/>
      <c r="AM688" s="141"/>
      <c r="AT688" s="117"/>
      <c r="AU688" s="117"/>
      <c r="AV688" s="117"/>
      <c r="AW688" s="117"/>
      <c r="AX688" s="117"/>
      <c r="AY688" s="117"/>
      <c r="AZ688" s="117"/>
      <c r="BA688" s="117"/>
    </row>
    <row r="689" spans="33:53">
      <c r="AG689" s="117"/>
      <c r="AH689" s="117"/>
      <c r="AI689" s="117"/>
      <c r="AJ689" s="117"/>
      <c r="AK689" s="117"/>
      <c r="AM689" s="141"/>
      <c r="AT689" s="117"/>
      <c r="AU689" s="117"/>
      <c r="AV689" s="117"/>
      <c r="AW689" s="117"/>
      <c r="AX689" s="117"/>
      <c r="AY689" s="117"/>
      <c r="AZ689" s="117"/>
      <c r="BA689" s="117"/>
    </row>
    <row r="690" spans="33:53">
      <c r="AG690" s="117"/>
      <c r="AH690" s="117"/>
      <c r="AI690" s="117"/>
      <c r="AJ690" s="117"/>
      <c r="AK690" s="117"/>
      <c r="AM690" s="141"/>
      <c r="AT690" s="117"/>
      <c r="AU690" s="117"/>
      <c r="AV690" s="117"/>
      <c r="AW690" s="117"/>
      <c r="AX690" s="117"/>
      <c r="AY690" s="117"/>
      <c r="AZ690" s="117"/>
      <c r="BA690" s="117"/>
    </row>
    <row r="691" spans="33:53">
      <c r="AG691" s="117"/>
      <c r="AH691" s="117"/>
      <c r="AI691" s="117"/>
      <c r="AJ691" s="117"/>
      <c r="AK691" s="117"/>
      <c r="AM691" s="141"/>
      <c r="AT691" s="117"/>
      <c r="AU691" s="117"/>
      <c r="AV691" s="117"/>
      <c r="AW691" s="117"/>
      <c r="AX691" s="117"/>
      <c r="AY691" s="117"/>
      <c r="AZ691" s="117"/>
      <c r="BA691" s="117"/>
    </row>
    <row r="692" spans="33:53">
      <c r="AG692" s="117"/>
      <c r="AH692" s="117"/>
      <c r="AI692" s="117"/>
      <c r="AJ692" s="117"/>
      <c r="AK692" s="117"/>
      <c r="AM692" s="141"/>
      <c r="AT692" s="117"/>
      <c r="AU692" s="117"/>
      <c r="AV692" s="117"/>
      <c r="AW692" s="117"/>
      <c r="AX692" s="117"/>
      <c r="AY692" s="117"/>
      <c r="AZ692" s="117"/>
      <c r="BA692" s="117"/>
    </row>
    <row r="693" spans="33:53">
      <c r="AG693" s="117"/>
      <c r="AH693" s="117"/>
      <c r="AI693" s="117"/>
      <c r="AJ693" s="117"/>
      <c r="AK693" s="117"/>
      <c r="AM693" s="141"/>
      <c r="AT693" s="117"/>
      <c r="AU693" s="117"/>
      <c r="AV693" s="117"/>
      <c r="AW693" s="117"/>
      <c r="AX693" s="117"/>
      <c r="AY693" s="117"/>
      <c r="AZ693" s="117"/>
      <c r="BA693" s="117"/>
    </row>
    <row r="694" spans="33:53">
      <c r="AG694" s="117"/>
      <c r="AH694" s="117"/>
      <c r="AI694" s="117"/>
      <c r="AJ694" s="117"/>
      <c r="AK694" s="117"/>
      <c r="AM694" s="141"/>
      <c r="AT694" s="117"/>
      <c r="AU694" s="117"/>
      <c r="AV694" s="117"/>
      <c r="AW694" s="117"/>
      <c r="AX694" s="117"/>
      <c r="AY694" s="117"/>
      <c r="AZ694" s="117"/>
      <c r="BA694" s="117"/>
    </row>
    <row r="695" spans="33:53">
      <c r="AG695" s="117"/>
      <c r="AH695" s="117"/>
      <c r="AI695" s="117"/>
      <c r="AJ695" s="117"/>
      <c r="AK695" s="117"/>
      <c r="AM695" s="141"/>
      <c r="AT695" s="117"/>
      <c r="AU695" s="117"/>
      <c r="AV695" s="117"/>
      <c r="AW695" s="117"/>
      <c r="AX695" s="117"/>
      <c r="AY695" s="117"/>
      <c r="AZ695" s="117"/>
      <c r="BA695" s="117"/>
    </row>
    <row r="696" spans="33:53">
      <c r="AG696" s="117"/>
      <c r="AH696" s="117"/>
      <c r="AI696" s="117"/>
      <c r="AJ696" s="117"/>
      <c r="AK696" s="117"/>
      <c r="AM696" s="141"/>
      <c r="AT696" s="117"/>
      <c r="AU696" s="117"/>
      <c r="AV696" s="117"/>
      <c r="AW696" s="117"/>
      <c r="AX696" s="117"/>
      <c r="AY696" s="117"/>
      <c r="AZ696" s="117"/>
      <c r="BA696" s="117"/>
    </row>
    <row r="697" spans="33:53">
      <c r="AG697" s="117"/>
      <c r="AH697" s="117"/>
      <c r="AI697" s="117"/>
      <c r="AJ697" s="117"/>
      <c r="AK697" s="117"/>
      <c r="AM697" s="141"/>
      <c r="AT697" s="117"/>
      <c r="AU697" s="117"/>
      <c r="AV697" s="117"/>
      <c r="AW697" s="117"/>
      <c r="AX697" s="117"/>
      <c r="AY697" s="117"/>
      <c r="AZ697" s="117"/>
      <c r="BA697" s="117"/>
    </row>
    <row r="698" spans="33:53">
      <c r="AG698" s="117"/>
      <c r="AH698" s="117"/>
      <c r="AI698" s="117"/>
      <c r="AJ698" s="117"/>
      <c r="AK698" s="117"/>
      <c r="AM698" s="141"/>
      <c r="AT698" s="117"/>
      <c r="AU698" s="117"/>
      <c r="AV698" s="117"/>
      <c r="AW698" s="117"/>
      <c r="AX698" s="117"/>
      <c r="AY698" s="117"/>
      <c r="AZ698" s="117"/>
      <c r="BA698" s="117"/>
    </row>
    <row r="699" spans="33:53">
      <c r="AG699" s="117"/>
      <c r="AH699" s="117"/>
      <c r="AI699" s="117"/>
      <c r="AJ699" s="117"/>
      <c r="AK699" s="117"/>
      <c r="AM699" s="141"/>
      <c r="AT699" s="117"/>
      <c r="AU699" s="117"/>
      <c r="AV699" s="117"/>
      <c r="AW699" s="117"/>
      <c r="AX699" s="117"/>
      <c r="AY699" s="117"/>
      <c r="AZ699" s="117"/>
      <c r="BA699" s="117"/>
    </row>
    <row r="700" spans="33:53">
      <c r="AG700" s="117"/>
      <c r="AH700" s="117"/>
      <c r="AI700" s="117"/>
      <c r="AJ700" s="117"/>
      <c r="AK700" s="117"/>
      <c r="AM700" s="141"/>
      <c r="AT700" s="117"/>
      <c r="AU700" s="117"/>
      <c r="AV700" s="117"/>
      <c r="AW700" s="117"/>
      <c r="AX700" s="117"/>
      <c r="AY700" s="117"/>
      <c r="AZ700" s="117"/>
      <c r="BA700" s="117"/>
    </row>
    <row r="701" spans="33:53">
      <c r="AG701" s="117"/>
      <c r="AH701" s="117"/>
      <c r="AI701" s="117"/>
      <c r="AJ701" s="117"/>
      <c r="AK701" s="117"/>
      <c r="AM701" s="141"/>
      <c r="AT701" s="117"/>
      <c r="AU701" s="117"/>
      <c r="AV701" s="117"/>
      <c r="AW701" s="117"/>
      <c r="AX701" s="117"/>
      <c r="AY701" s="117"/>
      <c r="AZ701" s="117"/>
      <c r="BA701" s="117"/>
    </row>
    <row r="702" spans="33:53">
      <c r="AG702" s="117"/>
      <c r="AH702" s="117"/>
      <c r="AI702" s="117"/>
      <c r="AJ702" s="117"/>
      <c r="AK702" s="117"/>
      <c r="AM702" s="141"/>
      <c r="AT702" s="117"/>
      <c r="AU702" s="117"/>
      <c r="AV702" s="117"/>
      <c r="AW702" s="117"/>
      <c r="AX702" s="117"/>
      <c r="AY702" s="117"/>
      <c r="AZ702" s="117"/>
      <c r="BA702" s="117"/>
    </row>
    <row r="703" spans="33:53">
      <c r="AG703" s="117"/>
      <c r="AH703" s="117"/>
      <c r="AI703" s="117"/>
      <c r="AJ703" s="117"/>
      <c r="AK703" s="117"/>
      <c r="AM703" s="141"/>
      <c r="AT703" s="117"/>
      <c r="AU703" s="117"/>
      <c r="AV703" s="117"/>
      <c r="AW703" s="117"/>
      <c r="AX703" s="117"/>
      <c r="AY703" s="117"/>
      <c r="AZ703" s="117"/>
      <c r="BA703" s="117"/>
    </row>
    <row r="704" spans="33:53">
      <c r="AG704" s="117"/>
      <c r="AH704" s="117"/>
      <c r="AI704" s="117"/>
      <c r="AJ704" s="117"/>
      <c r="AK704" s="117"/>
      <c r="AM704" s="141"/>
      <c r="AT704" s="117"/>
      <c r="AU704" s="117"/>
      <c r="AV704" s="117"/>
      <c r="AW704" s="117"/>
      <c r="AX704" s="117"/>
      <c r="AY704" s="117"/>
      <c r="AZ704" s="117"/>
      <c r="BA704" s="117"/>
    </row>
    <row r="705" spans="33:70">
      <c r="AG705" s="117"/>
      <c r="AH705" s="117"/>
      <c r="AI705" s="117"/>
      <c r="AJ705" s="117"/>
      <c r="AK705" s="117"/>
      <c r="AM705" s="141"/>
      <c r="AT705" s="117"/>
      <c r="AU705" s="117"/>
      <c r="AV705" s="117"/>
      <c r="AW705" s="117"/>
      <c r="AX705" s="117"/>
      <c r="AY705" s="117"/>
      <c r="AZ705" s="117"/>
      <c r="BA705" s="117"/>
    </row>
    <row r="706" spans="33:70">
      <c r="AG706" s="117"/>
      <c r="AH706" s="117"/>
      <c r="AI706" s="117"/>
      <c r="AJ706" s="117"/>
      <c r="AK706" s="117"/>
      <c r="AM706" s="141"/>
      <c r="AT706" s="117"/>
      <c r="AU706" s="117"/>
      <c r="AV706" s="117"/>
      <c r="AW706" s="117"/>
      <c r="AX706" s="117"/>
      <c r="AY706" s="117"/>
      <c r="AZ706" s="117"/>
      <c r="BA706" s="117"/>
    </row>
    <row r="707" spans="33:70">
      <c r="AG707" s="117"/>
      <c r="AH707" s="117"/>
      <c r="AI707" s="117"/>
      <c r="AJ707" s="117"/>
      <c r="AK707" s="117"/>
      <c r="AM707" s="141"/>
      <c r="AT707" s="117"/>
      <c r="AU707" s="117"/>
      <c r="AV707" s="117"/>
      <c r="AW707" s="117"/>
      <c r="AX707" s="117"/>
      <c r="AY707" s="117"/>
      <c r="AZ707" s="117"/>
      <c r="BA707" s="117"/>
    </row>
    <row r="708" spans="33:70">
      <c r="AG708" s="117"/>
      <c r="AH708" s="117"/>
      <c r="AI708" s="117"/>
      <c r="AJ708" s="117"/>
      <c r="AK708" s="117"/>
      <c r="AM708" s="141"/>
      <c r="AT708" s="117"/>
      <c r="AU708" s="117"/>
      <c r="AV708" s="117"/>
      <c r="AW708" s="117"/>
      <c r="AX708" s="117"/>
      <c r="AY708" s="117"/>
      <c r="AZ708" s="117"/>
      <c r="BA708" s="117"/>
    </row>
    <row r="709" spans="33:70">
      <c r="AG709" s="117"/>
      <c r="AH709" s="117"/>
      <c r="AI709" s="117"/>
      <c r="AJ709" s="117"/>
      <c r="AK709" s="117"/>
      <c r="AM709" s="141"/>
      <c r="AT709" s="117"/>
      <c r="AU709" s="117"/>
      <c r="AV709" s="117"/>
      <c r="AW709" s="117"/>
      <c r="AX709" s="117"/>
      <c r="AY709" s="117"/>
      <c r="AZ709" s="117"/>
      <c r="BA709" s="117"/>
    </row>
    <row r="710" spans="33:70">
      <c r="AG710" s="117"/>
      <c r="AH710" s="117"/>
      <c r="AI710" s="117"/>
      <c r="AJ710" s="117"/>
      <c r="AK710" s="117"/>
      <c r="AM710" s="141"/>
      <c r="AT710" s="117"/>
      <c r="AU710" s="117"/>
      <c r="AV710" s="117"/>
      <c r="AW710" s="117"/>
      <c r="AX710" s="117"/>
      <c r="AY710" s="117"/>
      <c r="AZ710" s="117"/>
      <c r="BA710" s="117"/>
    </row>
    <row r="711" spans="33:70">
      <c r="AG711" s="117"/>
      <c r="AH711" s="117"/>
      <c r="AI711" s="117"/>
      <c r="AJ711" s="117"/>
      <c r="AK711" s="117"/>
      <c r="AM711" s="141"/>
      <c r="AT711" s="117"/>
      <c r="AU711" s="117"/>
      <c r="AV711" s="117"/>
      <c r="AW711" s="117"/>
      <c r="AX711" s="117"/>
      <c r="AY711" s="117"/>
      <c r="AZ711" s="117"/>
      <c r="BA711" s="117"/>
    </row>
    <row r="712" spans="33:70">
      <c r="AG712" s="117"/>
      <c r="AH712" s="117"/>
      <c r="AI712" s="117"/>
      <c r="AJ712" s="117"/>
      <c r="AK712" s="117"/>
      <c r="AM712" s="141"/>
      <c r="AT712" s="117"/>
      <c r="AU712" s="117"/>
      <c r="AV712" s="117"/>
      <c r="AW712" s="117"/>
      <c r="AX712" s="117"/>
      <c r="AY712" s="117"/>
      <c r="AZ712" s="117"/>
      <c r="BA712" s="117"/>
    </row>
    <row r="713" spans="33:70">
      <c r="AG713" s="117"/>
      <c r="AH713" s="117"/>
      <c r="AI713" s="117"/>
      <c r="AJ713" s="117"/>
      <c r="AK713" s="117"/>
      <c r="AM713" s="141"/>
      <c r="AT713" s="117"/>
      <c r="AU713" s="117"/>
      <c r="AV713" s="117"/>
      <c r="AW713" s="117"/>
      <c r="AX713" s="117"/>
      <c r="AY713" s="117"/>
      <c r="AZ713" s="117"/>
      <c r="BA713" s="117"/>
    </row>
    <row r="714" spans="33:70">
      <c r="AG714" s="117"/>
      <c r="AH714" s="117"/>
      <c r="AI714" s="117"/>
      <c r="AJ714" s="117"/>
      <c r="AK714" s="117"/>
      <c r="AM714" s="141"/>
      <c r="AT714" s="117"/>
      <c r="AU714" s="117"/>
      <c r="AV714" s="117"/>
      <c r="AW714" s="117"/>
      <c r="AX714" s="117"/>
      <c r="AY714" s="117"/>
      <c r="AZ714" s="117"/>
      <c r="BA714" s="117"/>
      <c r="BB714" s="117"/>
    </row>
    <row r="715" spans="33:70">
      <c r="AG715" s="117"/>
      <c r="AH715" s="117"/>
      <c r="AI715" s="117"/>
      <c r="AJ715" s="117"/>
      <c r="AK715" s="117"/>
      <c r="AM715" s="141"/>
      <c r="AT715" s="117"/>
      <c r="AU715" s="117"/>
      <c r="AV715" s="117"/>
      <c r="AW715" s="117"/>
      <c r="AX715" s="117"/>
      <c r="AY715" s="117"/>
      <c r="AZ715" s="117"/>
      <c r="BA715" s="117"/>
      <c r="BB715" s="117"/>
      <c r="BC715" s="117"/>
      <c r="BD715" s="117"/>
      <c r="BE715" s="117"/>
      <c r="BF715" s="117"/>
      <c r="BG715" s="117"/>
      <c r="BH715" s="117"/>
      <c r="BI715" s="117"/>
      <c r="BJ715" s="117"/>
      <c r="BK715" s="117"/>
      <c r="BL715" s="117"/>
      <c r="BM715" s="117"/>
      <c r="BN715" s="117"/>
      <c r="BO715" s="117"/>
      <c r="BP715" s="117"/>
      <c r="BQ715" s="117"/>
      <c r="BR715" s="117"/>
    </row>
    <row r="716" spans="33:70">
      <c r="AG716" s="117"/>
      <c r="AH716" s="117"/>
      <c r="AI716" s="117"/>
      <c r="AJ716" s="117"/>
      <c r="AK716" s="117"/>
      <c r="AM716" s="141"/>
      <c r="AT716" s="117"/>
      <c r="AU716" s="117"/>
      <c r="AV716" s="117"/>
      <c r="AW716" s="117"/>
      <c r="AX716" s="117"/>
      <c r="AY716" s="117"/>
      <c r="AZ716" s="117"/>
      <c r="BA716" s="117"/>
    </row>
    <row r="717" spans="33:70">
      <c r="AG717" s="117"/>
      <c r="AH717" s="117"/>
      <c r="AI717" s="117"/>
      <c r="AJ717" s="117"/>
      <c r="AK717" s="117"/>
      <c r="AM717" s="141"/>
      <c r="AT717" s="117"/>
      <c r="AU717" s="117"/>
      <c r="AV717" s="117"/>
      <c r="AW717" s="117"/>
      <c r="AX717" s="117"/>
      <c r="AY717" s="117"/>
      <c r="AZ717" s="117"/>
      <c r="BA717" s="117"/>
    </row>
    <row r="718" spans="33:70">
      <c r="AG718" s="117"/>
      <c r="AH718" s="117"/>
      <c r="AI718" s="117"/>
      <c r="AJ718" s="117"/>
      <c r="AK718" s="117"/>
      <c r="AM718" s="141"/>
      <c r="AT718" s="117"/>
      <c r="AU718" s="117"/>
      <c r="AV718" s="117"/>
      <c r="AW718" s="117"/>
      <c r="AX718" s="117"/>
      <c r="AY718" s="117"/>
      <c r="AZ718" s="117"/>
      <c r="BA718" s="117"/>
    </row>
    <row r="719" spans="33:70">
      <c r="AG719" s="117"/>
      <c r="AH719" s="117"/>
      <c r="AI719" s="117"/>
      <c r="AJ719" s="117"/>
      <c r="AK719" s="117"/>
      <c r="AM719" s="141"/>
      <c r="AT719" s="117"/>
      <c r="AU719" s="117"/>
      <c r="AV719" s="117"/>
      <c r="AW719" s="117"/>
      <c r="AX719" s="117"/>
      <c r="AY719" s="117"/>
      <c r="AZ719" s="117"/>
      <c r="BA719" s="117"/>
    </row>
    <row r="720" spans="33:70">
      <c r="AG720" s="117"/>
      <c r="AH720" s="117"/>
      <c r="AI720" s="117"/>
      <c r="AJ720" s="117"/>
      <c r="AK720" s="117"/>
      <c r="AM720" s="141"/>
      <c r="AT720" s="117"/>
      <c r="AU720" s="117"/>
      <c r="AV720" s="117"/>
      <c r="AW720" s="117"/>
      <c r="AX720" s="117"/>
      <c r="AY720" s="117"/>
      <c r="AZ720" s="117"/>
      <c r="BA720" s="117"/>
    </row>
    <row r="721" spans="33:70">
      <c r="AG721" s="117"/>
      <c r="AH721" s="117"/>
      <c r="AI721" s="117"/>
      <c r="AJ721" s="117"/>
      <c r="AK721" s="117"/>
      <c r="AM721" s="141"/>
      <c r="AT721" s="117"/>
      <c r="AU721" s="117"/>
      <c r="AV721" s="117"/>
      <c r="AW721" s="117"/>
      <c r="AX721" s="117"/>
      <c r="AY721" s="117"/>
      <c r="AZ721" s="117"/>
      <c r="BA721" s="117"/>
    </row>
    <row r="722" spans="33:70">
      <c r="AG722" s="117"/>
      <c r="AH722" s="117"/>
      <c r="AI722" s="117"/>
      <c r="AJ722" s="117"/>
      <c r="AK722" s="117"/>
      <c r="AM722" s="141"/>
      <c r="AT722" s="117"/>
      <c r="AU722" s="117"/>
      <c r="AV722" s="117"/>
      <c r="AW722" s="117"/>
      <c r="AX722" s="117"/>
      <c r="AY722" s="117"/>
      <c r="AZ722" s="117"/>
      <c r="BA722" s="117"/>
    </row>
    <row r="723" spans="33:70">
      <c r="AG723" s="117"/>
      <c r="AH723" s="117"/>
      <c r="AI723" s="117"/>
      <c r="AJ723" s="117"/>
      <c r="AK723" s="117"/>
      <c r="AM723" s="141"/>
      <c r="AT723" s="117"/>
      <c r="AU723" s="117"/>
      <c r="AV723" s="117"/>
      <c r="AW723" s="117"/>
      <c r="AX723" s="117"/>
      <c r="AY723" s="117"/>
      <c r="AZ723" s="117"/>
      <c r="BA723" s="117"/>
    </row>
    <row r="724" spans="33:70">
      <c r="AG724" s="117"/>
      <c r="AH724" s="117"/>
      <c r="AI724" s="117"/>
      <c r="AJ724" s="117"/>
      <c r="AK724" s="117"/>
      <c r="AM724" s="141"/>
      <c r="AT724" s="117"/>
      <c r="AU724" s="117"/>
      <c r="AV724" s="117"/>
      <c r="AW724" s="117"/>
      <c r="AX724" s="117"/>
      <c r="AY724" s="117"/>
      <c r="AZ724" s="117"/>
      <c r="BA724" s="117"/>
    </row>
    <row r="725" spans="33:70">
      <c r="AG725" s="117"/>
      <c r="AH725" s="117"/>
      <c r="AI725" s="117"/>
      <c r="AJ725" s="117"/>
      <c r="AK725" s="117"/>
      <c r="AM725" s="141"/>
      <c r="AT725" s="117"/>
      <c r="AU725" s="117"/>
      <c r="AV725" s="117"/>
      <c r="AW725" s="117"/>
      <c r="AX725" s="117"/>
      <c r="AY725" s="117"/>
      <c r="AZ725" s="117"/>
      <c r="BA725" s="117"/>
    </row>
    <row r="726" spans="33:70">
      <c r="AG726" s="117"/>
      <c r="AH726" s="117"/>
      <c r="AI726" s="117"/>
      <c r="AJ726" s="117"/>
      <c r="AK726" s="117"/>
      <c r="AM726" s="141"/>
      <c r="AT726" s="117"/>
      <c r="AU726" s="117"/>
      <c r="AV726" s="117"/>
      <c r="AW726" s="117"/>
      <c r="AX726" s="117"/>
      <c r="AY726" s="117"/>
      <c r="AZ726" s="117"/>
      <c r="BA726" s="117"/>
    </row>
    <row r="727" spans="33:70">
      <c r="AG727" s="117"/>
      <c r="AH727" s="117"/>
      <c r="AI727" s="117"/>
      <c r="AJ727" s="117"/>
      <c r="AK727" s="117"/>
      <c r="AM727" s="141"/>
      <c r="AT727" s="117"/>
      <c r="AU727" s="117"/>
      <c r="AV727" s="117"/>
      <c r="AW727" s="117"/>
      <c r="AX727" s="117"/>
      <c r="AY727" s="117"/>
      <c r="AZ727" s="117"/>
      <c r="BA727" s="117"/>
    </row>
    <row r="728" spans="33:70">
      <c r="AG728" s="117"/>
      <c r="AH728" s="117"/>
      <c r="AI728" s="117"/>
      <c r="AJ728" s="117"/>
      <c r="AK728" s="117"/>
      <c r="AM728" s="141"/>
      <c r="AT728" s="117"/>
      <c r="AU728" s="117"/>
      <c r="AV728" s="117"/>
      <c r="AW728" s="117"/>
      <c r="AX728" s="117"/>
      <c r="AY728" s="117"/>
      <c r="AZ728" s="117"/>
      <c r="BA728" s="117"/>
    </row>
    <row r="729" spans="33:70">
      <c r="AG729" s="117"/>
      <c r="AH729" s="117"/>
      <c r="AI729" s="117"/>
      <c r="AJ729" s="117"/>
      <c r="AK729" s="117"/>
      <c r="AM729" s="141"/>
      <c r="AT729" s="117"/>
      <c r="AU729" s="117"/>
      <c r="AV729" s="117"/>
      <c r="AW729" s="117"/>
      <c r="AX729" s="117"/>
      <c r="AY729" s="117"/>
      <c r="AZ729" s="117"/>
      <c r="BA729" s="117"/>
    </row>
    <row r="730" spans="33:70">
      <c r="AG730" s="117"/>
      <c r="AH730" s="117"/>
      <c r="AI730" s="117"/>
      <c r="AJ730" s="117"/>
      <c r="AK730" s="117"/>
      <c r="AM730" s="141"/>
      <c r="AT730" s="117"/>
      <c r="AU730" s="117"/>
      <c r="AV730" s="117"/>
      <c r="AW730" s="117"/>
      <c r="AX730" s="117"/>
      <c r="AY730" s="117"/>
      <c r="AZ730" s="117"/>
      <c r="BA730" s="117"/>
    </row>
    <row r="731" spans="33:70">
      <c r="AG731" s="117"/>
      <c r="AH731" s="117"/>
      <c r="AI731" s="117"/>
      <c r="AJ731" s="117"/>
      <c r="AK731" s="117"/>
      <c r="AM731" s="141"/>
      <c r="AT731" s="117"/>
      <c r="AU731" s="117"/>
      <c r="AV731" s="117"/>
      <c r="AW731" s="117"/>
      <c r="AX731" s="117"/>
      <c r="AY731" s="117"/>
      <c r="AZ731" s="117"/>
      <c r="BA731" s="117"/>
    </row>
    <row r="732" spans="33:70">
      <c r="AG732" s="117"/>
      <c r="AH732" s="117"/>
      <c r="AI732" s="117"/>
      <c r="AJ732" s="117"/>
      <c r="AK732" s="117"/>
      <c r="AM732" s="141"/>
      <c r="AT732" s="117"/>
      <c r="AU732" s="117"/>
      <c r="AV732" s="117"/>
      <c r="AW732" s="117"/>
      <c r="AX732" s="117"/>
      <c r="AY732" s="117"/>
      <c r="AZ732" s="117"/>
      <c r="BA732" s="117"/>
    </row>
    <row r="733" spans="33:70">
      <c r="AG733" s="117"/>
      <c r="AH733" s="117"/>
      <c r="AI733" s="117"/>
      <c r="AJ733" s="117"/>
      <c r="AK733" s="117"/>
      <c r="AM733" s="141"/>
      <c r="AT733" s="117"/>
      <c r="AU733" s="117"/>
      <c r="AV733" s="117"/>
      <c r="AW733" s="117"/>
      <c r="AX733" s="117"/>
      <c r="AY733" s="117"/>
      <c r="AZ733" s="117"/>
      <c r="BA733" s="117"/>
    </row>
    <row r="734" spans="33:70">
      <c r="AG734" s="117"/>
      <c r="AH734" s="117"/>
      <c r="AI734" s="117"/>
      <c r="AJ734" s="117"/>
      <c r="AK734" s="117"/>
      <c r="AM734" s="141"/>
      <c r="AT734" s="117"/>
      <c r="AU734" s="117"/>
      <c r="AV734" s="117"/>
      <c r="AW734" s="117"/>
      <c r="AX734" s="117"/>
      <c r="AY734" s="117"/>
      <c r="AZ734" s="117"/>
      <c r="BA734" s="117"/>
    </row>
    <row r="735" spans="33:70">
      <c r="AG735" s="117"/>
      <c r="AH735" s="117"/>
      <c r="AI735" s="117"/>
      <c r="AJ735" s="117"/>
      <c r="AK735" s="117"/>
      <c r="AM735" s="141"/>
      <c r="AT735" s="117"/>
      <c r="AU735" s="117"/>
      <c r="AV735" s="117"/>
      <c r="AW735" s="117"/>
      <c r="AX735" s="117"/>
      <c r="AY735" s="117"/>
      <c r="AZ735" s="117"/>
      <c r="BA735" s="117"/>
      <c r="BB735" s="117"/>
      <c r="BC735" s="117"/>
      <c r="BD735" s="117"/>
      <c r="BE735" s="117"/>
      <c r="BF735" s="117"/>
      <c r="BG735" s="117"/>
      <c r="BH735" s="117"/>
      <c r="BI735" s="117"/>
      <c r="BJ735" s="117"/>
      <c r="BK735" s="117"/>
      <c r="BL735" s="117"/>
      <c r="BM735" s="117"/>
      <c r="BN735" s="117"/>
      <c r="BO735" s="117"/>
      <c r="BP735" s="117"/>
      <c r="BQ735" s="117"/>
      <c r="BR735" s="117"/>
    </row>
    <row r="736" spans="33:70">
      <c r="AG736" s="117"/>
      <c r="AH736" s="117"/>
      <c r="AI736" s="117"/>
      <c r="AJ736" s="117"/>
      <c r="AK736" s="117"/>
      <c r="AM736" s="141"/>
      <c r="AT736" s="117"/>
      <c r="AU736" s="117"/>
      <c r="AV736" s="117"/>
      <c r="AW736" s="117"/>
      <c r="AX736" s="117"/>
      <c r="AY736" s="117"/>
      <c r="AZ736" s="117"/>
      <c r="BA736" s="117"/>
    </row>
    <row r="737" spans="33:54">
      <c r="AG737" s="117"/>
      <c r="AH737" s="117"/>
      <c r="AI737" s="117"/>
      <c r="AJ737" s="117"/>
      <c r="AK737" s="117"/>
      <c r="AM737" s="141"/>
      <c r="AT737" s="117"/>
      <c r="AU737" s="117"/>
      <c r="AV737" s="117"/>
      <c r="AW737" s="117"/>
      <c r="AX737" s="117"/>
      <c r="AY737" s="117"/>
      <c r="AZ737" s="117"/>
      <c r="BA737" s="117"/>
    </row>
    <row r="738" spans="33:54">
      <c r="AG738" s="117"/>
      <c r="AH738" s="117"/>
      <c r="AI738" s="117"/>
      <c r="AJ738" s="117"/>
      <c r="AK738" s="117"/>
      <c r="AM738" s="141"/>
      <c r="AT738" s="117"/>
      <c r="AU738" s="117"/>
      <c r="AV738" s="117"/>
      <c r="AW738" s="117"/>
      <c r="AX738" s="117"/>
      <c r="AY738" s="117"/>
      <c r="AZ738" s="117"/>
      <c r="BA738" s="117"/>
    </row>
    <row r="739" spans="33:54">
      <c r="AG739" s="117"/>
      <c r="AH739" s="117"/>
      <c r="AI739" s="117"/>
      <c r="AJ739" s="117"/>
      <c r="AK739" s="117"/>
      <c r="AM739" s="141"/>
      <c r="AT739" s="117"/>
      <c r="AU739" s="117"/>
      <c r="AV739" s="117"/>
      <c r="AW739" s="117"/>
      <c r="AX739" s="117"/>
      <c r="AY739" s="117"/>
      <c r="AZ739" s="117"/>
      <c r="BA739" s="117"/>
    </row>
    <row r="740" spans="33:54">
      <c r="AG740" s="117"/>
      <c r="AH740" s="117"/>
      <c r="AI740" s="117"/>
      <c r="AJ740" s="117"/>
      <c r="AK740" s="117"/>
      <c r="AM740" s="141"/>
      <c r="AT740" s="117"/>
      <c r="AU740" s="117"/>
      <c r="AV740" s="117"/>
      <c r="AW740" s="117"/>
      <c r="AX740" s="117"/>
      <c r="AY740" s="117"/>
      <c r="AZ740" s="117"/>
      <c r="BA740" s="117"/>
    </row>
    <row r="741" spans="33:54">
      <c r="AG741" s="117"/>
      <c r="AH741" s="117"/>
      <c r="AI741" s="117"/>
      <c r="AJ741" s="117"/>
      <c r="AK741" s="117"/>
      <c r="AM741" s="141"/>
      <c r="AT741" s="117"/>
      <c r="AU741" s="117"/>
      <c r="AV741" s="117"/>
      <c r="AW741" s="117"/>
      <c r="AX741" s="117"/>
      <c r="AY741" s="117"/>
      <c r="AZ741" s="117"/>
      <c r="BA741" s="117"/>
    </row>
    <row r="742" spans="33:54">
      <c r="AG742" s="117"/>
      <c r="AH742" s="117"/>
      <c r="AI742" s="117"/>
      <c r="AJ742" s="117"/>
      <c r="AK742" s="117"/>
      <c r="AM742" s="141"/>
      <c r="AT742" s="117"/>
      <c r="AU742" s="117"/>
      <c r="AV742" s="117"/>
      <c r="AW742" s="117"/>
      <c r="AX742" s="117"/>
      <c r="AY742" s="117"/>
      <c r="AZ742" s="117"/>
      <c r="BA742" s="117"/>
    </row>
    <row r="743" spans="33:54">
      <c r="AG743" s="117"/>
      <c r="AH743" s="117"/>
      <c r="AI743" s="117"/>
      <c r="AJ743" s="117"/>
      <c r="AK743" s="117"/>
      <c r="AM743" s="141"/>
      <c r="AT743" s="117"/>
      <c r="AU743" s="117"/>
      <c r="AV743" s="117"/>
      <c r="AW743" s="117"/>
      <c r="AX743" s="117"/>
      <c r="AY743" s="117"/>
      <c r="AZ743" s="117"/>
      <c r="BA743" s="117"/>
    </row>
    <row r="744" spans="33:54">
      <c r="AG744" s="117"/>
      <c r="AH744" s="117"/>
      <c r="AI744" s="117"/>
      <c r="AJ744" s="117"/>
      <c r="AK744" s="117"/>
      <c r="AM744" s="141"/>
      <c r="AT744" s="117"/>
      <c r="AU744" s="117"/>
      <c r="AV744" s="117"/>
      <c r="AW744" s="117"/>
      <c r="AX744" s="117"/>
      <c r="AY744" s="117"/>
      <c r="AZ744" s="117"/>
      <c r="BA744" s="117"/>
    </row>
    <row r="745" spans="33:54">
      <c r="AG745" s="117"/>
      <c r="AH745" s="117"/>
      <c r="AI745" s="117"/>
      <c r="AJ745" s="117"/>
      <c r="AK745" s="117"/>
      <c r="AM745" s="141"/>
      <c r="AT745" s="117"/>
      <c r="AU745" s="117"/>
      <c r="AV745" s="117"/>
      <c r="AW745" s="117"/>
      <c r="AX745" s="117"/>
      <c r="AY745" s="117"/>
      <c r="AZ745" s="117"/>
      <c r="BA745" s="117"/>
    </row>
    <row r="746" spans="33:54">
      <c r="AG746" s="117"/>
      <c r="AH746" s="117"/>
      <c r="AI746" s="117"/>
      <c r="AJ746" s="117"/>
      <c r="AK746" s="117"/>
      <c r="AM746" s="141"/>
      <c r="AT746" s="117"/>
      <c r="AU746" s="117"/>
      <c r="AV746" s="117"/>
      <c r="AW746" s="117"/>
      <c r="AX746" s="117"/>
      <c r="AY746" s="117"/>
      <c r="AZ746" s="117"/>
      <c r="BA746" s="117"/>
      <c r="BB746" s="117"/>
    </row>
    <row r="747" spans="33:54">
      <c r="AG747" s="117"/>
      <c r="AH747" s="117"/>
      <c r="AI747" s="117"/>
      <c r="AJ747" s="117"/>
      <c r="AK747" s="117"/>
      <c r="AM747" s="141"/>
      <c r="AT747" s="117"/>
      <c r="AU747" s="117"/>
      <c r="AV747" s="117"/>
      <c r="AW747" s="117"/>
      <c r="AX747" s="117"/>
      <c r="AY747" s="117"/>
      <c r="AZ747" s="117"/>
      <c r="BA747" s="117"/>
    </row>
    <row r="748" spans="33:54">
      <c r="AG748" s="117"/>
      <c r="AH748" s="117"/>
      <c r="AI748" s="117"/>
      <c r="AJ748" s="117"/>
      <c r="AK748" s="117"/>
      <c r="AM748" s="141"/>
      <c r="AT748" s="117"/>
      <c r="AU748" s="117"/>
      <c r="AV748" s="117"/>
      <c r="AW748" s="117"/>
      <c r="AX748" s="117"/>
      <c r="AY748" s="117"/>
      <c r="AZ748" s="117"/>
      <c r="BA748" s="117"/>
    </row>
    <row r="749" spans="33:54">
      <c r="AG749" s="117"/>
      <c r="AH749" s="117"/>
      <c r="AI749" s="117"/>
      <c r="AJ749" s="117"/>
      <c r="AK749" s="117"/>
      <c r="AM749" s="141"/>
      <c r="AT749" s="117"/>
      <c r="AU749" s="117"/>
      <c r="AV749" s="117"/>
      <c r="AW749" s="117"/>
      <c r="AX749" s="117"/>
      <c r="AY749" s="117"/>
      <c r="AZ749" s="117"/>
      <c r="BA749" s="117"/>
    </row>
    <row r="750" spans="33:54">
      <c r="AG750" s="117"/>
      <c r="AH750" s="117"/>
      <c r="AI750" s="117"/>
      <c r="AJ750" s="117"/>
      <c r="AK750" s="117"/>
      <c r="AM750" s="141"/>
      <c r="AT750" s="117"/>
      <c r="AU750" s="117"/>
      <c r="AV750" s="117"/>
      <c r="AW750" s="117"/>
      <c r="AX750" s="117"/>
      <c r="AY750" s="117"/>
      <c r="AZ750" s="117"/>
      <c r="BA750" s="117"/>
    </row>
    <row r="751" spans="33:54">
      <c r="AG751" s="117"/>
      <c r="AH751" s="117"/>
      <c r="AI751" s="117"/>
      <c r="AJ751" s="117"/>
      <c r="AK751" s="117"/>
      <c r="AM751" s="141"/>
      <c r="AT751" s="117"/>
      <c r="AU751" s="117"/>
      <c r="AV751" s="117"/>
      <c r="AW751" s="117"/>
      <c r="AX751" s="117"/>
      <c r="AY751" s="117"/>
      <c r="AZ751" s="117"/>
      <c r="BA751" s="117"/>
    </row>
    <row r="752" spans="33:54">
      <c r="AG752" s="117"/>
      <c r="AH752" s="117"/>
      <c r="AI752" s="117"/>
      <c r="AJ752" s="117"/>
      <c r="AK752" s="117"/>
      <c r="AM752" s="141"/>
      <c r="AT752" s="117"/>
      <c r="AU752" s="117"/>
      <c r="AV752" s="117"/>
      <c r="AW752" s="117"/>
      <c r="AX752" s="117"/>
      <c r="AY752" s="117"/>
      <c r="AZ752" s="117"/>
      <c r="BA752" s="117"/>
    </row>
    <row r="753" spans="33:70">
      <c r="AG753" s="117"/>
      <c r="AH753" s="117"/>
      <c r="AI753" s="117"/>
      <c r="AJ753" s="117"/>
      <c r="AK753" s="117"/>
      <c r="AM753" s="141"/>
      <c r="AT753" s="117"/>
      <c r="AU753" s="117"/>
      <c r="AV753" s="117"/>
      <c r="AW753" s="117"/>
      <c r="AX753" s="117"/>
      <c r="AY753" s="117"/>
      <c r="AZ753" s="117"/>
      <c r="BA753" s="117"/>
    </row>
    <row r="754" spans="33:70">
      <c r="AG754" s="117"/>
      <c r="AH754" s="117"/>
      <c r="AI754" s="117"/>
      <c r="AJ754" s="117"/>
      <c r="AK754" s="117"/>
      <c r="AM754" s="141"/>
      <c r="AT754" s="117"/>
      <c r="AU754" s="117"/>
      <c r="AV754" s="117"/>
      <c r="AW754" s="117"/>
      <c r="AX754" s="117"/>
      <c r="AY754" s="117"/>
      <c r="AZ754" s="117"/>
      <c r="BA754" s="117"/>
    </row>
    <row r="755" spans="33:70">
      <c r="AG755" s="117"/>
      <c r="AH755" s="117"/>
      <c r="AI755" s="117"/>
      <c r="AJ755" s="117"/>
      <c r="AK755" s="117"/>
      <c r="AM755" s="141"/>
      <c r="AT755" s="117"/>
      <c r="AU755" s="117"/>
      <c r="AV755" s="117"/>
      <c r="AW755" s="117"/>
      <c r="AX755" s="117"/>
      <c r="AY755" s="117"/>
      <c r="AZ755" s="117"/>
      <c r="BA755" s="117"/>
    </row>
    <row r="756" spans="33:70">
      <c r="AG756" s="117"/>
      <c r="AH756" s="117"/>
      <c r="AI756" s="117"/>
      <c r="AJ756" s="117"/>
      <c r="AK756" s="117"/>
      <c r="AM756" s="141"/>
      <c r="AT756" s="117"/>
      <c r="AU756" s="117"/>
      <c r="AV756" s="117"/>
      <c r="AW756" s="117"/>
      <c r="AX756" s="117"/>
      <c r="AY756" s="117"/>
      <c r="AZ756" s="117"/>
      <c r="BA756" s="117"/>
      <c r="BB756" s="117"/>
      <c r="BD756" s="117"/>
      <c r="BE756" s="117"/>
      <c r="BF756" s="117"/>
      <c r="BG756" s="117"/>
      <c r="BH756" s="117"/>
      <c r="BI756" s="117"/>
      <c r="BJ756" s="117"/>
      <c r="BK756" s="117"/>
      <c r="BL756" s="117"/>
      <c r="BM756" s="117"/>
      <c r="BN756" s="117"/>
      <c r="BO756" s="117"/>
      <c r="BP756" s="117"/>
      <c r="BQ756" s="117"/>
      <c r="BR756" s="117"/>
    </row>
    <row r="757" spans="33:70">
      <c r="AG757" s="117"/>
      <c r="AH757" s="117"/>
      <c r="AI757" s="117"/>
      <c r="AJ757" s="117"/>
      <c r="AK757" s="117"/>
      <c r="AM757" s="141"/>
      <c r="AT757" s="117"/>
      <c r="AU757" s="117"/>
      <c r="AV757" s="117"/>
      <c r="AW757" s="117"/>
      <c r="AX757" s="117"/>
      <c r="AY757" s="117"/>
      <c r="AZ757" s="117"/>
      <c r="BA757" s="117"/>
    </row>
    <row r="758" spans="33:70">
      <c r="AG758" s="117"/>
      <c r="AH758" s="117"/>
      <c r="AI758" s="117"/>
      <c r="AJ758" s="117"/>
      <c r="AK758" s="117"/>
      <c r="AM758" s="141"/>
      <c r="AT758" s="117"/>
      <c r="AU758" s="117"/>
      <c r="AV758" s="117"/>
      <c r="AW758" s="117"/>
      <c r="AX758" s="117"/>
      <c r="AY758" s="117"/>
      <c r="AZ758" s="117"/>
      <c r="BA758" s="117"/>
    </row>
    <row r="759" spans="33:70">
      <c r="AG759" s="117"/>
      <c r="AH759" s="117"/>
      <c r="AI759" s="117"/>
      <c r="AJ759" s="117"/>
      <c r="AK759" s="117"/>
      <c r="AM759" s="141"/>
      <c r="AT759" s="117"/>
      <c r="AU759" s="117"/>
      <c r="AV759" s="117"/>
      <c r="AW759" s="117"/>
      <c r="AX759" s="117"/>
      <c r="AY759" s="117"/>
      <c r="AZ759" s="117"/>
      <c r="BA759" s="117"/>
    </row>
    <row r="760" spans="33:70">
      <c r="AG760" s="117"/>
      <c r="AH760" s="117"/>
      <c r="AI760" s="117"/>
      <c r="AJ760" s="117"/>
      <c r="AK760" s="117"/>
      <c r="AM760" s="141"/>
      <c r="AT760" s="117"/>
      <c r="AU760" s="117"/>
      <c r="AV760" s="117"/>
      <c r="AW760" s="117"/>
      <c r="AX760" s="117"/>
      <c r="AY760" s="117"/>
      <c r="AZ760" s="117"/>
      <c r="BA760" s="117"/>
    </row>
    <row r="761" spans="33:70">
      <c r="AG761" s="117"/>
      <c r="AH761" s="117"/>
      <c r="AI761" s="117"/>
      <c r="AJ761" s="117"/>
      <c r="AK761" s="117"/>
      <c r="AM761" s="141"/>
      <c r="AT761" s="117"/>
      <c r="AU761" s="117"/>
      <c r="AV761" s="117"/>
      <c r="AW761" s="117"/>
      <c r="AX761" s="117"/>
      <c r="AY761" s="117"/>
      <c r="AZ761" s="117"/>
      <c r="BA761" s="117"/>
      <c r="BB761" s="117"/>
      <c r="BC761" s="117"/>
      <c r="BD761" s="117"/>
      <c r="BE761" s="117"/>
      <c r="BF761" s="117"/>
      <c r="BG761" s="117"/>
      <c r="BH761" s="117"/>
      <c r="BI761" s="117"/>
      <c r="BJ761" s="117"/>
      <c r="BK761" s="117"/>
      <c r="BL761" s="117"/>
      <c r="BM761" s="117"/>
      <c r="BN761" s="117"/>
      <c r="BO761" s="117"/>
      <c r="BP761" s="117"/>
      <c r="BQ761" s="117"/>
      <c r="BR761" s="117"/>
    </row>
    <row r="762" spans="33:70">
      <c r="AG762" s="117"/>
      <c r="AH762" s="117"/>
      <c r="AI762" s="117"/>
      <c r="AJ762" s="117"/>
      <c r="AK762" s="117"/>
      <c r="AM762" s="141"/>
      <c r="AT762" s="117"/>
      <c r="AU762" s="117"/>
      <c r="AV762" s="117"/>
      <c r="AW762" s="117"/>
      <c r="AX762" s="117"/>
      <c r="AY762" s="117"/>
      <c r="AZ762" s="117"/>
      <c r="BA762" s="117"/>
    </row>
    <row r="763" spans="33:70">
      <c r="AG763" s="117"/>
      <c r="AH763" s="117"/>
      <c r="AI763" s="117"/>
      <c r="AJ763" s="117"/>
      <c r="AK763" s="117"/>
      <c r="AM763" s="141"/>
      <c r="AT763" s="117"/>
      <c r="AU763" s="117"/>
      <c r="AV763" s="117"/>
      <c r="AW763" s="117"/>
      <c r="AX763" s="117"/>
      <c r="AY763" s="117"/>
      <c r="AZ763" s="117"/>
      <c r="BA763" s="117"/>
    </row>
    <row r="764" spans="33:70">
      <c r="AG764" s="117"/>
      <c r="AH764" s="117"/>
      <c r="AI764" s="117"/>
      <c r="AJ764" s="117"/>
      <c r="AK764" s="117"/>
      <c r="AM764" s="141"/>
      <c r="AT764" s="117"/>
      <c r="AU764" s="117"/>
      <c r="AV764" s="117"/>
      <c r="AW764" s="117"/>
      <c r="AX764" s="117"/>
      <c r="AY764" s="117"/>
      <c r="AZ764" s="117"/>
      <c r="BA764" s="117"/>
    </row>
    <row r="765" spans="33:70">
      <c r="AG765" s="117"/>
      <c r="AH765" s="117"/>
      <c r="AI765" s="117"/>
      <c r="AJ765" s="117"/>
      <c r="AK765" s="117"/>
      <c r="AM765" s="141"/>
      <c r="AT765" s="117"/>
      <c r="AU765" s="117"/>
      <c r="AV765" s="117"/>
      <c r="AW765" s="117"/>
      <c r="AX765" s="117"/>
      <c r="AY765" s="117"/>
      <c r="AZ765" s="117"/>
      <c r="BA765" s="117"/>
    </row>
    <row r="766" spans="33:70">
      <c r="AG766" s="117"/>
      <c r="AH766" s="117"/>
      <c r="AI766" s="117"/>
      <c r="AJ766" s="117"/>
      <c r="AK766" s="117"/>
      <c r="AM766" s="141"/>
      <c r="AT766" s="117"/>
      <c r="AU766" s="117"/>
      <c r="AV766" s="117"/>
      <c r="AW766" s="117"/>
      <c r="AX766" s="117"/>
      <c r="AY766" s="117"/>
      <c r="AZ766" s="117"/>
      <c r="BA766" s="117"/>
    </row>
    <row r="767" spans="33:70">
      <c r="AG767" s="117"/>
      <c r="AH767" s="117"/>
      <c r="AI767" s="117"/>
      <c r="AJ767" s="117"/>
      <c r="AK767" s="117"/>
      <c r="AM767" s="141"/>
      <c r="AT767" s="117"/>
      <c r="AU767" s="117"/>
      <c r="AV767" s="117"/>
      <c r="AW767" s="117"/>
      <c r="AX767" s="117"/>
      <c r="AY767" s="117"/>
      <c r="AZ767" s="117"/>
      <c r="BA767" s="117"/>
    </row>
    <row r="768" spans="33:70">
      <c r="AG768" s="117"/>
      <c r="AH768" s="117"/>
      <c r="AI768" s="117"/>
      <c r="AJ768" s="117"/>
      <c r="AK768" s="117"/>
      <c r="AM768" s="141"/>
      <c r="AT768" s="117"/>
      <c r="AU768" s="117"/>
      <c r="AV768" s="117"/>
      <c r="AW768" s="117"/>
      <c r="AX768" s="117"/>
      <c r="AY768" s="117"/>
      <c r="AZ768" s="117"/>
      <c r="BA768" s="117"/>
    </row>
    <row r="769" spans="33:54">
      <c r="AG769" s="117"/>
      <c r="AH769" s="117"/>
      <c r="AI769" s="117"/>
      <c r="AJ769" s="117"/>
      <c r="AK769" s="117"/>
      <c r="AM769" s="141"/>
      <c r="AT769" s="117"/>
      <c r="AU769" s="117"/>
      <c r="AV769" s="117"/>
      <c r="AW769" s="117"/>
      <c r="AX769" s="117"/>
      <c r="AY769" s="117"/>
      <c r="AZ769" s="117"/>
      <c r="BA769" s="117"/>
    </row>
    <row r="770" spans="33:54">
      <c r="AG770" s="117"/>
      <c r="AH770" s="117"/>
      <c r="AI770" s="117"/>
      <c r="AJ770" s="117"/>
      <c r="AK770" s="117"/>
      <c r="AM770" s="141"/>
      <c r="AT770" s="117"/>
      <c r="AU770" s="117"/>
      <c r="AV770" s="117"/>
      <c r="AW770" s="117"/>
      <c r="AX770" s="117"/>
      <c r="AY770" s="117"/>
      <c r="AZ770" s="117"/>
      <c r="BA770" s="117"/>
      <c r="BB770" s="117"/>
    </row>
    <row r="771" spans="33:54">
      <c r="AG771" s="117"/>
      <c r="AH771" s="117"/>
      <c r="AI771" s="117"/>
      <c r="AJ771" s="117"/>
      <c r="AK771" s="117"/>
      <c r="AM771" s="141"/>
      <c r="AT771" s="117"/>
      <c r="AU771" s="117"/>
      <c r="AV771" s="117"/>
      <c r="AW771" s="117"/>
      <c r="AX771" s="117"/>
      <c r="AY771" s="117"/>
      <c r="AZ771" s="117"/>
      <c r="BA771" s="117"/>
    </row>
    <row r="772" spans="33:54">
      <c r="AG772" s="117"/>
      <c r="AH772" s="117"/>
      <c r="AI772" s="117"/>
      <c r="AJ772" s="117"/>
      <c r="AK772" s="117"/>
      <c r="AM772" s="141"/>
      <c r="AT772" s="117"/>
      <c r="AU772" s="117"/>
      <c r="AV772" s="117"/>
      <c r="AW772" s="117"/>
      <c r="AX772" s="117"/>
      <c r="AY772" s="117"/>
      <c r="AZ772" s="117"/>
      <c r="BA772" s="117"/>
    </row>
    <row r="773" spans="33:54">
      <c r="AG773" s="117"/>
      <c r="AH773" s="117"/>
      <c r="AI773" s="117"/>
      <c r="AJ773" s="117"/>
      <c r="AK773" s="117"/>
      <c r="AM773" s="141"/>
      <c r="AT773" s="117"/>
      <c r="AU773" s="117"/>
      <c r="AV773" s="117"/>
      <c r="AW773" s="117"/>
      <c r="AX773" s="117"/>
      <c r="AY773" s="117"/>
      <c r="AZ773" s="117"/>
      <c r="BA773" s="117"/>
    </row>
    <row r="774" spans="33:54">
      <c r="AG774" s="117"/>
      <c r="AH774" s="117"/>
      <c r="AI774" s="117"/>
      <c r="AJ774" s="117"/>
      <c r="AK774" s="117"/>
      <c r="AM774" s="141"/>
      <c r="AT774" s="117"/>
      <c r="AU774" s="117"/>
      <c r="AV774" s="117"/>
      <c r="AW774" s="117"/>
      <c r="AX774" s="117"/>
      <c r="AY774" s="117"/>
      <c r="AZ774" s="117"/>
      <c r="BA774" s="117"/>
    </row>
    <row r="775" spans="33:54">
      <c r="AG775" s="117"/>
      <c r="AH775" s="117"/>
      <c r="AI775" s="117"/>
      <c r="AJ775" s="117"/>
      <c r="AK775" s="117"/>
      <c r="AM775" s="141"/>
      <c r="AT775" s="117"/>
      <c r="AU775" s="117"/>
      <c r="AV775" s="117"/>
      <c r="AW775" s="117"/>
      <c r="AX775" s="117"/>
      <c r="AY775" s="117"/>
      <c r="AZ775" s="117"/>
      <c r="BA775" s="117"/>
    </row>
    <row r="776" spans="33:54">
      <c r="AG776" s="117"/>
      <c r="AH776" s="117"/>
      <c r="AI776" s="117"/>
      <c r="AJ776" s="117"/>
      <c r="AK776" s="117"/>
      <c r="AM776" s="141"/>
      <c r="AT776" s="117"/>
      <c r="AU776" s="117"/>
      <c r="AV776" s="117"/>
      <c r="AW776" s="117"/>
      <c r="AX776" s="117"/>
      <c r="AY776" s="117"/>
      <c r="AZ776" s="117"/>
      <c r="BA776" s="117"/>
    </row>
    <row r="777" spans="33:54">
      <c r="AG777" s="117"/>
      <c r="AH777" s="117"/>
      <c r="AI777" s="117"/>
      <c r="AJ777" s="117"/>
      <c r="AK777" s="117"/>
      <c r="AM777" s="141"/>
      <c r="AT777" s="117"/>
      <c r="AU777" s="117"/>
      <c r="AV777" s="117"/>
      <c r="AW777" s="117"/>
      <c r="AX777" s="117"/>
      <c r="AY777" s="117"/>
      <c r="AZ777" s="117"/>
      <c r="BA777" s="117"/>
    </row>
    <row r="778" spans="33:54">
      <c r="AG778" s="117"/>
      <c r="AH778" s="117"/>
      <c r="AI778" s="117"/>
      <c r="AJ778" s="117"/>
      <c r="AK778" s="117"/>
      <c r="AM778" s="141"/>
      <c r="AT778" s="117"/>
      <c r="AU778" s="117"/>
      <c r="AV778" s="117"/>
      <c r="AW778" s="117"/>
      <c r="AX778" s="117"/>
      <c r="AY778" s="117"/>
      <c r="AZ778" s="117"/>
      <c r="BA778" s="117"/>
    </row>
    <row r="779" spans="33:54">
      <c r="AG779" s="117"/>
      <c r="AH779" s="117"/>
      <c r="AI779" s="117"/>
      <c r="AJ779" s="117"/>
      <c r="AK779" s="117"/>
      <c r="AM779" s="141"/>
      <c r="AT779" s="117"/>
      <c r="AU779" s="117"/>
      <c r="AV779" s="117"/>
      <c r="AW779" s="117"/>
      <c r="AX779" s="117"/>
      <c r="AY779" s="117"/>
      <c r="AZ779" s="117"/>
      <c r="BA779" s="117"/>
    </row>
    <row r="780" spans="33:54">
      <c r="AG780" s="117"/>
      <c r="AH780" s="117"/>
      <c r="AI780" s="117"/>
      <c r="AJ780" s="117"/>
      <c r="AK780" s="117"/>
      <c r="AM780" s="141"/>
      <c r="AT780" s="117"/>
      <c r="AU780" s="117"/>
      <c r="AV780" s="117"/>
      <c r="AW780" s="117"/>
      <c r="AX780" s="117"/>
      <c r="AY780" s="117"/>
      <c r="AZ780" s="117"/>
      <c r="BA780" s="117"/>
    </row>
    <row r="781" spans="33:54">
      <c r="AG781" s="117"/>
      <c r="AH781" s="117"/>
      <c r="AI781" s="117"/>
      <c r="AJ781" s="117"/>
      <c r="AK781" s="117"/>
      <c r="AM781" s="141"/>
      <c r="AT781" s="117"/>
      <c r="AU781" s="117"/>
      <c r="AV781" s="117"/>
      <c r="AW781" s="117"/>
      <c r="AX781" s="117"/>
      <c r="AY781" s="117"/>
      <c r="AZ781" s="117"/>
      <c r="BA781" s="117"/>
    </row>
    <row r="782" spans="33:54">
      <c r="AG782" s="117"/>
      <c r="AH782" s="117"/>
      <c r="AI782" s="117"/>
      <c r="AJ782" s="117"/>
      <c r="AK782" s="117"/>
      <c r="AM782" s="141"/>
      <c r="AT782" s="117"/>
      <c r="AU782" s="117"/>
      <c r="AV782" s="117"/>
      <c r="AW782" s="117"/>
      <c r="AX782" s="117"/>
      <c r="AY782" s="117"/>
      <c r="AZ782" s="117"/>
      <c r="BA782" s="117"/>
    </row>
    <row r="783" spans="33:54">
      <c r="AG783" s="117"/>
      <c r="AH783" s="117"/>
      <c r="AI783" s="117"/>
      <c r="AJ783" s="117"/>
      <c r="AK783" s="117"/>
      <c r="AM783" s="141"/>
      <c r="AT783" s="117"/>
      <c r="AU783" s="117"/>
      <c r="AV783" s="117"/>
      <c r="AW783" s="117"/>
      <c r="AX783" s="117"/>
      <c r="AY783" s="117"/>
      <c r="AZ783" s="117"/>
      <c r="BA783" s="117"/>
    </row>
    <row r="784" spans="33:54">
      <c r="AG784" s="117"/>
      <c r="AH784" s="117"/>
      <c r="AI784" s="117"/>
      <c r="AJ784" s="117"/>
      <c r="AK784" s="117"/>
      <c r="AM784" s="141"/>
      <c r="AT784" s="117"/>
      <c r="AU784" s="117"/>
      <c r="AV784" s="117"/>
      <c r="AW784" s="117"/>
      <c r="AX784" s="117"/>
      <c r="AY784" s="117"/>
      <c r="AZ784" s="117"/>
      <c r="BA784" s="117"/>
    </row>
    <row r="785" spans="33:53">
      <c r="AG785" s="117"/>
      <c r="AH785" s="117"/>
      <c r="AI785" s="117"/>
      <c r="AJ785" s="117"/>
      <c r="AK785" s="117"/>
      <c r="AM785" s="141"/>
      <c r="AT785" s="117"/>
      <c r="AU785" s="117"/>
      <c r="AV785" s="117"/>
      <c r="AW785" s="117"/>
      <c r="AX785" s="117"/>
      <c r="AY785" s="117"/>
      <c r="AZ785" s="117"/>
      <c r="BA785" s="117"/>
    </row>
    <row r="786" spans="33:53">
      <c r="AG786" s="117"/>
      <c r="AH786" s="117"/>
      <c r="AI786" s="117"/>
      <c r="AJ786" s="117"/>
      <c r="AK786" s="117"/>
      <c r="AM786" s="141"/>
      <c r="AT786" s="117"/>
      <c r="AU786" s="117"/>
      <c r="AV786" s="117"/>
      <c r="AW786" s="117"/>
      <c r="AX786" s="117"/>
      <c r="AY786" s="117"/>
      <c r="AZ786" s="117"/>
      <c r="BA786" s="117"/>
    </row>
    <row r="787" spans="33:53">
      <c r="AG787" s="117"/>
      <c r="AH787" s="117"/>
      <c r="AI787" s="117"/>
      <c r="AJ787" s="117"/>
      <c r="AK787" s="117"/>
      <c r="AM787" s="141"/>
      <c r="AT787" s="117"/>
      <c r="AU787" s="117"/>
      <c r="AV787" s="117"/>
      <c r="AW787" s="117"/>
      <c r="AX787" s="117"/>
      <c r="AY787" s="117"/>
      <c r="AZ787" s="117"/>
      <c r="BA787" s="117"/>
    </row>
    <row r="788" spans="33:53">
      <c r="AG788" s="117"/>
      <c r="AH788" s="117"/>
      <c r="AI788" s="117"/>
      <c r="AJ788" s="117"/>
      <c r="AK788" s="117"/>
      <c r="AM788" s="141"/>
      <c r="AT788" s="117"/>
      <c r="AU788" s="117"/>
      <c r="AV788" s="117"/>
      <c r="AW788" s="117"/>
      <c r="AX788" s="117"/>
      <c r="AY788" s="117"/>
      <c r="AZ788" s="117"/>
      <c r="BA788" s="117"/>
    </row>
    <row r="789" spans="33:53">
      <c r="AG789" s="117"/>
      <c r="AH789" s="117"/>
      <c r="AI789" s="117"/>
      <c r="AJ789" s="117"/>
      <c r="AK789" s="117"/>
      <c r="AM789" s="141"/>
      <c r="AT789" s="117"/>
      <c r="AU789" s="117"/>
      <c r="AV789" s="117"/>
      <c r="AW789" s="117"/>
      <c r="AX789" s="117"/>
      <c r="AY789" s="117"/>
      <c r="AZ789" s="117"/>
      <c r="BA789" s="117"/>
    </row>
    <row r="790" spans="33:53">
      <c r="AG790" s="117"/>
      <c r="AH790" s="117"/>
      <c r="AI790" s="117"/>
      <c r="AJ790" s="117"/>
      <c r="AK790" s="117"/>
      <c r="AM790" s="141"/>
      <c r="AT790" s="117"/>
      <c r="AU790" s="117"/>
      <c r="AV790" s="117"/>
      <c r="AW790" s="117"/>
      <c r="AX790" s="117"/>
      <c r="AY790" s="117"/>
      <c r="AZ790" s="117"/>
      <c r="BA790" s="117"/>
    </row>
    <row r="791" spans="33:53">
      <c r="AG791" s="117"/>
      <c r="AH791" s="117"/>
      <c r="AI791" s="117"/>
      <c r="AJ791" s="117"/>
      <c r="AK791" s="117"/>
      <c r="AM791" s="141"/>
      <c r="AT791" s="117"/>
      <c r="AU791" s="117"/>
      <c r="AV791" s="117"/>
      <c r="AW791" s="117"/>
      <c r="AX791" s="117"/>
      <c r="AY791" s="117"/>
      <c r="AZ791" s="117"/>
      <c r="BA791" s="117"/>
    </row>
    <row r="792" spans="33:53">
      <c r="AG792" s="117"/>
      <c r="AH792" s="117"/>
      <c r="AI792" s="117"/>
      <c r="AJ792" s="117"/>
      <c r="AK792" s="117"/>
      <c r="AM792" s="141"/>
      <c r="AT792" s="117"/>
      <c r="AU792" s="117"/>
      <c r="AV792" s="117"/>
      <c r="AW792" s="117"/>
      <c r="AX792" s="117"/>
      <c r="AY792" s="117"/>
      <c r="AZ792" s="117"/>
      <c r="BA792" s="117"/>
    </row>
    <row r="793" spans="33:53">
      <c r="AG793" s="117"/>
      <c r="AH793" s="117"/>
      <c r="AI793" s="117"/>
      <c r="AJ793" s="117"/>
      <c r="AK793" s="117"/>
      <c r="AM793" s="141"/>
      <c r="AT793" s="117"/>
      <c r="AU793" s="117"/>
      <c r="AV793" s="117"/>
      <c r="AW793" s="117"/>
      <c r="AX793" s="117"/>
      <c r="AY793" s="117"/>
      <c r="AZ793" s="117"/>
      <c r="BA793" s="117"/>
    </row>
    <row r="794" spans="33:53">
      <c r="AG794" s="117"/>
      <c r="AH794" s="117"/>
      <c r="AI794" s="117"/>
      <c r="AJ794" s="117"/>
      <c r="AK794" s="117"/>
      <c r="AM794" s="141"/>
      <c r="AT794" s="117"/>
      <c r="AU794" s="117"/>
      <c r="AV794" s="117"/>
      <c r="AW794" s="117"/>
      <c r="AX794" s="117"/>
      <c r="AY794" s="117"/>
      <c r="AZ794" s="117"/>
      <c r="BA794" s="117"/>
    </row>
    <row r="795" spans="33:53">
      <c r="AG795" s="117"/>
      <c r="AH795" s="117"/>
      <c r="AI795" s="117"/>
      <c r="AJ795" s="117"/>
      <c r="AK795" s="117"/>
      <c r="AM795" s="141"/>
      <c r="AT795" s="117"/>
      <c r="AU795" s="117"/>
      <c r="AV795" s="117"/>
      <c r="AW795" s="117"/>
      <c r="AX795" s="117"/>
      <c r="AY795" s="117"/>
      <c r="AZ795" s="117"/>
      <c r="BA795" s="117"/>
    </row>
    <row r="796" spans="33:53">
      <c r="AG796" s="117"/>
      <c r="AH796" s="117"/>
      <c r="AI796" s="117"/>
      <c r="AJ796" s="117"/>
      <c r="AK796" s="117"/>
      <c r="AM796" s="141"/>
      <c r="AT796" s="117"/>
      <c r="AU796" s="117"/>
      <c r="AV796" s="117"/>
      <c r="AW796" s="117"/>
      <c r="AX796" s="117"/>
      <c r="AY796" s="117"/>
      <c r="AZ796" s="117"/>
      <c r="BA796" s="117"/>
    </row>
    <row r="797" spans="33:53">
      <c r="AG797" s="117"/>
      <c r="AH797" s="117"/>
      <c r="AI797" s="117"/>
      <c r="AJ797" s="117"/>
      <c r="AK797" s="117"/>
      <c r="AM797" s="141"/>
      <c r="AT797" s="117"/>
      <c r="AU797" s="117"/>
      <c r="AV797" s="117"/>
      <c r="AW797" s="117"/>
      <c r="AX797" s="117"/>
      <c r="AY797" s="117"/>
      <c r="AZ797" s="117"/>
      <c r="BA797" s="117"/>
    </row>
    <row r="798" spans="33:53">
      <c r="AG798" s="117"/>
      <c r="AH798" s="117"/>
      <c r="AI798" s="117"/>
      <c r="AJ798" s="117"/>
      <c r="AK798" s="117"/>
      <c r="AM798" s="141"/>
      <c r="AT798" s="117"/>
      <c r="AU798" s="117"/>
      <c r="AV798" s="117"/>
      <c r="AW798" s="117"/>
      <c r="AX798" s="117"/>
      <c r="AY798" s="117"/>
      <c r="AZ798" s="117"/>
      <c r="BA798" s="117"/>
    </row>
    <row r="799" spans="33:53">
      <c r="AG799" s="117"/>
      <c r="AH799" s="117"/>
      <c r="AI799" s="117"/>
      <c r="AJ799" s="117"/>
      <c r="AK799" s="117"/>
      <c r="AM799" s="141"/>
      <c r="AT799" s="117"/>
      <c r="AU799" s="117"/>
      <c r="AV799" s="117"/>
      <c r="AW799" s="117"/>
      <c r="AX799" s="117"/>
      <c r="AY799" s="117"/>
      <c r="AZ799" s="117"/>
      <c r="BA799" s="117"/>
    </row>
    <row r="800" spans="33:53">
      <c r="AG800" s="117"/>
      <c r="AH800" s="117"/>
      <c r="AI800" s="117"/>
      <c r="AJ800" s="117"/>
      <c r="AK800" s="117"/>
      <c r="AM800" s="141"/>
      <c r="AT800" s="117"/>
      <c r="AU800" s="117"/>
      <c r="AV800" s="117"/>
      <c r="AW800" s="117"/>
      <c r="AX800" s="117"/>
      <c r="AY800" s="117"/>
      <c r="AZ800" s="117"/>
      <c r="BA800" s="117"/>
    </row>
    <row r="801" spans="33:70">
      <c r="AG801" s="117"/>
      <c r="AH801" s="117"/>
      <c r="AI801" s="117"/>
      <c r="AJ801" s="117"/>
      <c r="AK801" s="117"/>
      <c r="AM801" s="141"/>
      <c r="AT801" s="117"/>
      <c r="AU801" s="117"/>
      <c r="AV801" s="117"/>
      <c r="AW801" s="117"/>
      <c r="AX801" s="117"/>
      <c r="AY801" s="117"/>
      <c r="AZ801" s="117"/>
      <c r="BA801" s="117"/>
    </row>
    <row r="802" spans="33:70">
      <c r="AG802" s="117"/>
      <c r="AH802" s="117"/>
      <c r="AI802" s="117"/>
      <c r="AJ802" s="117"/>
      <c r="AK802" s="117"/>
      <c r="AM802" s="141"/>
      <c r="AT802" s="117"/>
      <c r="AU802" s="117"/>
      <c r="AV802" s="117"/>
      <c r="AW802" s="117"/>
      <c r="AX802" s="117"/>
      <c r="AY802" s="117"/>
      <c r="AZ802" s="117"/>
      <c r="BA802" s="117"/>
    </row>
    <row r="803" spans="33:70">
      <c r="AG803" s="117"/>
      <c r="AH803" s="117"/>
      <c r="AI803" s="117"/>
      <c r="AJ803" s="117"/>
      <c r="AK803" s="117"/>
      <c r="AM803" s="141"/>
      <c r="AT803" s="117"/>
      <c r="AU803" s="117"/>
      <c r="AV803" s="117"/>
      <c r="AW803" s="117"/>
      <c r="AX803" s="117"/>
      <c r="AY803" s="117"/>
      <c r="AZ803" s="117"/>
      <c r="BA803" s="117"/>
    </row>
    <row r="804" spans="33:70">
      <c r="AG804" s="117"/>
      <c r="AH804" s="117"/>
      <c r="AI804" s="117"/>
      <c r="AJ804" s="117"/>
      <c r="AK804" s="117"/>
      <c r="AM804" s="141"/>
      <c r="AT804" s="117"/>
      <c r="AU804" s="117"/>
      <c r="AV804" s="117"/>
      <c r="AW804" s="117"/>
      <c r="AX804" s="117"/>
      <c r="AY804" s="117"/>
      <c r="AZ804" s="117"/>
      <c r="BA804" s="117"/>
    </row>
    <row r="805" spans="33:70">
      <c r="AG805" s="117"/>
      <c r="AH805" s="117"/>
      <c r="AI805" s="117"/>
      <c r="AJ805" s="117"/>
      <c r="AK805" s="117"/>
      <c r="AM805" s="141"/>
      <c r="AT805" s="117"/>
      <c r="AU805" s="117"/>
      <c r="AV805" s="117"/>
      <c r="AW805" s="117"/>
      <c r="AX805" s="117"/>
      <c r="AY805" s="117"/>
      <c r="AZ805" s="117"/>
      <c r="BA805" s="117"/>
    </row>
    <row r="806" spans="33:70">
      <c r="AG806" s="117"/>
      <c r="AH806" s="117"/>
      <c r="AI806" s="117"/>
      <c r="AJ806" s="117"/>
      <c r="AK806" s="117"/>
      <c r="AM806" s="141"/>
      <c r="AT806" s="117"/>
      <c r="AU806" s="117"/>
      <c r="AV806" s="117"/>
      <c r="AW806" s="117"/>
      <c r="AX806" s="117"/>
      <c r="AY806" s="117"/>
      <c r="AZ806" s="117"/>
      <c r="BA806" s="117"/>
    </row>
    <row r="807" spans="33:70">
      <c r="AG807" s="117"/>
      <c r="AH807" s="117"/>
      <c r="AI807" s="117"/>
      <c r="AJ807" s="117"/>
      <c r="AK807" s="117"/>
      <c r="AM807" s="141"/>
      <c r="AT807" s="117"/>
      <c r="AU807" s="117"/>
      <c r="AV807" s="117"/>
      <c r="AW807" s="117"/>
      <c r="AX807" s="117"/>
      <c r="AY807" s="117"/>
      <c r="AZ807" s="117"/>
      <c r="BA807" s="117"/>
    </row>
    <row r="808" spans="33:70">
      <c r="AG808" s="117"/>
      <c r="AH808" s="117"/>
      <c r="AI808" s="117"/>
      <c r="AJ808" s="117"/>
      <c r="AK808" s="117"/>
      <c r="AM808" s="141"/>
      <c r="AT808" s="117"/>
      <c r="AU808" s="117"/>
      <c r="AV808" s="117"/>
      <c r="AW808" s="117"/>
      <c r="AX808" s="117"/>
      <c r="AY808" s="117"/>
      <c r="AZ808" s="117"/>
      <c r="BA808" s="117"/>
      <c r="BB808" s="117"/>
      <c r="BC808" s="117"/>
      <c r="BD808" s="117"/>
      <c r="BE808" s="117"/>
      <c r="BF808" s="117"/>
      <c r="BG808" s="117"/>
      <c r="BH808" s="117"/>
      <c r="BI808" s="117"/>
      <c r="BJ808" s="117"/>
      <c r="BK808" s="117"/>
      <c r="BL808" s="117"/>
      <c r="BM808" s="117"/>
      <c r="BN808" s="117"/>
      <c r="BO808" s="117"/>
      <c r="BP808" s="117"/>
      <c r="BQ808" s="117"/>
      <c r="BR808" s="117"/>
    </row>
    <row r="809" spans="33:70">
      <c r="AG809" s="117"/>
      <c r="AH809" s="117"/>
      <c r="AI809" s="117"/>
      <c r="AJ809" s="117"/>
      <c r="AK809" s="117"/>
      <c r="AM809" s="141"/>
      <c r="AT809" s="117"/>
      <c r="AU809" s="117"/>
      <c r="AV809" s="117"/>
      <c r="AW809" s="117"/>
      <c r="AX809" s="117"/>
      <c r="AY809" s="117"/>
      <c r="AZ809" s="117"/>
      <c r="BA809" s="117"/>
      <c r="BB809" s="117"/>
      <c r="BD809" s="117"/>
      <c r="BE809" s="117"/>
      <c r="BF809" s="117"/>
      <c r="BG809" s="117"/>
      <c r="BH809" s="117"/>
      <c r="BI809" s="117"/>
      <c r="BJ809" s="117"/>
      <c r="BK809" s="117"/>
      <c r="BL809" s="117"/>
      <c r="BM809" s="117"/>
      <c r="BN809" s="117"/>
      <c r="BO809" s="117"/>
      <c r="BP809" s="117"/>
      <c r="BQ809" s="117"/>
      <c r="BR809" s="117"/>
    </row>
    <row r="810" spans="33:70">
      <c r="AG810" s="117"/>
      <c r="AH810" s="117"/>
      <c r="AI810" s="117"/>
      <c r="AJ810" s="117"/>
      <c r="AK810" s="117"/>
      <c r="AM810" s="141"/>
      <c r="AT810" s="117"/>
      <c r="AU810" s="117"/>
      <c r="AV810" s="117"/>
      <c r="AW810" s="117"/>
      <c r="AX810" s="117"/>
      <c r="AY810" s="117"/>
      <c r="AZ810" s="117"/>
      <c r="BA810" s="117"/>
    </row>
    <row r="811" spans="33:70">
      <c r="AG811" s="117"/>
      <c r="AH811" s="117"/>
      <c r="AI811" s="117"/>
      <c r="AJ811" s="117"/>
      <c r="AK811" s="117"/>
      <c r="AM811" s="141"/>
      <c r="AT811" s="117"/>
      <c r="AU811" s="117"/>
      <c r="AV811" s="117"/>
      <c r="AW811" s="117"/>
      <c r="AX811" s="117"/>
      <c r="AY811" s="117"/>
      <c r="AZ811" s="117"/>
      <c r="BA811" s="117"/>
    </row>
    <row r="812" spans="33:70">
      <c r="AG812" s="117"/>
      <c r="AH812" s="117"/>
      <c r="AI812" s="117"/>
      <c r="AJ812" s="117"/>
      <c r="AK812" s="117"/>
      <c r="AM812" s="141"/>
      <c r="AT812" s="117"/>
      <c r="AU812" s="117"/>
      <c r="AV812" s="117"/>
      <c r="AW812" s="117"/>
      <c r="AX812" s="117"/>
      <c r="AY812" s="117"/>
      <c r="AZ812" s="117"/>
      <c r="BA812" s="117"/>
    </row>
    <row r="813" spans="33:70">
      <c r="AG813" s="117"/>
      <c r="AH813" s="117"/>
      <c r="AI813" s="117"/>
      <c r="AJ813" s="117"/>
      <c r="AK813" s="117"/>
      <c r="AM813" s="141"/>
      <c r="AT813" s="117"/>
      <c r="AU813" s="117"/>
      <c r="AV813" s="117"/>
      <c r="AW813" s="117"/>
      <c r="AX813" s="117"/>
      <c r="AY813" s="117"/>
      <c r="AZ813" s="117"/>
      <c r="BA813" s="117"/>
    </row>
    <row r="814" spans="33:70">
      <c r="AG814" s="117"/>
      <c r="AH814" s="117"/>
      <c r="AI814" s="117"/>
      <c r="AJ814" s="117"/>
      <c r="AK814" s="117"/>
      <c r="AM814" s="141"/>
      <c r="AT814" s="117"/>
      <c r="AU814" s="117"/>
      <c r="AV814" s="117"/>
      <c r="AW814" s="117"/>
      <c r="AX814" s="117"/>
      <c r="AY814" s="117"/>
      <c r="AZ814" s="117"/>
      <c r="BA814" s="117"/>
    </row>
    <row r="815" spans="33:70">
      <c r="AG815" s="117"/>
      <c r="AH815" s="117"/>
      <c r="AI815" s="117"/>
      <c r="AJ815" s="117"/>
      <c r="AK815" s="117"/>
      <c r="AM815" s="141"/>
      <c r="AT815" s="117"/>
      <c r="AU815" s="117"/>
      <c r="AV815" s="117"/>
      <c r="AW815" s="117"/>
      <c r="AX815" s="117"/>
      <c r="AY815" s="117"/>
      <c r="AZ815" s="117"/>
      <c r="BA815" s="117"/>
    </row>
    <row r="816" spans="33:70">
      <c r="AG816" s="117"/>
      <c r="AH816" s="117"/>
      <c r="AI816" s="117"/>
      <c r="AJ816" s="117"/>
      <c r="AK816" s="117"/>
      <c r="AM816" s="141"/>
      <c r="AT816" s="117"/>
      <c r="AU816" s="117"/>
      <c r="AV816" s="117"/>
      <c r="AW816" s="117"/>
      <c r="AX816" s="117"/>
      <c r="AY816" s="117"/>
      <c r="AZ816" s="117"/>
      <c r="BA816" s="117"/>
    </row>
    <row r="817" spans="33:56">
      <c r="AG817" s="117"/>
      <c r="AH817" s="117"/>
      <c r="AI817" s="117"/>
      <c r="AJ817" s="117"/>
      <c r="AK817" s="117"/>
      <c r="AM817" s="141"/>
      <c r="AT817" s="117"/>
      <c r="AU817" s="117"/>
      <c r="AV817" s="117"/>
      <c r="AW817" s="117"/>
      <c r="AX817" s="117"/>
      <c r="AY817" s="117"/>
      <c r="AZ817" s="117"/>
      <c r="BA817" s="117"/>
    </row>
    <row r="818" spans="33:56">
      <c r="AG818" s="117"/>
      <c r="AH818" s="117"/>
      <c r="AI818" s="117"/>
      <c r="AJ818" s="117"/>
      <c r="AK818" s="117"/>
      <c r="AM818" s="141"/>
      <c r="AT818" s="117"/>
      <c r="AU818" s="117"/>
      <c r="AV818" s="117"/>
      <c r="AW818" s="117"/>
      <c r="AX818" s="117"/>
      <c r="AY818" s="117"/>
      <c r="AZ818" s="117"/>
      <c r="BA818" s="117"/>
    </row>
    <row r="819" spans="33:56">
      <c r="AG819" s="117"/>
      <c r="AH819" s="117"/>
      <c r="AI819" s="117"/>
      <c r="AJ819" s="117"/>
      <c r="AK819" s="117"/>
      <c r="AM819" s="141"/>
      <c r="AT819" s="117"/>
      <c r="AU819" s="117"/>
      <c r="AV819" s="117"/>
      <c r="AW819" s="117"/>
      <c r="AX819" s="117"/>
      <c r="AY819" s="117"/>
      <c r="AZ819" s="117"/>
      <c r="BA819" s="117"/>
    </row>
    <row r="820" spans="33:56">
      <c r="AG820" s="117"/>
      <c r="AH820" s="117"/>
      <c r="AI820" s="117"/>
      <c r="AJ820" s="117"/>
      <c r="AK820" s="117"/>
      <c r="AM820" s="141"/>
      <c r="AT820" s="117"/>
      <c r="AU820" s="117"/>
      <c r="AV820" s="117"/>
      <c r="AW820" s="117"/>
      <c r="AX820" s="117"/>
      <c r="AY820" s="117"/>
      <c r="AZ820" s="117"/>
      <c r="BA820" s="117"/>
      <c r="BB820" s="117"/>
      <c r="BD820" s="117"/>
    </row>
    <row r="821" spans="33:56">
      <c r="AG821" s="117"/>
      <c r="AH821" s="117"/>
      <c r="AI821" s="117"/>
      <c r="AJ821" s="117"/>
      <c r="AK821" s="117"/>
      <c r="AM821" s="141"/>
      <c r="AT821" s="117"/>
      <c r="AU821" s="117"/>
      <c r="AV821" s="117"/>
      <c r="AW821" s="117"/>
      <c r="AX821" s="117"/>
      <c r="AY821" s="117"/>
      <c r="AZ821" s="117"/>
      <c r="BA821" s="117"/>
    </row>
    <row r="822" spans="33:56">
      <c r="AG822" s="117"/>
      <c r="AH822" s="117"/>
      <c r="AI822" s="117"/>
      <c r="AJ822" s="117"/>
      <c r="AK822" s="117"/>
      <c r="AM822" s="141"/>
      <c r="AT822" s="117"/>
      <c r="AU822" s="117"/>
      <c r="AV822" s="117"/>
      <c r="AW822" s="117"/>
      <c r="AX822" s="117"/>
      <c r="AY822" s="117"/>
      <c r="AZ822" s="117"/>
      <c r="BA822" s="117"/>
    </row>
    <row r="823" spans="33:56">
      <c r="AG823" s="117"/>
      <c r="AH823" s="117"/>
      <c r="AI823" s="117"/>
      <c r="AJ823" s="117"/>
      <c r="AK823" s="117"/>
      <c r="AM823" s="141"/>
      <c r="AT823" s="117"/>
      <c r="AU823" s="117"/>
      <c r="AV823" s="117"/>
      <c r="AW823" s="117"/>
      <c r="AX823" s="117"/>
      <c r="AY823" s="117"/>
      <c r="AZ823" s="117"/>
      <c r="BA823" s="117"/>
    </row>
    <row r="824" spans="33:56">
      <c r="AG824" s="117"/>
      <c r="AH824" s="117"/>
      <c r="AI824" s="117"/>
      <c r="AJ824" s="117"/>
      <c r="AK824" s="117"/>
      <c r="AM824" s="141"/>
      <c r="AT824" s="117"/>
      <c r="AU824" s="117"/>
      <c r="AV824" s="117"/>
      <c r="AW824" s="117"/>
      <c r="AX824" s="117"/>
      <c r="AY824" s="117"/>
      <c r="AZ824" s="117"/>
      <c r="BA824" s="117"/>
    </row>
    <row r="825" spans="33:56">
      <c r="AG825" s="117"/>
      <c r="AH825" s="117"/>
      <c r="AI825" s="117"/>
      <c r="AJ825" s="117"/>
      <c r="AK825" s="117"/>
      <c r="AM825" s="141"/>
      <c r="AT825" s="117"/>
      <c r="AU825" s="117"/>
      <c r="AV825" s="117"/>
      <c r="AW825" s="117"/>
      <c r="AX825" s="117"/>
      <c r="AY825" s="117"/>
      <c r="AZ825" s="117"/>
      <c r="BA825" s="117"/>
    </row>
    <row r="826" spans="33:56">
      <c r="AG826" s="117"/>
      <c r="AH826" s="117"/>
      <c r="AI826" s="117"/>
      <c r="AJ826" s="117"/>
      <c r="AK826" s="117"/>
      <c r="AM826" s="141"/>
      <c r="AT826" s="117"/>
      <c r="AU826" s="117"/>
      <c r="AV826" s="117"/>
      <c r="AW826" s="117"/>
      <c r="AX826" s="117"/>
      <c r="AY826" s="117"/>
      <c r="AZ826" s="117"/>
      <c r="BA826" s="117"/>
    </row>
    <row r="827" spans="33:56">
      <c r="AG827" s="117"/>
      <c r="AH827" s="117"/>
      <c r="AI827" s="117"/>
      <c r="AJ827" s="117"/>
      <c r="AK827" s="117"/>
      <c r="AM827" s="141"/>
      <c r="AT827" s="117"/>
      <c r="AU827" s="117"/>
      <c r="AV827" s="117"/>
      <c r="AW827" s="117"/>
      <c r="AX827" s="117"/>
      <c r="AY827" s="117"/>
      <c r="AZ827" s="117"/>
      <c r="BA827" s="117"/>
    </row>
    <row r="828" spans="33:56">
      <c r="AG828" s="117"/>
      <c r="AH828" s="117"/>
      <c r="AI828" s="117"/>
      <c r="AJ828" s="117"/>
      <c r="AK828" s="117"/>
      <c r="AM828" s="141"/>
      <c r="AT828" s="117"/>
      <c r="AU828" s="117"/>
      <c r="AV828" s="117"/>
      <c r="AW828" s="117"/>
      <c r="AX828" s="117"/>
      <c r="AY828" s="117"/>
      <c r="AZ828" s="117"/>
      <c r="BA828" s="117"/>
    </row>
    <row r="829" spans="33:56">
      <c r="AG829" s="117"/>
      <c r="AH829" s="117"/>
      <c r="AI829" s="117"/>
      <c r="AJ829" s="117"/>
      <c r="AK829" s="117"/>
      <c r="AM829" s="141"/>
      <c r="AT829" s="117"/>
      <c r="AU829" s="117"/>
      <c r="AV829" s="117"/>
      <c r="AW829" s="117"/>
      <c r="AX829" s="117"/>
      <c r="AY829" s="117"/>
      <c r="AZ829" s="117"/>
      <c r="BA829" s="117"/>
    </row>
    <row r="830" spans="33:56">
      <c r="AG830" s="117"/>
      <c r="AH830" s="117"/>
      <c r="AI830" s="117"/>
      <c r="AJ830" s="117"/>
      <c r="AK830" s="117"/>
      <c r="AM830" s="141"/>
      <c r="AT830" s="117"/>
      <c r="AU830" s="117"/>
      <c r="AV830" s="117"/>
      <c r="AW830" s="117"/>
      <c r="AX830" s="117"/>
      <c r="AY830" s="117"/>
      <c r="AZ830" s="117"/>
      <c r="BA830" s="117"/>
    </row>
    <row r="831" spans="33:56">
      <c r="AG831" s="117"/>
      <c r="AH831" s="117"/>
      <c r="AI831" s="117"/>
      <c r="AJ831" s="117"/>
      <c r="AK831" s="117"/>
      <c r="AM831" s="141"/>
      <c r="AT831" s="117"/>
      <c r="AU831" s="117"/>
      <c r="AV831" s="117"/>
      <c r="AW831" s="117"/>
      <c r="AX831" s="117"/>
      <c r="AY831" s="117"/>
      <c r="AZ831" s="117"/>
      <c r="BA831" s="117"/>
    </row>
    <row r="832" spans="33:56">
      <c r="AG832" s="117"/>
      <c r="AH832" s="117"/>
      <c r="AI832" s="117"/>
      <c r="AJ832" s="117"/>
      <c r="AK832" s="117"/>
      <c r="AM832" s="141"/>
      <c r="AT832" s="117"/>
      <c r="AU832" s="117"/>
      <c r="AV832" s="117"/>
      <c r="AW832" s="117"/>
      <c r="AX832" s="117"/>
      <c r="AY832" s="117"/>
      <c r="AZ832" s="117"/>
      <c r="BA832" s="117"/>
    </row>
    <row r="833" spans="33:53">
      <c r="AG833" s="117"/>
      <c r="AH833" s="117"/>
      <c r="AI833" s="117"/>
      <c r="AJ833" s="117"/>
      <c r="AK833" s="117"/>
      <c r="AM833" s="141"/>
      <c r="AT833" s="117"/>
      <c r="AU833" s="117"/>
      <c r="AV833" s="117"/>
      <c r="AW833" s="117"/>
      <c r="AX833" s="117"/>
      <c r="AY833" s="117"/>
      <c r="AZ833" s="117"/>
      <c r="BA833" s="117"/>
    </row>
    <row r="834" spans="33:53">
      <c r="AG834" s="117"/>
      <c r="AH834" s="117"/>
      <c r="AI834" s="117"/>
      <c r="AJ834" s="117"/>
      <c r="AK834" s="117"/>
      <c r="AM834" s="141"/>
      <c r="AT834" s="117"/>
      <c r="AU834" s="117"/>
      <c r="AV834" s="117"/>
      <c r="AW834" s="117"/>
      <c r="AX834" s="117"/>
      <c r="AY834" s="117"/>
      <c r="AZ834" s="117"/>
      <c r="BA834" s="117"/>
    </row>
    <row r="835" spans="33:53">
      <c r="AG835" s="117"/>
      <c r="AH835" s="117"/>
      <c r="AI835" s="117"/>
      <c r="AJ835" s="117"/>
      <c r="AK835" s="117"/>
      <c r="AM835" s="141"/>
      <c r="AT835" s="117"/>
      <c r="AU835" s="117"/>
      <c r="AV835" s="117"/>
      <c r="AW835" s="117"/>
      <c r="AX835" s="117"/>
      <c r="AY835" s="117"/>
      <c r="AZ835" s="117"/>
      <c r="BA835" s="117"/>
    </row>
    <row r="836" spans="33:53">
      <c r="AG836" s="117"/>
      <c r="AH836" s="117"/>
      <c r="AI836" s="117"/>
      <c r="AJ836" s="117"/>
      <c r="AK836" s="117"/>
      <c r="AM836" s="141"/>
      <c r="AT836" s="117"/>
      <c r="AU836" s="117"/>
      <c r="AV836" s="117"/>
      <c r="AW836" s="117"/>
      <c r="AX836" s="117"/>
      <c r="AY836" s="117"/>
      <c r="AZ836" s="117"/>
      <c r="BA836" s="117"/>
    </row>
    <row r="837" spans="33:53">
      <c r="AG837" s="117"/>
      <c r="AH837" s="117"/>
      <c r="AI837" s="117"/>
      <c r="AJ837" s="117"/>
      <c r="AK837" s="117"/>
      <c r="AM837" s="141"/>
      <c r="AT837" s="117"/>
      <c r="AU837" s="117"/>
      <c r="AV837" s="117"/>
      <c r="AW837" s="117"/>
      <c r="AX837" s="117"/>
      <c r="AY837" s="117"/>
      <c r="AZ837" s="117"/>
      <c r="BA837" s="117"/>
    </row>
    <row r="838" spans="33:53">
      <c r="AG838" s="117"/>
      <c r="AH838" s="117"/>
      <c r="AI838" s="117"/>
      <c r="AJ838" s="117"/>
      <c r="AK838" s="117"/>
      <c r="AM838" s="141"/>
      <c r="AT838" s="117"/>
      <c r="AU838" s="117"/>
      <c r="AV838" s="117"/>
      <c r="AW838" s="117"/>
      <c r="AX838" s="117"/>
      <c r="AY838" s="117"/>
      <c r="AZ838" s="117"/>
      <c r="BA838" s="117"/>
    </row>
    <row r="839" spans="33:53">
      <c r="AG839" s="117"/>
      <c r="AH839" s="117"/>
      <c r="AI839" s="117"/>
      <c r="AJ839" s="117"/>
      <c r="AK839" s="117"/>
      <c r="AM839" s="141"/>
      <c r="AT839" s="117"/>
      <c r="AU839" s="117"/>
      <c r="AV839" s="117"/>
      <c r="AW839" s="117"/>
      <c r="AX839" s="117"/>
      <c r="AY839" s="117"/>
      <c r="AZ839" s="117"/>
      <c r="BA839" s="117"/>
    </row>
    <row r="840" spans="33:53">
      <c r="AG840" s="117"/>
      <c r="AH840" s="117"/>
      <c r="AI840" s="117"/>
      <c r="AJ840" s="117"/>
      <c r="AK840" s="117"/>
      <c r="AM840" s="141"/>
      <c r="AT840" s="117"/>
      <c r="AU840" s="117"/>
      <c r="AV840" s="117"/>
      <c r="AW840" s="117"/>
      <c r="AX840" s="117"/>
      <c r="AY840" s="117"/>
      <c r="AZ840" s="117"/>
      <c r="BA840" s="117"/>
    </row>
    <row r="841" spans="33:53">
      <c r="AG841" s="117"/>
      <c r="AH841" s="117"/>
      <c r="AI841" s="117"/>
      <c r="AJ841" s="117"/>
      <c r="AK841" s="117"/>
      <c r="AM841" s="141"/>
      <c r="AT841" s="117"/>
      <c r="AU841" s="117"/>
      <c r="AV841" s="117"/>
      <c r="AW841" s="117"/>
      <c r="AX841" s="117"/>
      <c r="AY841" s="117"/>
      <c r="AZ841" s="117"/>
      <c r="BA841" s="117"/>
    </row>
    <row r="842" spans="33:53">
      <c r="AG842" s="117"/>
      <c r="AH842" s="117"/>
      <c r="AI842" s="117"/>
      <c r="AJ842" s="117"/>
      <c r="AK842" s="117"/>
      <c r="AM842" s="141"/>
      <c r="AT842" s="117"/>
      <c r="AU842" s="117"/>
      <c r="AV842" s="117"/>
      <c r="AW842" s="117"/>
      <c r="AX842" s="117"/>
      <c r="AY842" s="117"/>
      <c r="AZ842" s="117"/>
      <c r="BA842" s="117"/>
    </row>
    <row r="843" spans="33:53">
      <c r="AG843" s="117"/>
      <c r="AH843" s="117"/>
      <c r="AI843" s="117"/>
      <c r="AJ843" s="117"/>
      <c r="AK843" s="117"/>
      <c r="AM843" s="141"/>
      <c r="AT843" s="117"/>
      <c r="AU843" s="117"/>
      <c r="AV843" s="117"/>
      <c r="AW843" s="117"/>
      <c r="AX843" s="117"/>
      <c r="AY843" s="117"/>
      <c r="AZ843" s="117"/>
      <c r="BA843" s="117"/>
    </row>
    <row r="844" spans="33:53">
      <c r="AG844" s="117"/>
      <c r="AH844" s="117"/>
      <c r="AI844" s="117"/>
      <c r="AJ844" s="117"/>
      <c r="AK844" s="117"/>
      <c r="AM844" s="141"/>
      <c r="AT844" s="117"/>
      <c r="AU844" s="117"/>
      <c r="AV844" s="117"/>
      <c r="AW844" s="117"/>
      <c r="AX844" s="117"/>
      <c r="AY844" s="117"/>
      <c r="AZ844" s="117"/>
      <c r="BA844" s="117"/>
    </row>
    <row r="845" spans="33:53">
      <c r="AG845" s="117"/>
      <c r="AH845" s="117"/>
      <c r="AI845" s="117"/>
      <c r="AJ845" s="117"/>
      <c r="AK845" s="117"/>
      <c r="AM845" s="141"/>
      <c r="AT845" s="117"/>
      <c r="AU845" s="117"/>
      <c r="AV845" s="117"/>
      <c r="AW845" s="117"/>
      <c r="AX845" s="117"/>
      <c r="AY845" s="117"/>
      <c r="AZ845" s="117"/>
      <c r="BA845" s="117"/>
    </row>
    <row r="846" spans="33:53">
      <c r="AG846" s="117"/>
      <c r="AH846" s="117"/>
      <c r="AI846" s="117"/>
      <c r="AJ846" s="117"/>
      <c r="AK846" s="117"/>
      <c r="AM846" s="141"/>
      <c r="AT846" s="117"/>
      <c r="AU846" s="117"/>
      <c r="AV846" s="117"/>
      <c r="AW846" s="117"/>
      <c r="AX846" s="117"/>
      <c r="AY846" s="117"/>
      <c r="AZ846" s="117"/>
      <c r="BA846" s="117"/>
    </row>
    <row r="847" spans="33:53">
      <c r="AG847" s="117"/>
      <c r="AH847" s="117"/>
      <c r="AI847" s="117"/>
      <c r="AJ847" s="117"/>
      <c r="AK847" s="117"/>
      <c r="AM847" s="141"/>
      <c r="AT847" s="117"/>
      <c r="AU847" s="117"/>
      <c r="AV847" s="117"/>
      <c r="AW847" s="117"/>
      <c r="AX847" s="117"/>
      <c r="AY847" s="117"/>
      <c r="AZ847" s="117"/>
      <c r="BA847" s="117"/>
    </row>
    <row r="848" spans="33:53">
      <c r="AG848" s="117"/>
      <c r="AH848" s="117"/>
      <c r="AI848" s="117"/>
      <c r="AJ848" s="117"/>
      <c r="AK848" s="117"/>
      <c r="AM848" s="141"/>
      <c r="AT848" s="117"/>
      <c r="AU848" s="117"/>
      <c r="AV848" s="117"/>
      <c r="AW848" s="117"/>
      <c r="AX848" s="117"/>
      <c r="AY848" s="117"/>
      <c r="AZ848" s="117"/>
      <c r="BA848" s="117"/>
    </row>
    <row r="849" spans="33:53">
      <c r="AG849" s="117"/>
      <c r="AH849" s="117"/>
      <c r="AI849" s="117"/>
      <c r="AJ849" s="117"/>
      <c r="AK849" s="117"/>
      <c r="AM849" s="141"/>
      <c r="AT849" s="117"/>
      <c r="AU849" s="117"/>
      <c r="AV849" s="117"/>
      <c r="AW849" s="117"/>
      <c r="AX849" s="117"/>
      <c r="AY849" s="117"/>
      <c r="AZ849" s="117"/>
      <c r="BA849" s="117"/>
    </row>
    <row r="850" spans="33:53">
      <c r="AG850" s="117"/>
      <c r="AH850" s="117"/>
      <c r="AI850" s="117"/>
      <c r="AJ850" s="117"/>
      <c r="AK850" s="117"/>
      <c r="AM850" s="141"/>
      <c r="AT850" s="117"/>
      <c r="AU850" s="117"/>
      <c r="AV850" s="117"/>
      <c r="AW850" s="117"/>
      <c r="AX850" s="117"/>
      <c r="AY850" s="117"/>
      <c r="AZ850" s="117"/>
      <c r="BA850" s="117"/>
    </row>
    <row r="851" spans="33:53">
      <c r="AG851" s="117"/>
      <c r="AH851" s="117"/>
      <c r="AI851" s="117"/>
      <c r="AJ851" s="117"/>
      <c r="AK851" s="117"/>
      <c r="AM851" s="141"/>
      <c r="AT851" s="117"/>
      <c r="AU851" s="117"/>
      <c r="AV851" s="117"/>
      <c r="AW851" s="117"/>
      <c r="AX851" s="117"/>
      <c r="AY851" s="117"/>
      <c r="AZ851" s="117"/>
      <c r="BA851" s="117"/>
    </row>
    <row r="852" spans="33:53">
      <c r="AG852" s="117"/>
      <c r="AH852" s="117"/>
      <c r="AI852" s="117"/>
      <c r="AJ852" s="117"/>
      <c r="AK852" s="117"/>
      <c r="AM852" s="141"/>
      <c r="AT852" s="117"/>
      <c r="AU852" s="117"/>
      <c r="AV852" s="117"/>
      <c r="AW852" s="117"/>
      <c r="AX852" s="117"/>
      <c r="AY852" s="117"/>
      <c r="AZ852" s="117"/>
      <c r="BA852" s="117"/>
    </row>
    <row r="853" spans="33:53">
      <c r="AG853" s="117"/>
      <c r="AH853" s="117"/>
      <c r="AI853" s="117"/>
      <c r="AJ853" s="117"/>
      <c r="AK853" s="117"/>
      <c r="AM853" s="141"/>
      <c r="AT853" s="117"/>
      <c r="AU853" s="117"/>
      <c r="AV853" s="117"/>
      <c r="AW853" s="117"/>
      <c r="AX853" s="117"/>
      <c r="AY853" s="117"/>
      <c r="AZ853" s="117"/>
      <c r="BA853" s="117"/>
    </row>
    <row r="854" spans="33:53">
      <c r="AG854" s="117"/>
      <c r="AH854" s="117"/>
      <c r="AI854" s="117"/>
      <c r="AJ854" s="117"/>
      <c r="AK854" s="117"/>
      <c r="AM854" s="141"/>
      <c r="AT854" s="117"/>
      <c r="AU854" s="117"/>
      <c r="AV854" s="117"/>
      <c r="AW854" s="117"/>
      <c r="AX854" s="117"/>
      <c r="AY854" s="117"/>
      <c r="AZ854" s="117"/>
      <c r="BA854" s="117"/>
    </row>
    <row r="855" spans="33:53">
      <c r="AG855" s="117"/>
      <c r="AH855" s="117"/>
      <c r="AI855" s="117"/>
      <c r="AJ855" s="117"/>
      <c r="AK855" s="117"/>
      <c r="AM855" s="141"/>
      <c r="AT855" s="117"/>
      <c r="AU855" s="117"/>
      <c r="AV855" s="117"/>
      <c r="AW855" s="117"/>
      <c r="AX855" s="117"/>
      <c r="AY855" s="117"/>
      <c r="AZ855" s="117"/>
      <c r="BA855" s="117"/>
    </row>
    <row r="856" spans="33:53">
      <c r="AG856" s="117"/>
      <c r="AH856" s="117"/>
      <c r="AI856" s="117"/>
      <c r="AJ856" s="117"/>
      <c r="AK856" s="117"/>
      <c r="AM856" s="141"/>
      <c r="AT856" s="117"/>
      <c r="AU856" s="117"/>
      <c r="AV856" s="117"/>
      <c r="AW856" s="117"/>
      <c r="AX856" s="117"/>
      <c r="AY856" s="117"/>
      <c r="AZ856" s="117"/>
      <c r="BA856" s="117"/>
    </row>
    <row r="857" spans="33:53">
      <c r="AG857" s="117"/>
      <c r="AH857" s="117"/>
      <c r="AI857" s="117"/>
      <c r="AJ857" s="117"/>
      <c r="AK857" s="117"/>
      <c r="AM857" s="141"/>
      <c r="AT857" s="117"/>
      <c r="AU857" s="117"/>
      <c r="AV857" s="117"/>
      <c r="AW857" s="117"/>
      <c r="AX857" s="117"/>
      <c r="AY857" s="117"/>
      <c r="AZ857" s="117"/>
      <c r="BA857" s="117"/>
    </row>
    <row r="858" spans="33:53">
      <c r="AG858" s="117"/>
      <c r="AH858" s="117"/>
      <c r="AI858" s="117"/>
      <c r="AJ858" s="117"/>
      <c r="AK858" s="117"/>
      <c r="AM858" s="141"/>
      <c r="AT858" s="117"/>
      <c r="AU858" s="117"/>
      <c r="AV858" s="117"/>
      <c r="AW858" s="117"/>
      <c r="AX858" s="117"/>
      <c r="AY858" s="117"/>
      <c r="AZ858" s="117"/>
      <c r="BA858" s="117"/>
    </row>
    <row r="859" spans="33:53">
      <c r="AG859" s="117"/>
      <c r="AH859" s="117"/>
      <c r="AI859" s="117"/>
      <c r="AJ859" s="117"/>
      <c r="AK859" s="117"/>
      <c r="AM859" s="141"/>
      <c r="AT859" s="117"/>
      <c r="AU859" s="117"/>
      <c r="AV859" s="117"/>
      <c r="AW859" s="117"/>
      <c r="AX859" s="117"/>
      <c r="AY859" s="117"/>
      <c r="AZ859" s="117"/>
      <c r="BA859" s="117"/>
    </row>
    <row r="860" spans="33:53">
      <c r="AG860" s="117"/>
      <c r="AH860" s="117"/>
      <c r="AI860" s="117"/>
      <c r="AJ860" s="117"/>
      <c r="AK860" s="117"/>
      <c r="AM860" s="141"/>
      <c r="AT860" s="117"/>
      <c r="AU860" s="117"/>
      <c r="AV860" s="117"/>
      <c r="AW860" s="117"/>
      <c r="AX860" s="117"/>
      <c r="AY860" s="117"/>
      <c r="AZ860" s="117"/>
      <c r="BA860" s="117"/>
    </row>
    <row r="861" spans="33:53">
      <c r="AG861" s="117"/>
      <c r="AH861" s="117"/>
      <c r="AI861" s="117"/>
      <c r="AJ861" s="117"/>
      <c r="AK861" s="117"/>
      <c r="AM861" s="141"/>
      <c r="AT861" s="117"/>
      <c r="AU861" s="117"/>
      <c r="AV861" s="117"/>
      <c r="AW861" s="117"/>
      <c r="AX861" s="117"/>
      <c r="AY861" s="117"/>
      <c r="AZ861" s="117"/>
      <c r="BA861" s="117"/>
    </row>
    <row r="862" spans="33:53">
      <c r="AG862" s="117"/>
      <c r="AH862" s="117"/>
      <c r="AI862" s="117"/>
      <c r="AJ862" s="117"/>
      <c r="AK862" s="117"/>
      <c r="AM862" s="141"/>
      <c r="AT862" s="117"/>
      <c r="AU862" s="117"/>
      <c r="AV862" s="117"/>
      <c r="AW862" s="117"/>
      <c r="AX862" s="117"/>
      <c r="AY862" s="117"/>
      <c r="AZ862" s="117"/>
      <c r="BA862" s="117"/>
    </row>
    <row r="863" spans="33:53">
      <c r="AG863" s="117"/>
      <c r="AH863" s="117"/>
      <c r="AI863" s="117"/>
      <c r="AJ863" s="117"/>
      <c r="AK863" s="117"/>
      <c r="AM863" s="141"/>
      <c r="AT863" s="117"/>
      <c r="AU863" s="117"/>
      <c r="AV863" s="117"/>
      <c r="AW863" s="117"/>
      <c r="AX863" s="117"/>
      <c r="AY863" s="117"/>
      <c r="AZ863" s="117"/>
      <c r="BA863" s="117"/>
    </row>
    <row r="864" spans="33:53">
      <c r="AG864" s="117"/>
      <c r="AH864" s="117"/>
      <c r="AI864" s="117"/>
      <c r="AJ864" s="117"/>
      <c r="AK864" s="117"/>
      <c r="AM864" s="141"/>
      <c r="AT864" s="117"/>
      <c r="AU864" s="117"/>
      <c r="AV864" s="117"/>
      <c r="AW864" s="117"/>
      <c r="AX864" s="117"/>
      <c r="AY864" s="117"/>
      <c r="AZ864" s="117"/>
      <c r="BA864" s="117"/>
    </row>
    <row r="865" spans="33:54">
      <c r="AG865" s="117"/>
      <c r="AH865" s="117"/>
      <c r="AI865" s="117"/>
      <c r="AJ865" s="117"/>
      <c r="AK865" s="117"/>
      <c r="AM865" s="141"/>
      <c r="AT865" s="117"/>
      <c r="AU865" s="117"/>
      <c r="AV865" s="117"/>
      <c r="AW865" s="117"/>
      <c r="AX865" s="117"/>
      <c r="AY865" s="117"/>
      <c r="AZ865" s="117"/>
      <c r="BA865" s="117"/>
    </row>
    <row r="866" spans="33:54">
      <c r="AG866" s="117"/>
      <c r="AH866" s="117"/>
      <c r="AI866" s="117"/>
      <c r="AJ866" s="117"/>
      <c r="AK866" s="117"/>
      <c r="AM866" s="141"/>
      <c r="AT866" s="117"/>
      <c r="AU866" s="117"/>
      <c r="AV866" s="117"/>
      <c r="AW866" s="117"/>
      <c r="AX866" s="117"/>
      <c r="AY866" s="117"/>
      <c r="AZ866" s="117"/>
      <c r="BA866" s="117"/>
    </row>
    <row r="867" spans="33:54">
      <c r="AG867" s="117"/>
      <c r="AH867" s="117"/>
      <c r="AI867" s="117"/>
      <c r="AJ867" s="117"/>
      <c r="AK867" s="117"/>
      <c r="AM867" s="141"/>
      <c r="AT867" s="117"/>
      <c r="AU867" s="117"/>
      <c r="AV867" s="117"/>
      <c r="AW867" s="117"/>
      <c r="AX867" s="117"/>
      <c r="AY867" s="117"/>
      <c r="AZ867" s="117"/>
      <c r="BA867" s="117"/>
    </row>
    <row r="868" spans="33:54">
      <c r="AG868" s="117"/>
      <c r="AH868" s="117"/>
      <c r="AI868" s="117"/>
      <c r="AJ868" s="117"/>
      <c r="AK868" s="117"/>
      <c r="AM868" s="141"/>
      <c r="AT868" s="117"/>
      <c r="AU868" s="117"/>
      <c r="AV868" s="117"/>
      <c r="AW868" s="117"/>
      <c r="AX868" s="117"/>
      <c r="AY868" s="117"/>
      <c r="AZ868" s="117"/>
      <c r="BA868" s="117"/>
    </row>
    <row r="869" spans="33:54">
      <c r="AG869" s="117"/>
      <c r="AH869" s="117"/>
      <c r="AI869" s="117"/>
      <c r="AJ869" s="117"/>
      <c r="AK869" s="117"/>
      <c r="AM869" s="141"/>
      <c r="AT869" s="117"/>
      <c r="AU869" s="117"/>
      <c r="AV869" s="117"/>
      <c r="AW869" s="117"/>
      <c r="AX869" s="117"/>
      <c r="AY869" s="117"/>
      <c r="AZ869" s="117"/>
      <c r="BA869" s="117"/>
    </row>
    <row r="870" spans="33:54">
      <c r="AG870" s="117"/>
      <c r="AH870" s="117"/>
      <c r="AI870" s="117"/>
      <c r="AJ870" s="117"/>
      <c r="AK870" s="117"/>
      <c r="AM870" s="141"/>
      <c r="AT870" s="117"/>
      <c r="AU870" s="117"/>
      <c r="AV870" s="117"/>
      <c r="AW870" s="117"/>
      <c r="AX870" s="117"/>
      <c r="AY870" s="117"/>
      <c r="AZ870" s="117"/>
      <c r="BA870" s="117"/>
    </row>
    <row r="871" spans="33:54">
      <c r="AG871" s="117"/>
      <c r="AH871" s="117"/>
      <c r="AI871" s="117"/>
      <c r="AJ871" s="117"/>
      <c r="AK871" s="117"/>
      <c r="AM871" s="141"/>
      <c r="AT871" s="117"/>
      <c r="AU871" s="117"/>
      <c r="AV871" s="117"/>
      <c r="AW871" s="117"/>
      <c r="AX871" s="117"/>
      <c r="AY871" s="117"/>
      <c r="AZ871" s="117"/>
      <c r="BA871" s="117"/>
    </row>
    <row r="872" spans="33:54">
      <c r="AG872" s="117"/>
      <c r="AH872" s="117"/>
      <c r="AI872" s="117"/>
      <c r="AJ872" s="117"/>
      <c r="AK872" s="117"/>
      <c r="AM872" s="141"/>
      <c r="AT872" s="117"/>
      <c r="AU872" s="117"/>
      <c r="AV872" s="117"/>
      <c r="AW872" s="117"/>
      <c r="AX872" s="117"/>
      <c r="AY872" s="117"/>
      <c r="AZ872" s="117"/>
      <c r="BA872" s="117"/>
    </row>
    <row r="873" spans="33:54">
      <c r="AG873" s="117"/>
      <c r="AH873" s="117"/>
      <c r="AI873" s="117"/>
      <c r="AJ873" s="117"/>
      <c r="AK873" s="117"/>
      <c r="AM873" s="141"/>
      <c r="AT873" s="117"/>
      <c r="AU873" s="117"/>
      <c r="AV873" s="117"/>
      <c r="AW873" s="117"/>
      <c r="AX873" s="117"/>
      <c r="AY873" s="117"/>
      <c r="AZ873" s="117"/>
      <c r="BA873" s="117"/>
    </row>
    <row r="874" spans="33:54">
      <c r="AG874" s="117"/>
      <c r="AH874" s="117"/>
      <c r="AI874" s="117"/>
      <c r="AJ874" s="117"/>
      <c r="AK874" s="117"/>
      <c r="AM874" s="141"/>
      <c r="AT874" s="117"/>
      <c r="AU874" s="117"/>
      <c r="AV874" s="117"/>
      <c r="AW874" s="117"/>
      <c r="AX874" s="117"/>
      <c r="AY874" s="117"/>
      <c r="AZ874" s="117"/>
      <c r="BA874" s="117"/>
    </row>
    <row r="875" spans="33:54">
      <c r="AG875" s="117"/>
      <c r="AH875" s="117"/>
      <c r="AI875" s="117"/>
      <c r="AJ875" s="117"/>
      <c r="AK875" s="117"/>
      <c r="AM875" s="141"/>
      <c r="AT875" s="117"/>
      <c r="AU875" s="117"/>
      <c r="AV875" s="117"/>
      <c r="AW875" s="117"/>
      <c r="AX875" s="117"/>
      <c r="AY875" s="117"/>
      <c r="AZ875" s="117"/>
      <c r="BA875" s="117"/>
      <c r="BB875" s="117"/>
    </row>
    <row r="876" spans="33:54">
      <c r="AG876" s="117"/>
      <c r="AH876" s="117"/>
      <c r="AI876" s="117"/>
      <c r="AJ876" s="117"/>
      <c r="AK876" s="117"/>
      <c r="AM876" s="141"/>
      <c r="AT876" s="117"/>
      <c r="AU876" s="117"/>
      <c r="AV876" s="117"/>
      <c r="AW876" s="117"/>
      <c r="AX876" s="117"/>
      <c r="AY876" s="117"/>
      <c r="AZ876" s="117"/>
      <c r="BA876" s="117"/>
    </row>
    <row r="877" spans="33:54">
      <c r="AG877" s="117"/>
      <c r="AH877" s="117"/>
      <c r="AI877" s="117"/>
      <c r="AJ877" s="117"/>
      <c r="AK877" s="117"/>
      <c r="AM877" s="141"/>
      <c r="AT877" s="117"/>
      <c r="AU877" s="117"/>
      <c r="AV877" s="117"/>
      <c r="AW877" s="117"/>
      <c r="AX877" s="117"/>
      <c r="AY877" s="117"/>
      <c r="AZ877" s="117"/>
      <c r="BA877" s="117"/>
    </row>
    <row r="878" spans="33:54">
      <c r="AG878" s="117"/>
      <c r="AH878" s="117"/>
      <c r="AI878" s="117"/>
      <c r="AJ878" s="117"/>
      <c r="AK878" s="117"/>
      <c r="AM878" s="141"/>
      <c r="AT878" s="117"/>
      <c r="AU878" s="117"/>
      <c r="AV878" s="117"/>
      <c r="AW878" s="117"/>
      <c r="AX878" s="117"/>
      <c r="AY878" s="117"/>
      <c r="AZ878" s="117"/>
      <c r="BA878" s="117"/>
    </row>
    <row r="879" spans="33:54">
      <c r="AG879" s="117"/>
      <c r="AH879" s="117"/>
      <c r="AI879" s="117"/>
      <c r="AJ879" s="117"/>
      <c r="AK879" s="117"/>
      <c r="AM879" s="141"/>
      <c r="AT879" s="117"/>
      <c r="AU879" s="117"/>
      <c r="AV879" s="117"/>
      <c r="AW879" s="117"/>
      <c r="AX879" s="117"/>
      <c r="AY879" s="117"/>
      <c r="AZ879" s="117"/>
      <c r="BA879" s="117"/>
    </row>
    <row r="880" spans="33:54">
      <c r="AG880" s="117"/>
      <c r="AH880" s="117"/>
      <c r="AI880" s="117"/>
      <c r="AJ880" s="117"/>
      <c r="AK880" s="117"/>
      <c r="AM880" s="141"/>
      <c r="AT880" s="117"/>
      <c r="AU880" s="117"/>
      <c r="AV880" s="117"/>
      <c r="AW880" s="117"/>
      <c r="AX880" s="117"/>
      <c r="AY880" s="117"/>
      <c r="AZ880" s="117"/>
      <c r="BA880" s="117"/>
    </row>
    <row r="881" spans="33:70">
      <c r="AG881" s="117"/>
      <c r="AH881" s="117"/>
      <c r="AI881" s="117"/>
      <c r="AJ881" s="117"/>
      <c r="AK881" s="117"/>
      <c r="AM881" s="141"/>
      <c r="AT881" s="117"/>
      <c r="AU881" s="117"/>
      <c r="AV881" s="117"/>
      <c r="AW881" s="117"/>
      <c r="AX881" s="117"/>
      <c r="AY881" s="117"/>
      <c r="AZ881" s="117"/>
      <c r="BA881" s="117"/>
    </row>
    <row r="882" spans="33:70">
      <c r="AG882" s="117"/>
      <c r="AH882" s="117"/>
      <c r="AI882" s="117"/>
      <c r="AJ882" s="117"/>
      <c r="AK882" s="117"/>
      <c r="AM882" s="141"/>
      <c r="AT882" s="117"/>
      <c r="AU882" s="117"/>
      <c r="AV882" s="117"/>
      <c r="AW882" s="117"/>
      <c r="AX882" s="117"/>
      <c r="AY882" s="117"/>
      <c r="AZ882" s="117"/>
      <c r="BA882" s="117"/>
    </row>
    <row r="883" spans="33:70">
      <c r="AG883" s="117"/>
      <c r="AH883" s="117"/>
      <c r="AI883" s="117"/>
      <c r="AJ883" s="117"/>
      <c r="AK883" s="117"/>
      <c r="AM883" s="141"/>
      <c r="AT883" s="117"/>
      <c r="AU883" s="117"/>
      <c r="AV883" s="117"/>
      <c r="AW883" s="117"/>
      <c r="AX883" s="117"/>
      <c r="AY883" s="117"/>
      <c r="AZ883" s="117"/>
      <c r="BA883" s="117"/>
    </row>
    <row r="884" spans="33:70">
      <c r="AG884" s="117"/>
      <c r="AH884" s="117"/>
      <c r="AI884" s="117"/>
      <c r="AJ884" s="117"/>
      <c r="AK884" s="117"/>
      <c r="AM884" s="141"/>
      <c r="AT884" s="117"/>
      <c r="AU884" s="117"/>
      <c r="AV884" s="117"/>
      <c r="AW884" s="117"/>
      <c r="AX884" s="117"/>
      <c r="AY884" s="117"/>
      <c r="AZ884" s="117"/>
      <c r="BA884" s="117"/>
    </row>
    <row r="885" spans="33:70">
      <c r="AG885" s="117"/>
      <c r="AH885" s="117"/>
      <c r="AI885" s="117"/>
      <c r="AJ885" s="117"/>
      <c r="AK885" s="117"/>
      <c r="AM885" s="141"/>
      <c r="AT885" s="117"/>
      <c r="AU885" s="117"/>
      <c r="AV885" s="117"/>
      <c r="AW885" s="117"/>
      <c r="AX885" s="117"/>
      <c r="AY885" s="117"/>
      <c r="AZ885" s="117"/>
      <c r="BA885" s="117"/>
    </row>
    <row r="886" spans="33:70">
      <c r="AG886" s="117"/>
      <c r="AH886" s="117"/>
      <c r="AI886" s="117"/>
      <c r="AJ886" s="117"/>
      <c r="AK886" s="117"/>
      <c r="AM886" s="141"/>
      <c r="AT886" s="117"/>
      <c r="AU886" s="117"/>
      <c r="AV886" s="117"/>
      <c r="AW886" s="117"/>
      <c r="AX886" s="117"/>
      <c r="AY886" s="117"/>
      <c r="AZ886" s="117"/>
      <c r="BA886" s="117"/>
    </row>
    <row r="887" spans="33:70">
      <c r="AG887" s="117"/>
      <c r="AH887" s="117"/>
      <c r="AI887" s="117"/>
      <c r="AJ887" s="117"/>
      <c r="AK887" s="117"/>
      <c r="AM887" s="141"/>
      <c r="AT887" s="117"/>
      <c r="AU887" s="117"/>
      <c r="AV887" s="117"/>
      <c r="AW887" s="117"/>
      <c r="AX887" s="117"/>
      <c r="AY887" s="117"/>
      <c r="AZ887" s="117"/>
      <c r="BA887" s="117"/>
    </row>
    <row r="888" spans="33:70">
      <c r="AG888" s="117"/>
      <c r="AH888" s="117"/>
      <c r="AI888" s="117"/>
      <c r="AJ888" s="117"/>
      <c r="AK888" s="117"/>
      <c r="AM888" s="141"/>
      <c r="AT888" s="117"/>
      <c r="AU888" s="117"/>
      <c r="AV888" s="117"/>
      <c r="AW888" s="117"/>
      <c r="AX888" s="117"/>
      <c r="AY888" s="117"/>
      <c r="AZ888" s="117"/>
      <c r="BA888" s="117"/>
    </row>
    <row r="889" spans="33:70">
      <c r="AG889" s="117"/>
      <c r="AH889" s="117"/>
      <c r="AI889" s="117"/>
      <c r="AJ889" s="117"/>
      <c r="AK889" s="117"/>
      <c r="AM889" s="141"/>
      <c r="AT889" s="117"/>
      <c r="AU889" s="117"/>
      <c r="AV889" s="117"/>
      <c r="AW889" s="117"/>
      <c r="AX889" s="117"/>
      <c r="AY889" s="117"/>
      <c r="AZ889" s="117"/>
      <c r="BA889" s="117"/>
    </row>
    <row r="890" spans="33:70">
      <c r="AG890" s="117"/>
      <c r="AH890" s="117"/>
      <c r="AI890" s="117"/>
      <c r="AJ890" s="117"/>
      <c r="AK890" s="117"/>
      <c r="AM890" s="141"/>
      <c r="AT890" s="117"/>
      <c r="AU890" s="117"/>
      <c r="AV890" s="117"/>
      <c r="AW890" s="117"/>
      <c r="AX890" s="117"/>
      <c r="AY890" s="117"/>
      <c r="AZ890" s="117"/>
      <c r="BA890" s="117"/>
      <c r="BB890" s="117"/>
      <c r="BC890" s="117"/>
      <c r="BD890" s="117"/>
      <c r="BE890" s="117"/>
      <c r="BF890" s="117"/>
      <c r="BG890" s="117"/>
      <c r="BH890" s="117"/>
      <c r="BI890" s="117"/>
      <c r="BJ890" s="117"/>
      <c r="BK890" s="117"/>
      <c r="BL890" s="117"/>
      <c r="BM890" s="117"/>
      <c r="BN890" s="117"/>
      <c r="BO890" s="117"/>
      <c r="BP890" s="117"/>
      <c r="BQ890" s="117"/>
      <c r="BR890" s="117"/>
    </row>
    <row r="891" spans="33:70">
      <c r="AG891" s="117"/>
      <c r="AH891" s="117"/>
      <c r="AI891" s="117"/>
      <c r="AJ891" s="117"/>
      <c r="AK891" s="117"/>
      <c r="AM891" s="141"/>
      <c r="AT891" s="117"/>
      <c r="AU891" s="117"/>
      <c r="AV891" s="117"/>
      <c r="AW891" s="117"/>
      <c r="AX891" s="117"/>
      <c r="AY891" s="117"/>
      <c r="AZ891" s="117"/>
      <c r="BA891" s="117"/>
    </row>
    <row r="892" spans="33:70">
      <c r="AG892" s="117"/>
      <c r="AH892" s="117"/>
      <c r="AI892" s="117"/>
      <c r="AJ892" s="117"/>
      <c r="AK892" s="117"/>
      <c r="AM892" s="141"/>
      <c r="AT892" s="117"/>
      <c r="AU892" s="117"/>
      <c r="AV892" s="117"/>
      <c r="AW892" s="117"/>
      <c r="AX892" s="117"/>
      <c r="AY892" s="117"/>
      <c r="AZ892" s="117"/>
      <c r="BA892" s="117"/>
    </row>
    <row r="893" spans="33:70">
      <c r="AG893" s="117"/>
      <c r="AH893" s="117"/>
      <c r="AI893" s="117"/>
      <c r="AJ893" s="117"/>
      <c r="AK893" s="117"/>
      <c r="AM893" s="141"/>
      <c r="AT893" s="117"/>
      <c r="AU893" s="117"/>
      <c r="AV893" s="117"/>
      <c r="AW893" s="117"/>
      <c r="AX893" s="117"/>
      <c r="AY893" s="117"/>
      <c r="AZ893" s="117"/>
      <c r="BA893" s="117"/>
    </row>
    <row r="894" spans="33:70">
      <c r="AG894" s="117"/>
      <c r="AH894" s="117"/>
      <c r="AI894" s="117"/>
      <c r="AJ894" s="117"/>
      <c r="AK894" s="117"/>
      <c r="AM894" s="141"/>
      <c r="AT894" s="117"/>
      <c r="AU894" s="117"/>
      <c r="AV894" s="117"/>
      <c r="AW894" s="117"/>
      <c r="AX894" s="117"/>
      <c r="AY894" s="117"/>
      <c r="AZ894" s="117"/>
      <c r="BA894" s="117"/>
      <c r="BB894" s="117"/>
      <c r="BC894" s="117"/>
      <c r="BD894" s="117"/>
      <c r="BE894" s="117"/>
      <c r="BF894" s="117"/>
      <c r="BG894" s="117"/>
      <c r="BH894" s="117"/>
      <c r="BI894" s="117"/>
      <c r="BJ894" s="117"/>
      <c r="BK894" s="117"/>
      <c r="BL894" s="117"/>
      <c r="BM894" s="117"/>
      <c r="BN894" s="117"/>
      <c r="BO894" s="117"/>
      <c r="BP894" s="117"/>
      <c r="BQ894" s="117"/>
      <c r="BR894" s="117"/>
    </row>
    <row r="895" spans="33:70">
      <c r="AG895" s="117"/>
      <c r="AH895" s="117"/>
      <c r="AI895" s="117"/>
      <c r="AJ895" s="117"/>
      <c r="AK895" s="117"/>
      <c r="AM895" s="141"/>
      <c r="AT895" s="117"/>
      <c r="AU895" s="117"/>
      <c r="AV895" s="117"/>
      <c r="AW895" s="117"/>
      <c r="AX895" s="117"/>
      <c r="AY895" s="117"/>
      <c r="AZ895" s="117"/>
      <c r="BA895" s="117"/>
    </row>
    <row r="896" spans="33:70">
      <c r="AG896" s="117"/>
      <c r="AH896" s="117"/>
      <c r="AI896" s="117"/>
      <c r="AJ896" s="117"/>
      <c r="AK896" s="117"/>
      <c r="AM896" s="141"/>
      <c r="AT896" s="117"/>
      <c r="AU896" s="117"/>
      <c r="AV896" s="117"/>
      <c r="AW896" s="117"/>
      <c r="AX896" s="117"/>
      <c r="AY896" s="117"/>
      <c r="AZ896" s="117"/>
      <c r="BA896" s="117"/>
    </row>
    <row r="897" spans="33:70">
      <c r="AG897" s="117"/>
      <c r="AH897" s="117"/>
      <c r="AI897" s="117"/>
      <c r="AJ897" s="117"/>
      <c r="AK897" s="117"/>
      <c r="AM897" s="141"/>
      <c r="AT897" s="117"/>
      <c r="AU897" s="117"/>
      <c r="AV897" s="117"/>
      <c r="AW897" s="117"/>
      <c r="AX897" s="117"/>
      <c r="AY897" s="117"/>
      <c r="AZ897" s="117"/>
      <c r="BA897" s="117"/>
    </row>
    <row r="898" spans="33:70">
      <c r="AG898" s="117"/>
      <c r="AH898" s="117"/>
      <c r="AI898" s="117"/>
      <c r="AJ898" s="117"/>
      <c r="AK898" s="117"/>
      <c r="AM898" s="141"/>
      <c r="AT898" s="117"/>
      <c r="AU898" s="117"/>
      <c r="AV898" s="117"/>
      <c r="AW898" s="117"/>
      <c r="AX898" s="117"/>
      <c r="AY898" s="117"/>
      <c r="AZ898" s="117"/>
      <c r="BA898" s="117"/>
      <c r="BB898" s="117"/>
      <c r="BC898" s="117"/>
      <c r="BD898" s="117"/>
      <c r="BE898" s="117"/>
      <c r="BF898" s="117"/>
      <c r="BG898" s="117"/>
      <c r="BH898" s="117"/>
      <c r="BI898" s="117"/>
      <c r="BJ898" s="117"/>
      <c r="BK898" s="117"/>
      <c r="BL898" s="117"/>
      <c r="BM898" s="117"/>
      <c r="BN898" s="117"/>
      <c r="BO898" s="117"/>
      <c r="BP898" s="117"/>
      <c r="BQ898" s="117"/>
      <c r="BR898" s="117"/>
    </row>
    <row r="899" spans="33:70">
      <c r="AG899" s="117"/>
      <c r="AH899" s="117"/>
      <c r="AI899" s="117"/>
      <c r="AJ899" s="117"/>
      <c r="AK899" s="117"/>
      <c r="AM899" s="141"/>
      <c r="AT899" s="117"/>
      <c r="AU899" s="117"/>
      <c r="AV899" s="117"/>
      <c r="AW899" s="117"/>
      <c r="AX899" s="117"/>
      <c r="AY899" s="117"/>
      <c r="AZ899" s="117"/>
      <c r="BA899" s="117"/>
    </row>
    <row r="900" spans="33:70">
      <c r="AG900" s="117"/>
      <c r="AH900" s="117"/>
      <c r="AI900" s="117"/>
      <c r="AJ900" s="117"/>
      <c r="AK900" s="117"/>
      <c r="AM900" s="141"/>
      <c r="AT900" s="117"/>
      <c r="AU900" s="117"/>
      <c r="AV900" s="117"/>
      <c r="AW900" s="117"/>
      <c r="AX900" s="117"/>
      <c r="AY900" s="117"/>
      <c r="AZ900" s="117"/>
      <c r="BA900" s="117"/>
    </row>
    <row r="901" spans="33:70">
      <c r="AG901" s="117"/>
      <c r="AH901" s="117"/>
      <c r="AI901" s="117"/>
      <c r="AJ901" s="117"/>
      <c r="AK901" s="117"/>
      <c r="AM901" s="141"/>
      <c r="AT901" s="117"/>
      <c r="AU901" s="117"/>
      <c r="AV901" s="117"/>
      <c r="AW901" s="117"/>
      <c r="AX901" s="117"/>
      <c r="AY901" s="117"/>
      <c r="AZ901" s="117"/>
      <c r="BA901" s="117"/>
    </row>
    <row r="902" spans="33:70">
      <c r="AG902" s="117"/>
      <c r="AH902" s="117"/>
      <c r="AI902" s="117"/>
      <c r="AJ902" s="117"/>
      <c r="AK902" s="117"/>
      <c r="AM902" s="141"/>
      <c r="AT902" s="117"/>
      <c r="AU902" s="117"/>
      <c r="AV902" s="117"/>
      <c r="AW902" s="117"/>
      <c r="AX902" s="117"/>
      <c r="AY902" s="117"/>
      <c r="AZ902" s="117"/>
      <c r="BA902" s="117"/>
    </row>
    <row r="903" spans="33:70">
      <c r="AG903" s="117"/>
      <c r="AH903" s="117"/>
      <c r="AI903" s="117"/>
      <c r="AJ903" s="117"/>
      <c r="AK903" s="117"/>
      <c r="AM903" s="141"/>
      <c r="AT903" s="117"/>
      <c r="AU903" s="117"/>
      <c r="AV903" s="117"/>
      <c r="AW903" s="117"/>
      <c r="AX903" s="117"/>
      <c r="AY903" s="117"/>
      <c r="AZ903" s="117"/>
      <c r="BA903" s="117"/>
    </row>
    <row r="904" spans="33:70">
      <c r="AG904" s="117"/>
      <c r="AH904" s="117"/>
      <c r="AI904" s="117"/>
      <c r="AJ904" s="117"/>
      <c r="AK904" s="117"/>
      <c r="AM904" s="141"/>
      <c r="AT904" s="117"/>
      <c r="AU904" s="117"/>
      <c r="AV904" s="117"/>
      <c r="AW904" s="117"/>
      <c r="AX904" s="117"/>
      <c r="AY904" s="117"/>
      <c r="AZ904" s="117"/>
      <c r="BA904" s="117"/>
    </row>
    <row r="905" spans="33:70">
      <c r="AG905" s="117"/>
      <c r="AH905" s="117"/>
      <c r="AI905" s="117"/>
      <c r="AJ905" s="117"/>
      <c r="AK905" s="117"/>
      <c r="AM905" s="141"/>
      <c r="AT905" s="117"/>
      <c r="AU905" s="117"/>
      <c r="AV905" s="117"/>
      <c r="AW905" s="117"/>
      <c r="AX905" s="117"/>
      <c r="AY905" s="117"/>
      <c r="AZ905" s="117"/>
      <c r="BA905" s="117"/>
    </row>
    <row r="906" spans="33:70">
      <c r="AG906" s="117"/>
      <c r="AH906" s="117"/>
      <c r="AI906" s="117"/>
      <c r="AJ906" s="117"/>
      <c r="AK906" s="117"/>
      <c r="AM906" s="141"/>
      <c r="AT906" s="117"/>
      <c r="AU906" s="117"/>
      <c r="AV906" s="117"/>
      <c r="AW906" s="117"/>
      <c r="AX906" s="117"/>
      <c r="AY906" s="117"/>
      <c r="AZ906" s="117"/>
      <c r="BA906" s="117"/>
    </row>
    <row r="907" spans="33:70">
      <c r="AG907" s="117"/>
      <c r="AH907" s="117"/>
      <c r="AI907" s="117"/>
      <c r="AJ907" s="117"/>
      <c r="AK907" s="117"/>
      <c r="AM907" s="141"/>
      <c r="AT907" s="117"/>
      <c r="AU907" s="117"/>
      <c r="AV907" s="117"/>
      <c r="AW907" s="117"/>
      <c r="AX907" s="117"/>
      <c r="AY907" s="117"/>
      <c r="AZ907" s="117"/>
      <c r="BA907" s="117"/>
      <c r="BB907" s="117"/>
      <c r="BC907" s="117"/>
      <c r="BD907" s="117"/>
      <c r="BE907" s="117"/>
      <c r="BF907" s="117"/>
      <c r="BG907" s="117"/>
      <c r="BH907" s="117"/>
      <c r="BI907" s="117"/>
      <c r="BJ907" s="117"/>
      <c r="BK907" s="117"/>
      <c r="BL907" s="117"/>
      <c r="BM907" s="117"/>
      <c r="BN907" s="117"/>
      <c r="BO907" s="117"/>
      <c r="BP907" s="117"/>
      <c r="BQ907" s="117"/>
      <c r="BR907" s="117"/>
    </row>
    <row r="908" spans="33:70">
      <c r="AG908" s="117"/>
      <c r="AH908" s="117"/>
      <c r="AI908" s="117"/>
      <c r="AJ908" s="117"/>
      <c r="AK908" s="117"/>
      <c r="AM908" s="141"/>
      <c r="AT908" s="117"/>
      <c r="AU908" s="117"/>
      <c r="AV908" s="117"/>
      <c r="AW908" s="117"/>
      <c r="AX908" s="117"/>
      <c r="AY908" s="117"/>
      <c r="AZ908" s="117"/>
      <c r="BA908" s="117"/>
    </row>
    <row r="909" spans="33:70">
      <c r="AG909" s="117"/>
      <c r="AH909" s="117"/>
      <c r="AI909" s="117"/>
      <c r="AJ909" s="117"/>
      <c r="AK909" s="117"/>
      <c r="AM909" s="141"/>
      <c r="AT909" s="117"/>
      <c r="AU909" s="117"/>
      <c r="AV909" s="117"/>
      <c r="AW909" s="117"/>
      <c r="AX909" s="117"/>
      <c r="AY909" s="117"/>
      <c r="AZ909" s="117"/>
      <c r="BA909" s="117"/>
    </row>
    <row r="910" spans="33:70">
      <c r="AG910" s="117"/>
      <c r="AH910" s="117"/>
      <c r="AI910" s="117"/>
      <c r="AJ910" s="117"/>
      <c r="AK910" s="117"/>
      <c r="AM910" s="141"/>
      <c r="AT910" s="117"/>
      <c r="AU910" s="117"/>
      <c r="AV910" s="117"/>
      <c r="AW910" s="117"/>
      <c r="AX910" s="117"/>
      <c r="AY910" s="117"/>
      <c r="AZ910" s="117"/>
      <c r="BA910" s="117"/>
    </row>
    <row r="911" spans="33:70">
      <c r="AG911" s="117"/>
      <c r="AH911" s="117"/>
      <c r="AI911" s="117"/>
      <c r="AJ911" s="117"/>
      <c r="AK911" s="117"/>
      <c r="AM911" s="141"/>
      <c r="AT911" s="117"/>
      <c r="AU911" s="117"/>
      <c r="AV911" s="117"/>
      <c r="AW911" s="117"/>
      <c r="AX911" s="117"/>
      <c r="AY911" s="117"/>
      <c r="AZ911" s="117"/>
      <c r="BA911" s="117"/>
    </row>
    <row r="912" spans="33:70">
      <c r="AG912" s="117"/>
      <c r="AH912" s="117"/>
      <c r="AI912" s="117"/>
      <c r="AJ912" s="117"/>
      <c r="AK912" s="117"/>
      <c r="AM912" s="141"/>
      <c r="AT912" s="117"/>
      <c r="AU912" s="117"/>
      <c r="AV912" s="117"/>
      <c r="AW912" s="117"/>
      <c r="AX912" s="117"/>
      <c r="AY912" s="117"/>
      <c r="AZ912" s="117"/>
      <c r="BA912" s="117"/>
    </row>
    <row r="913" spans="33:70">
      <c r="AG913" s="117"/>
      <c r="AH913" s="117"/>
      <c r="AI913" s="117"/>
      <c r="AJ913" s="117"/>
      <c r="AK913" s="117"/>
      <c r="AM913" s="141"/>
      <c r="AT913" s="117"/>
      <c r="AU913" s="117"/>
      <c r="AV913" s="117"/>
      <c r="AW913" s="117"/>
      <c r="AX913" s="117"/>
      <c r="AY913" s="117"/>
      <c r="AZ913" s="117"/>
      <c r="BA913" s="117"/>
    </row>
    <row r="914" spans="33:70">
      <c r="AG914" s="117"/>
      <c r="AH914" s="117"/>
      <c r="AI914" s="117"/>
      <c r="AJ914" s="117"/>
      <c r="AK914" s="117"/>
      <c r="AM914" s="141"/>
      <c r="AT914" s="117"/>
      <c r="AU914" s="117"/>
      <c r="AV914" s="117"/>
      <c r="AW914" s="117"/>
      <c r="AX914" s="117"/>
      <c r="AY914" s="117"/>
      <c r="AZ914" s="117"/>
      <c r="BA914" s="117"/>
    </row>
    <row r="915" spans="33:70">
      <c r="AG915" s="117"/>
      <c r="AH915" s="117"/>
      <c r="AI915" s="117"/>
      <c r="AJ915" s="117"/>
      <c r="AK915" s="117"/>
      <c r="AM915" s="141"/>
      <c r="AT915" s="117"/>
      <c r="AU915" s="117"/>
      <c r="AV915" s="117"/>
      <c r="AW915" s="117"/>
      <c r="AX915" s="117"/>
      <c r="AY915" s="117"/>
      <c r="AZ915" s="117"/>
      <c r="BA915" s="117"/>
    </row>
    <row r="916" spans="33:70">
      <c r="AG916" s="117"/>
      <c r="AH916" s="117"/>
      <c r="AI916" s="117"/>
      <c r="AJ916" s="117"/>
      <c r="AK916" s="117"/>
      <c r="AM916" s="141"/>
      <c r="AT916" s="117"/>
      <c r="AU916" s="117"/>
      <c r="AV916" s="117"/>
      <c r="AW916" s="117"/>
      <c r="AX916" s="117"/>
      <c r="AY916" s="117"/>
      <c r="AZ916" s="117"/>
      <c r="BA916" s="117"/>
    </row>
    <row r="917" spans="33:70">
      <c r="AG917" s="117"/>
      <c r="AH917" s="117"/>
      <c r="AI917" s="117"/>
      <c r="AJ917" s="117"/>
      <c r="AK917" s="117"/>
      <c r="AM917" s="141"/>
      <c r="AT917" s="117"/>
      <c r="AU917" s="117"/>
      <c r="AV917" s="117"/>
      <c r="AW917" s="117"/>
      <c r="AX917" s="117"/>
      <c r="AY917" s="117"/>
      <c r="AZ917" s="117"/>
      <c r="BA917" s="117"/>
    </row>
    <row r="918" spans="33:70">
      <c r="AG918" s="117"/>
      <c r="AH918" s="117"/>
      <c r="AI918" s="117"/>
      <c r="AJ918" s="117"/>
      <c r="AK918" s="117"/>
      <c r="AM918" s="141"/>
      <c r="AT918" s="117"/>
      <c r="AU918" s="117"/>
      <c r="AV918" s="117"/>
      <c r="AW918" s="117"/>
      <c r="AX918" s="117"/>
      <c r="AY918" s="117"/>
      <c r="AZ918" s="117"/>
      <c r="BA918" s="117"/>
    </row>
    <row r="919" spans="33:70">
      <c r="AG919" s="117"/>
      <c r="AH919" s="117"/>
      <c r="AI919" s="117"/>
      <c r="AJ919" s="117"/>
      <c r="AK919" s="117"/>
      <c r="AM919" s="141"/>
      <c r="AT919" s="117"/>
      <c r="AU919" s="117"/>
      <c r="AV919" s="117"/>
      <c r="AW919" s="117"/>
      <c r="AX919" s="117"/>
      <c r="AY919" s="117"/>
      <c r="AZ919" s="117"/>
      <c r="BA919" s="117"/>
    </row>
    <row r="920" spans="33:70">
      <c r="AG920" s="117"/>
      <c r="AH920" s="117"/>
      <c r="AI920" s="117"/>
      <c r="AJ920" s="117"/>
      <c r="AK920" s="117"/>
      <c r="AM920" s="141"/>
      <c r="AT920" s="117"/>
      <c r="AU920" s="117"/>
      <c r="AV920" s="117"/>
      <c r="AW920" s="117"/>
      <c r="AX920" s="117"/>
      <c r="AY920" s="117"/>
      <c r="AZ920" s="117"/>
      <c r="BA920" s="117"/>
    </row>
    <row r="921" spans="33:70">
      <c r="AG921" s="117"/>
      <c r="AH921" s="117"/>
      <c r="AI921" s="117"/>
      <c r="AJ921" s="117"/>
      <c r="AK921" s="117"/>
      <c r="AM921" s="141"/>
      <c r="AT921" s="117"/>
      <c r="AU921" s="117"/>
      <c r="AV921" s="117"/>
      <c r="AW921" s="117"/>
      <c r="AX921" s="117"/>
      <c r="AY921" s="117"/>
      <c r="AZ921" s="117"/>
      <c r="BA921" s="117"/>
    </row>
    <row r="922" spans="33:70">
      <c r="AG922" s="117"/>
      <c r="AH922" s="117"/>
      <c r="AI922" s="117"/>
      <c r="AJ922" s="117"/>
      <c r="AK922" s="117"/>
      <c r="AM922" s="141"/>
      <c r="AT922" s="117"/>
      <c r="AU922" s="117"/>
      <c r="AV922" s="117"/>
      <c r="AW922" s="117"/>
      <c r="AX922" s="117"/>
      <c r="AY922" s="117"/>
      <c r="AZ922" s="117"/>
      <c r="BA922" s="117"/>
    </row>
    <row r="923" spans="33:70">
      <c r="AG923" s="117"/>
      <c r="AH923" s="117"/>
      <c r="AI923" s="117"/>
      <c r="AJ923" s="117"/>
      <c r="AK923" s="117"/>
      <c r="AM923" s="141"/>
      <c r="AT923" s="117"/>
      <c r="AU923" s="117"/>
      <c r="AV923" s="117"/>
      <c r="AW923" s="117"/>
      <c r="AX923" s="117"/>
      <c r="AY923" s="117"/>
      <c r="AZ923" s="117"/>
      <c r="BA923" s="117"/>
      <c r="BB923" s="117"/>
      <c r="BC923" s="117"/>
      <c r="BD923" s="117"/>
      <c r="BE923" s="117"/>
      <c r="BF923" s="117"/>
      <c r="BG923" s="117"/>
      <c r="BH923" s="117"/>
      <c r="BI923" s="117"/>
      <c r="BJ923" s="117"/>
      <c r="BK923" s="117"/>
      <c r="BL923" s="117"/>
      <c r="BM923" s="117"/>
      <c r="BN923" s="117"/>
      <c r="BO923" s="117"/>
      <c r="BP923" s="117"/>
      <c r="BQ923" s="117"/>
      <c r="BR923" s="117"/>
    </row>
    <row r="924" spans="33:70">
      <c r="AG924" s="117"/>
      <c r="AH924" s="117"/>
      <c r="AI924" s="117"/>
      <c r="AJ924" s="117"/>
      <c r="AK924" s="117"/>
      <c r="AM924" s="141"/>
      <c r="AT924" s="117"/>
      <c r="AU924" s="117"/>
      <c r="AV924" s="117"/>
      <c r="AW924" s="117"/>
      <c r="AX924" s="117"/>
      <c r="AY924" s="117"/>
      <c r="AZ924" s="117"/>
      <c r="BA924" s="117"/>
    </row>
    <row r="925" spans="33:70">
      <c r="AG925" s="117"/>
      <c r="AH925" s="117"/>
      <c r="AI925" s="117"/>
      <c r="AJ925" s="117"/>
      <c r="AK925" s="117"/>
      <c r="AM925" s="141"/>
      <c r="AT925" s="117"/>
      <c r="AU925" s="117"/>
      <c r="AV925" s="117"/>
      <c r="AW925" s="117"/>
      <c r="AX925" s="117"/>
      <c r="AY925" s="117"/>
      <c r="AZ925" s="117"/>
      <c r="BA925" s="117"/>
    </row>
    <row r="926" spans="33:70">
      <c r="AG926" s="117"/>
      <c r="AH926" s="117"/>
      <c r="AI926" s="117"/>
      <c r="AJ926" s="117"/>
      <c r="AK926" s="117"/>
      <c r="AM926" s="141"/>
      <c r="AT926" s="117"/>
      <c r="AU926" s="117"/>
      <c r="AV926" s="117"/>
      <c r="AW926" s="117"/>
      <c r="AX926" s="117"/>
      <c r="AY926" s="117"/>
      <c r="AZ926" s="117"/>
      <c r="BA926" s="117"/>
    </row>
    <row r="927" spans="33:70">
      <c r="AG927" s="117"/>
      <c r="AH927" s="117"/>
      <c r="AI927" s="117"/>
      <c r="AJ927" s="117"/>
      <c r="AK927" s="117"/>
      <c r="AM927" s="141"/>
      <c r="AT927" s="117"/>
      <c r="AU927" s="117"/>
      <c r="AV927" s="117"/>
      <c r="AW927" s="117"/>
      <c r="AX927" s="117"/>
      <c r="AY927" s="117"/>
      <c r="AZ927" s="117"/>
      <c r="BA927" s="117"/>
    </row>
    <row r="928" spans="33:70">
      <c r="AG928" s="117"/>
      <c r="AH928" s="117"/>
      <c r="AI928" s="117"/>
      <c r="AJ928" s="117"/>
      <c r="AK928" s="117"/>
      <c r="AM928" s="141"/>
      <c r="AT928" s="117"/>
      <c r="AU928" s="117"/>
      <c r="AV928" s="117"/>
      <c r="AW928" s="117"/>
      <c r="AX928" s="117"/>
      <c r="AY928" s="117"/>
      <c r="AZ928" s="117"/>
      <c r="BA928" s="117"/>
    </row>
    <row r="929" spans="33:70">
      <c r="AG929" s="117"/>
      <c r="AH929" s="117"/>
      <c r="AI929" s="117"/>
      <c r="AJ929" s="117"/>
      <c r="AK929" s="117"/>
      <c r="AM929" s="141"/>
      <c r="AT929" s="117"/>
      <c r="AU929" s="117"/>
      <c r="AV929" s="117"/>
      <c r="AW929" s="117"/>
      <c r="AX929" s="117"/>
      <c r="AY929" s="117"/>
      <c r="AZ929" s="117"/>
      <c r="BA929" s="117"/>
    </row>
    <row r="930" spans="33:70">
      <c r="AG930" s="117"/>
      <c r="AH930" s="117"/>
      <c r="AI930" s="117"/>
      <c r="AJ930" s="117"/>
      <c r="AK930" s="117"/>
      <c r="AM930" s="141"/>
      <c r="AT930" s="117"/>
      <c r="AU930" s="117"/>
      <c r="AV930" s="117"/>
      <c r="AW930" s="117"/>
      <c r="AX930" s="117"/>
      <c r="AY930" s="117"/>
      <c r="AZ930" s="117"/>
      <c r="BA930" s="117"/>
      <c r="BB930" s="117"/>
      <c r="BC930" s="117"/>
      <c r="BD930" s="117"/>
      <c r="BE930" s="117"/>
      <c r="BF930" s="117"/>
      <c r="BG930" s="117"/>
      <c r="BH930" s="117"/>
      <c r="BI930" s="117"/>
      <c r="BJ930" s="117"/>
      <c r="BK930" s="117"/>
      <c r="BL930" s="117"/>
      <c r="BM930" s="117"/>
      <c r="BN930" s="117"/>
      <c r="BO930" s="117"/>
      <c r="BP930" s="117"/>
      <c r="BQ930" s="117"/>
      <c r="BR930" s="117"/>
    </row>
    <row r="931" spans="33:70">
      <c r="AG931" s="117"/>
      <c r="AH931" s="117"/>
      <c r="AI931" s="117"/>
      <c r="AJ931" s="117"/>
      <c r="AK931" s="117"/>
      <c r="AM931" s="141"/>
      <c r="AT931" s="117"/>
      <c r="AU931" s="117"/>
      <c r="AV931" s="117"/>
      <c r="AW931" s="117"/>
      <c r="AX931" s="117"/>
      <c r="AY931" s="117"/>
      <c r="AZ931" s="117"/>
      <c r="BA931" s="117"/>
    </row>
    <row r="932" spans="33:70">
      <c r="AG932" s="117"/>
      <c r="AH932" s="117"/>
      <c r="AI932" s="117"/>
      <c r="AJ932" s="117"/>
      <c r="AK932" s="117"/>
      <c r="AM932" s="141"/>
      <c r="AT932" s="117"/>
      <c r="AU932" s="117"/>
      <c r="AV932" s="117"/>
      <c r="AW932" s="117"/>
      <c r="AX932" s="117"/>
      <c r="AY932" s="117"/>
      <c r="AZ932" s="117"/>
      <c r="BA932" s="117"/>
    </row>
    <row r="933" spans="33:70">
      <c r="AG933" s="117"/>
      <c r="AH933" s="117"/>
      <c r="AI933" s="117"/>
      <c r="AJ933" s="117"/>
      <c r="AK933" s="117"/>
      <c r="AM933" s="141"/>
      <c r="AT933" s="117"/>
      <c r="AU933" s="117"/>
      <c r="AV933" s="117"/>
      <c r="AW933" s="117"/>
      <c r="AX933" s="117"/>
      <c r="AY933" s="117"/>
      <c r="AZ933" s="117"/>
      <c r="BA933" s="117"/>
    </row>
    <row r="934" spans="33:70">
      <c r="AG934" s="117"/>
      <c r="AH934" s="117"/>
      <c r="AI934" s="117"/>
      <c r="AJ934" s="117"/>
      <c r="AK934" s="117"/>
      <c r="AM934" s="141"/>
      <c r="AT934" s="117"/>
      <c r="AU934" s="117"/>
      <c r="AV934" s="117"/>
      <c r="AW934" s="117"/>
      <c r="AX934" s="117"/>
      <c r="AY934" s="117"/>
      <c r="AZ934" s="117"/>
      <c r="BA934" s="117"/>
    </row>
    <row r="935" spans="33:70">
      <c r="AG935" s="117"/>
      <c r="AH935" s="117"/>
      <c r="AI935" s="117"/>
      <c r="AJ935" s="117"/>
      <c r="AK935" s="117"/>
      <c r="AM935" s="141"/>
      <c r="AT935" s="117"/>
      <c r="AU935" s="117"/>
      <c r="AV935" s="117"/>
      <c r="AW935" s="117"/>
      <c r="AX935" s="117"/>
      <c r="AY935" s="117"/>
      <c r="AZ935" s="117"/>
      <c r="BA935" s="117"/>
    </row>
    <row r="936" spans="33:70">
      <c r="AG936" s="117"/>
      <c r="AH936" s="117"/>
      <c r="AI936" s="117"/>
      <c r="AJ936" s="117"/>
      <c r="AK936" s="117"/>
      <c r="AM936" s="141"/>
      <c r="AT936" s="117"/>
      <c r="AU936" s="117"/>
      <c r="AV936" s="117"/>
      <c r="AW936" s="117"/>
      <c r="AX936" s="117"/>
      <c r="AY936" s="117"/>
      <c r="AZ936" s="117"/>
      <c r="BA936" s="117"/>
      <c r="BB936" s="117"/>
      <c r="BC936" s="117"/>
      <c r="BD936" s="117"/>
      <c r="BE936" s="117"/>
      <c r="BF936" s="117"/>
      <c r="BG936" s="117"/>
      <c r="BH936" s="117"/>
      <c r="BI936" s="117"/>
      <c r="BJ936" s="117"/>
      <c r="BK936" s="117"/>
      <c r="BL936" s="117"/>
      <c r="BM936" s="117"/>
      <c r="BN936" s="117"/>
      <c r="BO936" s="117"/>
      <c r="BP936" s="117"/>
      <c r="BQ936" s="117"/>
      <c r="BR936" s="117"/>
    </row>
    <row r="937" spans="33:70">
      <c r="AG937" s="117"/>
      <c r="AH937" s="117"/>
      <c r="AI937" s="117"/>
      <c r="AJ937" s="117"/>
      <c r="AK937" s="117"/>
      <c r="AM937" s="141"/>
      <c r="AT937" s="117"/>
      <c r="AU937" s="117"/>
      <c r="AV937" s="117"/>
      <c r="AW937" s="117"/>
      <c r="AX937" s="117"/>
      <c r="AY937" s="117"/>
      <c r="AZ937" s="117"/>
      <c r="BA937" s="117"/>
    </row>
    <row r="938" spans="33:70">
      <c r="AG938" s="117"/>
      <c r="AH938" s="117"/>
      <c r="AI938" s="117"/>
      <c r="AJ938" s="117"/>
      <c r="AK938" s="117"/>
      <c r="AM938" s="141"/>
      <c r="AT938" s="117"/>
      <c r="AU938" s="117"/>
      <c r="AV938" s="117"/>
      <c r="AW938" s="117"/>
      <c r="AX938" s="117"/>
      <c r="AY938" s="117"/>
      <c r="AZ938" s="117"/>
      <c r="BA938" s="117"/>
      <c r="BB938" s="117"/>
      <c r="BC938" s="117"/>
      <c r="BD938" s="117"/>
      <c r="BE938" s="117"/>
      <c r="BF938" s="117"/>
      <c r="BG938" s="117"/>
      <c r="BH938" s="117"/>
      <c r="BI938" s="117"/>
      <c r="BJ938" s="117"/>
      <c r="BK938" s="117"/>
      <c r="BL938" s="117"/>
      <c r="BM938" s="117"/>
      <c r="BN938" s="117"/>
      <c r="BO938" s="117"/>
      <c r="BP938" s="117"/>
      <c r="BQ938" s="117"/>
      <c r="BR938" s="117"/>
    </row>
    <row r="939" spans="33:70">
      <c r="AG939" s="117"/>
      <c r="AH939" s="117"/>
      <c r="AI939" s="117"/>
      <c r="AJ939" s="117"/>
      <c r="AK939" s="117"/>
      <c r="AM939" s="141"/>
      <c r="AT939" s="117"/>
      <c r="AU939" s="117"/>
      <c r="AV939" s="117"/>
      <c r="AW939" s="117"/>
      <c r="AX939" s="117"/>
      <c r="AY939" s="117"/>
      <c r="AZ939" s="117"/>
      <c r="BA939" s="117"/>
    </row>
    <row r="940" spans="33:70">
      <c r="AG940" s="117"/>
      <c r="AH940" s="117"/>
      <c r="AI940" s="117"/>
      <c r="AJ940" s="117"/>
      <c r="AK940" s="117"/>
      <c r="AM940" s="141"/>
      <c r="AT940" s="117"/>
      <c r="AU940" s="117"/>
      <c r="AV940" s="117"/>
      <c r="AW940" s="117"/>
      <c r="AX940" s="117"/>
      <c r="AY940" s="117"/>
      <c r="AZ940" s="117"/>
      <c r="BA940" s="117"/>
      <c r="BB940" s="117"/>
    </row>
    <row r="941" spans="33:70">
      <c r="AG941" s="117"/>
      <c r="AH941" s="117"/>
      <c r="AI941" s="117"/>
      <c r="AJ941" s="117"/>
      <c r="AK941" s="117"/>
      <c r="AM941" s="141"/>
      <c r="AT941" s="117"/>
      <c r="AU941" s="117"/>
      <c r="AV941" s="117"/>
      <c r="AW941" s="117"/>
      <c r="AX941" s="117"/>
      <c r="AY941" s="117"/>
      <c r="AZ941" s="117"/>
      <c r="BA941" s="117"/>
    </row>
    <row r="942" spans="33:70">
      <c r="AG942" s="117"/>
      <c r="AH942" s="117"/>
      <c r="AI942" s="117"/>
      <c r="AJ942" s="117"/>
      <c r="AK942" s="117"/>
      <c r="AM942" s="141"/>
      <c r="AT942" s="117"/>
      <c r="AU942" s="117"/>
      <c r="AV942" s="117"/>
      <c r="AW942" s="117"/>
      <c r="AX942" s="117"/>
      <c r="AY942" s="117"/>
      <c r="AZ942" s="117"/>
      <c r="BA942" s="117"/>
    </row>
    <row r="943" spans="33:70">
      <c r="AG943" s="117"/>
      <c r="AH943" s="117"/>
      <c r="AI943" s="117"/>
      <c r="AJ943" s="117"/>
      <c r="AK943" s="117"/>
      <c r="AM943" s="141"/>
      <c r="AT943" s="117"/>
      <c r="AU943" s="117"/>
      <c r="AV943" s="117"/>
      <c r="AW943" s="117"/>
      <c r="AX943" s="117"/>
      <c r="AY943" s="117"/>
      <c r="AZ943" s="117"/>
      <c r="BA943" s="117"/>
    </row>
    <row r="944" spans="33:70">
      <c r="AG944" s="117"/>
      <c r="AH944" s="117"/>
      <c r="AI944" s="117"/>
      <c r="AJ944" s="117"/>
      <c r="AK944" s="117"/>
      <c r="AM944" s="141"/>
      <c r="AT944" s="117"/>
      <c r="AU944" s="117"/>
      <c r="AV944" s="117"/>
      <c r="AW944" s="117"/>
      <c r="AX944" s="117"/>
      <c r="AY944" s="117"/>
      <c r="AZ944" s="117"/>
      <c r="BA944" s="117"/>
    </row>
    <row r="945" spans="33:54">
      <c r="AG945" s="117"/>
      <c r="AH945" s="117"/>
      <c r="AI945" s="117"/>
      <c r="AJ945" s="117"/>
      <c r="AK945" s="117"/>
      <c r="AM945" s="141"/>
      <c r="AT945" s="117"/>
      <c r="AU945" s="117"/>
      <c r="AV945" s="117"/>
      <c r="AW945" s="117"/>
      <c r="AX945" s="117"/>
      <c r="AY945" s="117"/>
      <c r="AZ945" s="117"/>
      <c r="BA945" s="117"/>
    </row>
    <row r="946" spans="33:54">
      <c r="AG946" s="117"/>
      <c r="AH946" s="117"/>
      <c r="AI946" s="117"/>
      <c r="AJ946" s="117"/>
      <c r="AK946" s="117"/>
      <c r="AM946" s="141"/>
      <c r="AT946" s="117"/>
      <c r="AU946" s="117"/>
      <c r="AV946" s="117"/>
      <c r="AW946" s="117"/>
      <c r="AX946" s="117"/>
      <c r="AY946" s="117"/>
      <c r="AZ946" s="117"/>
      <c r="BA946" s="117"/>
      <c r="BB946" s="117"/>
    </row>
    <row r="947" spans="33:54">
      <c r="AG947" s="117"/>
      <c r="AH947" s="117"/>
      <c r="AI947" s="117"/>
      <c r="AJ947" s="117"/>
      <c r="AK947" s="117"/>
      <c r="AM947" s="141"/>
      <c r="AT947" s="117"/>
      <c r="AU947" s="117"/>
      <c r="AV947" s="117"/>
      <c r="AW947" s="117"/>
      <c r="AX947" s="117"/>
      <c r="AY947" s="117"/>
      <c r="AZ947" s="117"/>
      <c r="BA947" s="117"/>
    </row>
    <row r="948" spans="33:54">
      <c r="AG948" s="117"/>
      <c r="AH948" s="117"/>
      <c r="AI948" s="117"/>
      <c r="AJ948" s="117"/>
      <c r="AK948" s="117"/>
      <c r="AM948" s="141"/>
      <c r="AT948" s="117"/>
      <c r="AU948" s="117"/>
      <c r="AV948" s="117"/>
      <c r="AW948" s="117"/>
      <c r="AX948" s="117"/>
      <c r="AY948" s="117"/>
      <c r="AZ948" s="117"/>
      <c r="BA948" s="117"/>
    </row>
    <row r="949" spans="33:54">
      <c r="AG949" s="117"/>
      <c r="AH949" s="117"/>
      <c r="AI949" s="117"/>
      <c r="AJ949" s="117"/>
      <c r="AK949" s="117"/>
      <c r="AM949" s="141"/>
      <c r="AT949" s="117"/>
      <c r="AU949" s="117"/>
      <c r="AV949" s="117"/>
      <c r="AW949" s="117"/>
      <c r="AX949" s="117"/>
      <c r="AY949" s="117"/>
      <c r="AZ949" s="117"/>
      <c r="BA949" s="117"/>
    </row>
    <row r="950" spans="33:54">
      <c r="AG950" s="117"/>
      <c r="AH950" s="117"/>
      <c r="AI950" s="117"/>
      <c r="AJ950" s="117"/>
      <c r="AK950" s="117"/>
      <c r="AM950" s="141"/>
      <c r="AT950" s="117"/>
      <c r="AU950" s="117"/>
      <c r="AV950" s="117"/>
      <c r="AW950" s="117"/>
      <c r="AX950" s="117"/>
      <c r="AY950" s="117"/>
      <c r="AZ950" s="117"/>
      <c r="BA950" s="117"/>
    </row>
    <row r="951" spans="33:54">
      <c r="AG951" s="117"/>
      <c r="AH951" s="117"/>
      <c r="AI951" s="117"/>
      <c r="AJ951" s="117"/>
      <c r="AK951" s="117"/>
      <c r="AM951" s="141"/>
      <c r="AT951" s="117"/>
      <c r="AU951" s="117"/>
      <c r="AV951" s="117"/>
      <c r="AW951" s="117"/>
      <c r="AX951" s="117"/>
      <c r="AY951" s="117"/>
      <c r="AZ951" s="117"/>
      <c r="BA951" s="117"/>
    </row>
    <row r="952" spans="33:54">
      <c r="AG952" s="117"/>
      <c r="AH952" s="117"/>
      <c r="AI952" s="117"/>
      <c r="AJ952" s="117"/>
      <c r="AK952" s="117"/>
      <c r="AM952" s="141"/>
      <c r="AT952" s="117"/>
      <c r="AU952" s="117"/>
      <c r="AV952" s="117"/>
      <c r="AW952" s="117"/>
      <c r="AX952" s="117"/>
      <c r="AY952" s="117"/>
      <c r="AZ952" s="117"/>
      <c r="BA952" s="117"/>
    </row>
    <row r="953" spans="33:54">
      <c r="AG953" s="117"/>
      <c r="AH953" s="117"/>
      <c r="AI953" s="117"/>
      <c r="AJ953" s="117"/>
      <c r="AK953" s="117"/>
      <c r="AM953" s="141"/>
      <c r="AT953" s="117"/>
      <c r="AU953" s="117"/>
      <c r="AV953" s="117"/>
      <c r="AW953" s="117"/>
      <c r="AX953" s="117"/>
      <c r="AY953" s="117"/>
      <c r="AZ953" s="117"/>
      <c r="BA953" s="117"/>
    </row>
    <row r="954" spans="33:54">
      <c r="AG954" s="117"/>
      <c r="AH954" s="117"/>
      <c r="AI954" s="117"/>
      <c r="AJ954" s="117"/>
      <c r="AK954" s="117"/>
      <c r="AM954" s="141"/>
      <c r="AT954" s="117"/>
      <c r="AU954" s="117"/>
      <c r="AV954" s="117"/>
      <c r="AW954" s="117"/>
      <c r="AX954" s="117"/>
      <c r="AY954" s="117"/>
      <c r="AZ954" s="117"/>
      <c r="BA954" s="117"/>
    </row>
    <row r="955" spans="33:54">
      <c r="AG955" s="117"/>
      <c r="AH955" s="117"/>
      <c r="AI955" s="117"/>
      <c r="AJ955" s="117"/>
      <c r="AK955" s="117"/>
      <c r="AM955" s="141"/>
      <c r="AT955" s="117"/>
      <c r="AU955" s="117"/>
      <c r="AV955" s="117"/>
      <c r="AW955" s="117"/>
      <c r="AX955" s="117"/>
      <c r="AY955" s="117"/>
      <c r="AZ955" s="117"/>
      <c r="BA955" s="117"/>
    </row>
    <row r="956" spans="33:54">
      <c r="AG956" s="117"/>
      <c r="AH956" s="117"/>
      <c r="AI956" s="117"/>
      <c r="AJ956" s="117"/>
      <c r="AK956" s="117"/>
      <c r="AM956" s="141"/>
      <c r="AT956" s="117"/>
      <c r="AU956" s="117"/>
      <c r="AV956" s="117"/>
      <c r="AW956" s="117"/>
      <c r="AX956" s="117"/>
      <c r="AY956" s="117"/>
      <c r="AZ956" s="117"/>
      <c r="BA956" s="117"/>
    </row>
    <row r="957" spans="33:54">
      <c r="AG957" s="117"/>
      <c r="AH957" s="117"/>
      <c r="AI957" s="117"/>
      <c r="AJ957" s="117"/>
      <c r="AK957" s="117"/>
      <c r="AM957" s="141"/>
      <c r="AT957" s="117"/>
      <c r="AU957" s="117"/>
      <c r="AV957" s="117"/>
      <c r="AW957" s="117"/>
      <c r="AX957" s="117"/>
      <c r="AY957" s="117"/>
      <c r="AZ957" s="117"/>
      <c r="BA957" s="117"/>
      <c r="BB957" s="117"/>
    </row>
    <row r="958" spans="33:54">
      <c r="AG958" s="117"/>
      <c r="AH958" s="117"/>
      <c r="AI958" s="117"/>
      <c r="AJ958" s="117"/>
      <c r="AK958" s="117"/>
      <c r="AM958" s="141"/>
      <c r="AT958" s="117"/>
      <c r="AU958" s="117"/>
      <c r="AV958" s="117"/>
      <c r="AW958" s="117"/>
      <c r="AX958" s="117"/>
      <c r="AY958" s="117"/>
      <c r="AZ958" s="117"/>
      <c r="BA958" s="117"/>
    </row>
    <row r="959" spans="33:54">
      <c r="AG959" s="117"/>
      <c r="AH959" s="117"/>
      <c r="AI959" s="117"/>
      <c r="AJ959" s="117"/>
      <c r="AK959" s="117"/>
      <c r="AM959" s="141"/>
      <c r="AT959" s="117"/>
      <c r="AU959" s="117"/>
      <c r="AV959" s="117"/>
      <c r="AW959" s="117"/>
      <c r="AX959" s="117"/>
      <c r="AY959" s="117"/>
      <c r="AZ959" s="117"/>
      <c r="BA959" s="117"/>
    </row>
    <row r="960" spans="33:54">
      <c r="AG960" s="117"/>
      <c r="AH960" s="117"/>
      <c r="AI960" s="117"/>
      <c r="AJ960" s="117"/>
      <c r="AK960" s="117"/>
      <c r="AM960" s="141"/>
      <c r="AT960" s="117"/>
      <c r="AU960" s="117"/>
      <c r="AV960" s="117"/>
      <c r="AW960" s="117"/>
      <c r="AX960" s="117"/>
      <c r="AY960" s="117"/>
      <c r="AZ960" s="117"/>
      <c r="BA960" s="117"/>
    </row>
    <row r="961" spans="33:70">
      <c r="AG961" s="117"/>
      <c r="AH961" s="117"/>
      <c r="AI961" s="117"/>
      <c r="AJ961" s="117"/>
      <c r="AK961" s="117"/>
      <c r="AM961" s="141"/>
      <c r="AT961" s="117"/>
      <c r="AU961" s="117"/>
      <c r="AV961" s="117"/>
      <c r="AW961" s="117"/>
      <c r="AX961" s="117"/>
      <c r="AY961" s="117"/>
      <c r="AZ961" s="117"/>
      <c r="BA961" s="117"/>
    </row>
    <row r="962" spans="33:70">
      <c r="AG962" s="117"/>
      <c r="AH962" s="117"/>
      <c r="AI962" s="117"/>
      <c r="AJ962" s="117"/>
      <c r="AK962" s="117"/>
      <c r="AM962" s="141"/>
      <c r="AT962" s="117"/>
      <c r="AU962" s="117"/>
      <c r="AV962" s="117"/>
      <c r="AW962" s="117"/>
      <c r="AX962" s="117"/>
      <c r="AY962" s="117"/>
      <c r="AZ962" s="117"/>
      <c r="BA962" s="117"/>
    </row>
    <row r="963" spans="33:70">
      <c r="AG963" s="117"/>
      <c r="AH963" s="117"/>
      <c r="AI963" s="117"/>
      <c r="AJ963" s="117"/>
      <c r="AK963" s="117"/>
      <c r="AM963" s="141"/>
      <c r="AT963" s="117"/>
      <c r="AU963" s="117"/>
      <c r="AV963" s="117"/>
      <c r="AW963" s="117"/>
      <c r="AX963" s="117"/>
      <c r="AY963" s="117"/>
      <c r="AZ963" s="117"/>
      <c r="BA963" s="117"/>
      <c r="BB963" s="117"/>
    </row>
    <row r="964" spans="33:70">
      <c r="AG964" s="117"/>
      <c r="AH964" s="117"/>
      <c r="AI964" s="117"/>
      <c r="AJ964" s="117"/>
      <c r="AK964" s="117"/>
      <c r="AM964" s="141"/>
      <c r="AT964" s="117"/>
      <c r="AU964" s="117"/>
      <c r="AV964" s="117"/>
      <c r="AW964" s="117"/>
      <c r="AX964" s="117"/>
      <c r="AY964" s="117"/>
      <c r="AZ964" s="117"/>
      <c r="BA964" s="117"/>
    </row>
    <row r="965" spans="33:70">
      <c r="AG965" s="117"/>
      <c r="AH965" s="117"/>
      <c r="AI965" s="117"/>
      <c r="AJ965" s="117"/>
      <c r="AK965" s="117"/>
      <c r="AM965" s="141"/>
      <c r="AT965" s="117"/>
      <c r="AU965" s="117"/>
      <c r="AV965" s="117"/>
      <c r="AW965" s="117"/>
      <c r="AX965" s="117"/>
      <c r="AY965" s="117"/>
      <c r="AZ965" s="117"/>
      <c r="BA965" s="117"/>
    </row>
    <row r="966" spans="33:70">
      <c r="AG966" s="117"/>
      <c r="AH966" s="117"/>
      <c r="AI966" s="117"/>
      <c r="AJ966" s="117"/>
      <c r="AK966" s="117"/>
      <c r="AM966" s="141"/>
      <c r="AT966" s="117"/>
      <c r="AU966" s="117"/>
      <c r="AV966" s="117"/>
      <c r="AW966" s="117"/>
      <c r="AX966" s="117"/>
      <c r="AY966" s="117"/>
      <c r="AZ966" s="117"/>
      <c r="BA966" s="117"/>
    </row>
    <row r="967" spans="33:70">
      <c r="AG967" s="117"/>
      <c r="AH967" s="117"/>
      <c r="AI967" s="117"/>
      <c r="AJ967" s="117"/>
      <c r="AK967" s="117"/>
      <c r="AM967" s="141"/>
      <c r="AT967" s="117"/>
      <c r="AU967" s="117"/>
      <c r="AV967" s="117"/>
      <c r="AW967" s="117"/>
      <c r="AX967" s="117"/>
      <c r="AY967" s="117"/>
      <c r="AZ967" s="117"/>
      <c r="BA967" s="117"/>
    </row>
    <row r="968" spans="33:70">
      <c r="AG968" s="117"/>
      <c r="AH968" s="117"/>
      <c r="AI968" s="117"/>
      <c r="AJ968" s="117"/>
      <c r="AK968" s="117"/>
      <c r="AM968" s="141"/>
      <c r="AT968" s="117"/>
      <c r="AU968" s="117"/>
      <c r="AV968" s="117"/>
      <c r="AW968" s="117"/>
      <c r="AX968" s="117"/>
      <c r="AY968" s="117"/>
      <c r="AZ968" s="117"/>
      <c r="BA968" s="117"/>
    </row>
    <row r="969" spans="33:70">
      <c r="AG969" s="117"/>
      <c r="AH969" s="117"/>
      <c r="AI969" s="117"/>
      <c r="AJ969" s="117"/>
      <c r="AK969" s="117"/>
      <c r="AM969" s="141"/>
      <c r="AT969" s="117"/>
      <c r="AU969" s="117"/>
      <c r="AV969" s="117"/>
      <c r="AW969" s="117"/>
      <c r="AX969" s="117"/>
      <c r="AY969" s="117"/>
      <c r="AZ969" s="117"/>
      <c r="BA969" s="117"/>
    </row>
    <row r="970" spans="33:70">
      <c r="AG970" s="117"/>
      <c r="AH970" s="117"/>
      <c r="AI970" s="117"/>
      <c r="AJ970" s="117"/>
      <c r="AK970" s="117"/>
      <c r="AM970" s="141"/>
      <c r="AT970" s="117"/>
      <c r="AU970" s="117"/>
      <c r="AV970" s="117"/>
      <c r="AW970" s="117"/>
      <c r="AX970" s="117"/>
      <c r="AY970" s="117"/>
      <c r="AZ970" s="117"/>
      <c r="BA970" s="117"/>
    </row>
    <row r="971" spans="33:70">
      <c r="AG971" s="117"/>
      <c r="AH971" s="117"/>
      <c r="AI971" s="117"/>
      <c r="AJ971" s="117"/>
      <c r="AK971" s="117"/>
      <c r="AM971" s="141"/>
      <c r="AT971" s="117"/>
      <c r="AU971" s="117"/>
      <c r="AV971" s="117"/>
      <c r="AW971" s="117"/>
      <c r="AX971" s="117"/>
      <c r="AY971" s="117"/>
      <c r="AZ971" s="117"/>
      <c r="BA971" s="117"/>
    </row>
    <row r="972" spans="33:70">
      <c r="AG972" s="117"/>
      <c r="AH972" s="117"/>
      <c r="AI972" s="117"/>
      <c r="AJ972" s="117"/>
      <c r="AK972" s="117"/>
      <c r="AM972" s="141"/>
      <c r="AT972" s="117"/>
      <c r="AU972" s="117"/>
      <c r="AV972" s="117"/>
      <c r="AW972" s="117"/>
      <c r="AX972" s="117"/>
      <c r="AY972" s="117"/>
      <c r="AZ972" s="117"/>
      <c r="BA972" s="117"/>
    </row>
    <row r="973" spans="33:70">
      <c r="AG973" s="117"/>
      <c r="AH973" s="117"/>
      <c r="AI973" s="117"/>
      <c r="AJ973" s="117"/>
      <c r="AK973" s="117"/>
      <c r="AM973" s="141"/>
      <c r="AT973" s="117"/>
      <c r="AU973" s="117"/>
      <c r="AV973" s="117"/>
      <c r="AW973" s="117"/>
      <c r="AX973" s="117"/>
      <c r="AY973" s="117"/>
      <c r="AZ973" s="117"/>
      <c r="BA973" s="117"/>
    </row>
    <row r="974" spans="33:70">
      <c r="AG974" s="117"/>
      <c r="AH974" s="117"/>
      <c r="AI974" s="117"/>
      <c r="AJ974" s="117"/>
      <c r="AK974" s="117"/>
      <c r="AM974" s="141"/>
      <c r="AT974" s="117"/>
      <c r="AU974" s="117"/>
      <c r="AV974" s="117"/>
      <c r="AW974" s="117"/>
      <c r="AX974" s="117"/>
      <c r="AY974" s="117"/>
      <c r="AZ974" s="117"/>
      <c r="BA974" s="117"/>
    </row>
    <row r="975" spans="33:70">
      <c r="AG975" s="117"/>
      <c r="AH975" s="117"/>
      <c r="AI975" s="117"/>
      <c r="AJ975" s="117"/>
      <c r="AK975" s="117"/>
      <c r="AM975" s="141"/>
      <c r="AT975" s="117"/>
      <c r="AU975" s="117"/>
      <c r="AV975" s="117"/>
      <c r="AW975" s="117"/>
      <c r="AX975" s="117"/>
      <c r="AY975" s="117"/>
      <c r="AZ975" s="117"/>
      <c r="BA975" s="117"/>
    </row>
    <row r="976" spans="33:70">
      <c r="AG976" s="117"/>
      <c r="AH976" s="117"/>
      <c r="AI976" s="117"/>
      <c r="AJ976" s="117"/>
      <c r="AK976" s="117"/>
      <c r="AM976" s="141"/>
      <c r="AT976" s="117"/>
      <c r="AU976" s="117"/>
      <c r="AV976" s="117"/>
      <c r="AW976" s="117"/>
      <c r="AX976" s="117"/>
      <c r="AY976" s="117"/>
      <c r="AZ976" s="117"/>
      <c r="BA976" s="117"/>
      <c r="BB976" s="117"/>
      <c r="BC976" s="117"/>
      <c r="BD976" s="117"/>
      <c r="BE976" s="117"/>
      <c r="BF976" s="117"/>
      <c r="BG976" s="117"/>
      <c r="BH976" s="117"/>
      <c r="BI976" s="117"/>
      <c r="BJ976" s="117"/>
      <c r="BK976" s="117"/>
      <c r="BL976" s="117"/>
      <c r="BM976" s="117"/>
      <c r="BN976" s="117"/>
      <c r="BO976" s="117"/>
      <c r="BP976" s="117"/>
      <c r="BQ976" s="117"/>
      <c r="BR976" s="117"/>
    </row>
    <row r="977" spans="33:53">
      <c r="AG977" s="117"/>
      <c r="AH977" s="117"/>
      <c r="AI977" s="117"/>
      <c r="AJ977" s="117"/>
      <c r="AK977" s="117"/>
      <c r="AM977" s="141"/>
      <c r="AT977" s="117"/>
      <c r="AU977" s="117"/>
      <c r="AV977" s="117"/>
      <c r="AW977" s="117"/>
      <c r="AX977" s="117"/>
      <c r="AY977" s="117"/>
      <c r="AZ977" s="117"/>
      <c r="BA977" s="117"/>
    </row>
    <row r="978" spans="33:53">
      <c r="AG978" s="117"/>
      <c r="AH978" s="117"/>
      <c r="AI978" s="117"/>
      <c r="AJ978" s="117"/>
      <c r="AK978" s="117"/>
      <c r="AM978" s="141"/>
      <c r="AT978" s="117"/>
      <c r="AU978" s="117"/>
      <c r="AV978" s="117"/>
      <c r="AW978" s="117"/>
      <c r="AX978" s="117"/>
      <c r="AY978" s="117"/>
      <c r="AZ978" s="117"/>
      <c r="BA978" s="117"/>
    </row>
    <row r="979" spans="33:53">
      <c r="AG979" s="117"/>
      <c r="AH979" s="117"/>
      <c r="AI979" s="117"/>
      <c r="AJ979" s="117"/>
      <c r="AK979" s="117"/>
      <c r="AM979" s="141"/>
      <c r="AT979" s="117"/>
      <c r="AU979" s="117"/>
      <c r="AV979" s="117"/>
      <c r="AW979" s="117"/>
      <c r="AX979" s="117"/>
      <c r="AY979" s="117"/>
      <c r="AZ979" s="117"/>
      <c r="BA979" s="117"/>
    </row>
    <row r="980" spans="33:53">
      <c r="AG980" s="117"/>
      <c r="AH980" s="117"/>
      <c r="AI980" s="117"/>
      <c r="AJ980" s="117"/>
      <c r="AK980" s="117"/>
      <c r="AM980" s="141"/>
      <c r="AT980" s="117"/>
      <c r="AU980" s="117"/>
      <c r="AV980" s="117"/>
      <c r="AW980" s="117"/>
      <c r="AX980" s="117"/>
      <c r="AY980" s="117"/>
      <c r="AZ980" s="117"/>
      <c r="BA980" s="117"/>
    </row>
    <row r="981" spans="33:53">
      <c r="AG981" s="117"/>
      <c r="AH981" s="117"/>
      <c r="AI981" s="117"/>
      <c r="AJ981" s="117"/>
      <c r="AK981" s="117"/>
      <c r="AM981" s="141"/>
      <c r="AT981" s="117"/>
      <c r="AU981" s="117"/>
      <c r="AV981" s="117"/>
      <c r="AW981" s="117"/>
      <c r="AX981" s="117"/>
      <c r="AY981" s="117"/>
      <c r="AZ981" s="117"/>
      <c r="BA981" s="117"/>
    </row>
    <row r="982" spans="33:53">
      <c r="AG982" s="117"/>
      <c r="AH982" s="117"/>
      <c r="AI982" s="117"/>
      <c r="AJ982" s="117"/>
      <c r="AK982" s="117"/>
      <c r="AM982" s="141"/>
      <c r="AT982" s="117"/>
      <c r="AU982" s="117"/>
      <c r="AV982" s="117"/>
      <c r="AW982" s="117"/>
      <c r="AX982" s="117"/>
      <c r="AY982" s="117"/>
      <c r="AZ982" s="117"/>
      <c r="BA982" s="117"/>
    </row>
    <row r="983" spans="33:53">
      <c r="AG983" s="117"/>
      <c r="AH983" s="117"/>
      <c r="AI983" s="117"/>
      <c r="AJ983" s="117"/>
      <c r="AK983" s="117"/>
      <c r="AM983" s="141"/>
      <c r="AT983" s="117"/>
      <c r="AU983" s="117"/>
      <c r="AV983" s="117"/>
      <c r="AW983" s="117"/>
      <c r="AX983" s="117"/>
      <c r="AY983" s="117"/>
      <c r="AZ983" s="117"/>
      <c r="BA983" s="117"/>
    </row>
    <row r="984" spans="33:53">
      <c r="AG984" s="117"/>
      <c r="AH984" s="117"/>
      <c r="AI984" s="117"/>
      <c r="AJ984" s="117"/>
      <c r="AK984" s="117"/>
      <c r="AM984" s="141"/>
      <c r="AT984" s="117"/>
      <c r="AU984" s="117"/>
      <c r="AV984" s="117"/>
      <c r="AW984" s="117"/>
      <c r="AX984" s="117"/>
      <c r="AY984" s="117"/>
      <c r="AZ984" s="117"/>
      <c r="BA984" s="117"/>
    </row>
    <row r="985" spans="33:53">
      <c r="AG985" s="117"/>
      <c r="AH985" s="117"/>
      <c r="AI985" s="117"/>
      <c r="AJ985" s="117"/>
      <c r="AK985" s="117"/>
      <c r="AM985" s="141"/>
      <c r="AT985" s="117"/>
      <c r="AU985" s="117"/>
      <c r="AV985" s="117"/>
      <c r="AW985" s="117"/>
      <c r="AX985" s="117"/>
      <c r="AY985" s="117"/>
      <c r="AZ985" s="117"/>
      <c r="BA985" s="117"/>
    </row>
    <row r="986" spans="33:53">
      <c r="AG986" s="117"/>
      <c r="AH986" s="117"/>
      <c r="AI986" s="117"/>
      <c r="AJ986" s="117"/>
      <c r="AK986" s="117"/>
      <c r="AM986" s="141"/>
      <c r="AT986" s="117"/>
      <c r="AU986" s="117"/>
      <c r="AV986" s="117"/>
      <c r="AW986" s="117"/>
      <c r="AX986" s="117"/>
      <c r="AY986" s="117"/>
      <c r="AZ986" s="117"/>
      <c r="BA986" s="117"/>
    </row>
    <row r="987" spans="33:53">
      <c r="AG987" s="117"/>
      <c r="AH987" s="117"/>
      <c r="AI987" s="117"/>
      <c r="AJ987" s="117"/>
      <c r="AK987" s="117"/>
      <c r="AM987" s="141"/>
      <c r="AT987" s="117"/>
      <c r="AU987" s="117"/>
      <c r="AV987" s="117"/>
      <c r="AW987" s="117"/>
      <c r="AX987" s="117"/>
      <c r="AY987" s="117"/>
      <c r="AZ987" s="117"/>
      <c r="BA987" s="117"/>
    </row>
    <row r="988" spans="33:53">
      <c r="AG988" s="117"/>
      <c r="AH988" s="117"/>
      <c r="AI988" s="117"/>
      <c r="AJ988" s="117"/>
      <c r="AK988" s="117"/>
      <c r="AM988" s="141"/>
      <c r="AT988" s="117"/>
      <c r="AU988" s="117"/>
      <c r="AV988" s="117"/>
      <c r="AW988" s="117"/>
      <c r="AX988" s="117"/>
      <c r="AY988" s="117"/>
      <c r="AZ988" s="117"/>
      <c r="BA988" s="117"/>
    </row>
    <row r="989" spans="33:53">
      <c r="AG989" s="117"/>
      <c r="AH989" s="117"/>
      <c r="AI989" s="117"/>
      <c r="AJ989" s="117"/>
      <c r="AK989" s="117"/>
      <c r="AM989" s="141"/>
      <c r="AT989" s="117"/>
      <c r="AU989" s="117"/>
      <c r="AV989" s="117"/>
      <c r="AW989" s="117"/>
      <c r="AX989" s="117"/>
      <c r="AY989" s="117"/>
      <c r="AZ989" s="117"/>
      <c r="BA989" s="117"/>
    </row>
    <row r="990" spans="33:53">
      <c r="AG990" s="117"/>
      <c r="AH990" s="117"/>
      <c r="AI990" s="117"/>
      <c r="AJ990" s="117"/>
      <c r="AK990" s="117"/>
      <c r="AM990" s="141"/>
      <c r="AT990" s="117"/>
      <c r="AU990" s="117"/>
      <c r="AV990" s="117"/>
      <c r="AW990" s="117"/>
      <c r="AX990" s="117"/>
      <c r="AY990" s="117"/>
      <c r="AZ990" s="117"/>
      <c r="BA990" s="117"/>
    </row>
    <row r="991" spans="33:53">
      <c r="AG991" s="117"/>
      <c r="AH991" s="117"/>
      <c r="AI991" s="117"/>
      <c r="AJ991" s="117"/>
      <c r="AK991" s="117"/>
      <c r="AM991" s="141"/>
      <c r="AT991" s="117"/>
      <c r="AU991" s="117"/>
      <c r="AV991" s="117"/>
      <c r="AW991" s="117"/>
      <c r="AX991" s="117"/>
      <c r="AY991" s="117"/>
      <c r="AZ991" s="117"/>
      <c r="BA991" s="117"/>
    </row>
    <row r="992" spans="33:53">
      <c r="AG992" s="117"/>
      <c r="AH992" s="117"/>
      <c r="AI992" s="117"/>
      <c r="AJ992" s="117"/>
      <c r="AK992" s="117"/>
      <c r="AM992" s="141"/>
      <c r="AT992" s="117"/>
      <c r="AU992" s="117"/>
      <c r="AV992" s="117"/>
      <c r="AW992" s="117"/>
      <c r="AX992" s="117"/>
      <c r="AY992" s="117"/>
      <c r="AZ992" s="117"/>
      <c r="BA992" s="117"/>
    </row>
    <row r="993" spans="33:70">
      <c r="AG993" s="117"/>
      <c r="AH993" s="117"/>
      <c r="AI993" s="117"/>
      <c r="AJ993" s="117"/>
      <c r="AK993" s="117"/>
      <c r="AM993" s="141"/>
      <c r="AT993" s="117"/>
      <c r="AU993" s="117"/>
      <c r="AV993" s="117"/>
      <c r="AW993" s="117"/>
      <c r="AX993" s="117"/>
      <c r="AY993" s="117"/>
      <c r="AZ993" s="117"/>
      <c r="BA993" s="117"/>
    </row>
    <row r="994" spans="33:70">
      <c r="AG994" s="117"/>
      <c r="AH994" s="117"/>
      <c r="AI994" s="117"/>
      <c r="AJ994" s="117"/>
      <c r="AK994" s="117"/>
      <c r="AM994" s="141"/>
      <c r="AT994" s="117"/>
      <c r="AU994" s="117"/>
      <c r="AV994" s="117"/>
      <c r="AW994" s="117"/>
      <c r="AX994" s="117"/>
      <c r="AY994" s="117"/>
      <c r="AZ994" s="117"/>
      <c r="BA994" s="117"/>
      <c r="BB994" s="117"/>
      <c r="BC994" s="117"/>
      <c r="BD994" s="117"/>
      <c r="BE994" s="117"/>
      <c r="BF994" s="117"/>
      <c r="BG994" s="117"/>
      <c r="BH994" s="117"/>
      <c r="BI994" s="117"/>
      <c r="BJ994" s="117"/>
      <c r="BK994" s="117"/>
      <c r="BL994" s="117"/>
      <c r="BM994" s="117"/>
      <c r="BN994" s="117"/>
      <c r="BO994" s="117"/>
      <c r="BP994" s="117"/>
      <c r="BQ994" s="117"/>
      <c r="BR994" s="117"/>
    </row>
    <row r="995" spans="33:70">
      <c r="AG995" s="117"/>
      <c r="AH995" s="117"/>
      <c r="AI995" s="117"/>
      <c r="AJ995" s="117"/>
      <c r="AK995" s="117"/>
      <c r="AM995" s="141"/>
      <c r="AT995" s="117"/>
      <c r="AU995" s="117"/>
      <c r="AV995" s="117"/>
      <c r="AW995" s="117"/>
      <c r="AX995" s="117"/>
      <c r="AY995" s="117"/>
      <c r="AZ995" s="117"/>
      <c r="BA995" s="117"/>
    </row>
    <row r="996" spans="33:70">
      <c r="AG996" s="117"/>
      <c r="AH996" s="117"/>
      <c r="AI996" s="117"/>
      <c r="AJ996" s="117"/>
      <c r="AK996" s="117"/>
      <c r="AM996" s="141"/>
      <c r="AT996" s="117"/>
      <c r="AU996" s="117"/>
      <c r="AV996" s="117"/>
      <c r="AW996" s="117"/>
      <c r="AX996" s="117"/>
      <c r="AY996" s="117"/>
      <c r="AZ996" s="117"/>
      <c r="BA996" s="117"/>
    </row>
    <row r="997" spans="33:70">
      <c r="AG997" s="117"/>
      <c r="AH997" s="117"/>
      <c r="AI997" s="117"/>
      <c r="AJ997" s="117"/>
      <c r="AK997" s="117"/>
      <c r="AM997" s="141"/>
      <c r="AT997" s="117"/>
      <c r="AU997" s="117"/>
      <c r="AV997" s="117"/>
      <c r="AW997" s="117"/>
      <c r="AX997" s="117"/>
      <c r="AY997" s="117"/>
      <c r="AZ997" s="117"/>
      <c r="BA997" s="117"/>
    </row>
    <row r="998" spans="33:70">
      <c r="AG998" s="117"/>
      <c r="AH998" s="117"/>
      <c r="AI998" s="117"/>
      <c r="AJ998" s="117"/>
      <c r="AK998" s="117"/>
      <c r="AM998" s="141"/>
      <c r="AT998" s="117"/>
      <c r="AU998" s="117"/>
      <c r="AV998" s="117"/>
      <c r="AW998" s="117"/>
      <c r="AX998" s="117"/>
      <c r="AY998" s="117"/>
      <c r="AZ998" s="117"/>
      <c r="BA998" s="117"/>
    </row>
    <row r="999" spans="33:70">
      <c r="AG999" s="117"/>
      <c r="AH999" s="117"/>
      <c r="AI999" s="117"/>
      <c r="AJ999" s="117"/>
      <c r="AK999" s="117"/>
      <c r="AM999" s="141"/>
      <c r="AT999" s="117"/>
      <c r="AU999" s="117"/>
      <c r="AV999" s="117"/>
      <c r="AW999" s="117"/>
      <c r="AX999" s="117"/>
      <c r="AY999" s="117"/>
      <c r="AZ999" s="117"/>
      <c r="BA999" s="117"/>
    </row>
    <row r="1000" spans="33:70">
      <c r="AG1000" s="117"/>
      <c r="AH1000" s="117"/>
      <c r="AI1000" s="117"/>
      <c r="AJ1000" s="117"/>
      <c r="AK1000" s="117"/>
      <c r="AM1000" s="141"/>
      <c r="AT1000" s="117"/>
      <c r="AU1000" s="117"/>
      <c r="AV1000" s="117"/>
      <c r="AW1000" s="117"/>
      <c r="AX1000" s="117"/>
      <c r="AY1000" s="117"/>
      <c r="AZ1000" s="117"/>
      <c r="BA1000" s="117"/>
    </row>
    <row r="1001" spans="33:70">
      <c r="AG1001" s="117"/>
      <c r="AH1001" s="117"/>
      <c r="AI1001" s="117"/>
      <c r="AJ1001" s="117"/>
      <c r="AK1001" s="117"/>
      <c r="AM1001" s="141"/>
      <c r="AT1001" s="117"/>
      <c r="AU1001" s="117"/>
      <c r="AV1001" s="117"/>
      <c r="AW1001" s="117"/>
      <c r="AX1001" s="117"/>
      <c r="AY1001" s="117"/>
      <c r="AZ1001" s="117"/>
      <c r="BA1001" s="117"/>
    </row>
    <row r="1002" spans="33:70">
      <c r="AG1002" s="117"/>
      <c r="AH1002" s="117"/>
      <c r="AI1002" s="117"/>
      <c r="AJ1002" s="117"/>
      <c r="AK1002" s="117"/>
      <c r="AM1002" s="141"/>
      <c r="AT1002" s="117"/>
      <c r="AU1002" s="117"/>
      <c r="AV1002" s="117"/>
      <c r="AW1002" s="117"/>
      <c r="AX1002" s="117"/>
      <c r="AY1002" s="117"/>
      <c r="AZ1002" s="117"/>
      <c r="BA1002" s="117"/>
    </row>
    <row r="1003" spans="33:70">
      <c r="AG1003" s="117"/>
      <c r="AH1003" s="117"/>
      <c r="AI1003" s="117"/>
      <c r="AJ1003" s="117"/>
      <c r="AK1003" s="117"/>
      <c r="AM1003" s="141"/>
      <c r="AT1003" s="117"/>
      <c r="AU1003" s="117"/>
      <c r="AV1003" s="117"/>
      <c r="AW1003" s="117"/>
      <c r="AX1003" s="117"/>
      <c r="AY1003" s="117"/>
      <c r="AZ1003" s="117"/>
      <c r="BA1003" s="117"/>
    </row>
    <row r="1004" spans="33:70">
      <c r="AG1004" s="117"/>
      <c r="AH1004" s="117"/>
      <c r="AI1004" s="117"/>
      <c r="AJ1004" s="117"/>
      <c r="AK1004" s="117"/>
      <c r="AM1004" s="141"/>
      <c r="AT1004" s="117"/>
      <c r="AU1004" s="117"/>
      <c r="AV1004" s="117"/>
      <c r="AW1004" s="117"/>
      <c r="AX1004" s="117"/>
      <c r="AY1004" s="117"/>
      <c r="AZ1004" s="117"/>
      <c r="BA1004" s="117"/>
    </row>
    <row r="1005" spans="33:70">
      <c r="AG1005" s="117"/>
      <c r="AH1005" s="117"/>
      <c r="AI1005" s="117"/>
      <c r="AJ1005" s="117"/>
      <c r="AK1005" s="117"/>
      <c r="AM1005" s="141"/>
      <c r="AT1005" s="117"/>
      <c r="AU1005" s="117"/>
      <c r="AV1005" s="117"/>
      <c r="AW1005" s="117"/>
      <c r="AX1005" s="117"/>
      <c r="AY1005" s="117"/>
      <c r="AZ1005" s="117"/>
      <c r="BA1005" s="117"/>
    </row>
    <row r="1006" spans="33:70">
      <c r="AG1006" s="117"/>
      <c r="AH1006" s="117"/>
      <c r="AI1006" s="117"/>
      <c r="AJ1006" s="117"/>
      <c r="AK1006" s="117"/>
      <c r="AM1006" s="141"/>
      <c r="AT1006" s="117"/>
      <c r="AU1006" s="117"/>
      <c r="AV1006" s="117"/>
      <c r="AW1006" s="117"/>
      <c r="AX1006" s="117"/>
      <c r="AY1006" s="117"/>
      <c r="AZ1006" s="117"/>
      <c r="BA1006" s="117"/>
    </row>
    <row r="1007" spans="33:70">
      <c r="AG1007" s="117"/>
      <c r="AH1007" s="117"/>
      <c r="AI1007" s="117"/>
      <c r="AJ1007" s="117"/>
      <c r="AK1007" s="117"/>
      <c r="AM1007" s="141"/>
      <c r="AT1007" s="117"/>
      <c r="AU1007" s="117"/>
      <c r="AV1007" s="117"/>
      <c r="AW1007" s="117"/>
      <c r="AX1007" s="117"/>
      <c r="AY1007" s="117"/>
      <c r="AZ1007" s="117"/>
      <c r="BA1007" s="117"/>
    </row>
    <row r="1008" spans="33:70">
      <c r="AG1008" s="117"/>
      <c r="AH1008" s="117"/>
      <c r="AI1008" s="117"/>
      <c r="AJ1008" s="117"/>
      <c r="AK1008" s="117"/>
      <c r="AM1008" s="141"/>
      <c r="AT1008" s="117"/>
      <c r="AU1008" s="117"/>
      <c r="AV1008" s="117"/>
      <c r="AW1008" s="117"/>
      <c r="AX1008" s="117"/>
      <c r="AY1008" s="117"/>
      <c r="AZ1008" s="117"/>
      <c r="BA1008" s="117"/>
    </row>
    <row r="1009" spans="33:53">
      <c r="AG1009" s="117"/>
      <c r="AH1009" s="117"/>
      <c r="AI1009" s="117"/>
      <c r="AJ1009" s="117"/>
      <c r="AK1009" s="117"/>
      <c r="AM1009" s="141"/>
      <c r="AT1009" s="117"/>
      <c r="AU1009" s="117"/>
      <c r="AV1009" s="117"/>
      <c r="AW1009" s="117"/>
      <c r="AX1009" s="117"/>
      <c r="AY1009" s="117"/>
      <c r="AZ1009" s="117"/>
      <c r="BA1009" s="117"/>
    </row>
    <row r="1010" spans="33:53">
      <c r="AG1010" s="117"/>
      <c r="AH1010" s="117"/>
      <c r="AI1010" s="117"/>
      <c r="AJ1010" s="117"/>
      <c r="AK1010" s="117"/>
      <c r="AM1010" s="141"/>
      <c r="AT1010" s="117"/>
      <c r="AU1010" s="117"/>
      <c r="AV1010" s="117"/>
      <c r="AW1010" s="117"/>
      <c r="AX1010" s="117"/>
      <c r="AY1010" s="117"/>
      <c r="AZ1010" s="117"/>
      <c r="BA1010" s="117"/>
    </row>
    <row r="1011" spans="33:53">
      <c r="AG1011" s="117"/>
      <c r="AH1011" s="117"/>
      <c r="AI1011" s="117"/>
      <c r="AJ1011" s="117"/>
      <c r="AK1011" s="117"/>
      <c r="AM1011" s="141"/>
      <c r="AT1011" s="117"/>
      <c r="AU1011" s="117"/>
      <c r="AV1011" s="117"/>
      <c r="AW1011" s="117"/>
      <c r="AX1011" s="117"/>
      <c r="AY1011" s="117"/>
      <c r="AZ1011" s="117"/>
      <c r="BA1011" s="117"/>
    </row>
    <row r="1012" spans="33:53">
      <c r="AG1012" s="117"/>
      <c r="AH1012" s="117"/>
      <c r="AI1012" s="117"/>
      <c r="AJ1012" s="117"/>
      <c r="AK1012" s="117"/>
      <c r="AM1012" s="141"/>
      <c r="AT1012" s="117"/>
      <c r="AU1012" s="117"/>
      <c r="AV1012" s="117"/>
      <c r="AW1012" s="117"/>
      <c r="AX1012" s="117"/>
      <c r="AY1012" s="117"/>
      <c r="AZ1012" s="117"/>
      <c r="BA1012" s="117"/>
    </row>
    <row r="1013" spans="33:53">
      <c r="AG1013" s="117"/>
      <c r="AH1013" s="117"/>
      <c r="AI1013" s="117"/>
      <c r="AJ1013" s="117"/>
      <c r="AK1013" s="117"/>
      <c r="AM1013" s="141"/>
      <c r="AT1013" s="117"/>
      <c r="AU1013" s="117"/>
      <c r="AV1013" s="117"/>
      <c r="AW1013" s="117"/>
      <c r="AX1013" s="117"/>
      <c r="AY1013" s="117"/>
      <c r="AZ1013" s="117"/>
      <c r="BA1013" s="117"/>
    </row>
    <row r="1014" spans="33:53">
      <c r="AG1014" s="117"/>
      <c r="AH1014" s="117"/>
      <c r="AI1014" s="117"/>
      <c r="AJ1014" s="117"/>
      <c r="AK1014" s="117"/>
      <c r="AM1014" s="141"/>
      <c r="AT1014" s="117"/>
      <c r="AU1014" s="117"/>
      <c r="AV1014" s="117"/>
      <c r="AW1014" s="117"/>
      <c r="AX1014" s="117"/>
      <c r="AY1014" s="117"/>
      <c r="AZ1014" s="117"/>
      <c r="BA1014" s="117"/>
    </row>
    <row r="1015" spans="33:53">
      <c r="AG1015" s="117"/>
      <c r="AH1015" s="117"/>
      <c r="AI1015" s="117"/>
      <c r="AJ1015" s="117"/>
      <c r="AK1015" s="117"/>
      <c r="AM1015" s="141"/>
      <c r="AT1015" s="117"/>
      <c r="AU1015" s="117"/>
      <c r="AV1015" s="117"/>
      <c r="AW1015" s="117"/>
      <c r="AX1015" s="117"/>
      <c r="AY1015" s="117"/>
      <c r="AZ1015" s="117"/>
      <c r="BA1015" s="117"/>
    </row>
    <row r="1016" spans="33:53">
      <c r="AG1016" s="117"/>
      <c r="AH1016" s="117"/>
      <c r="AI1016" s="117"/>
      <c r="AJ1016" s="117"/>
      <c r="AK1016" s="117"/>
      <c r="AM1016" s="141"/>
      <c r="AT1016" s="117"/>
      <c r="AU1016" s="117"/>
      <c r="AV1016" s="117"/>
      <c r="AW1016" s="117"/>
      <c r="AX1016" s="117"/>
      <c r="AY1016" s="117"/>
      <c r="AZ1016" s="117"/>
      <c r="BA1016" s="117"/>
    </row>
    <row r="1017" spans="33:53">
      <c r="AG1017" s="117"/>
      <c r="AH1017" s="117"/>
      <c r="AI1017" s="117"/>
      <c r="AJ1017" s="117"/>
      <c r="AK1017" s="117"/>
      <c r="AM1017" s="141"/>
      <c r="AT1017" s="117"/>
      <c r="AU1017" s="117"/>
      <c r="AV1017" s="117"/>
      <c r="AW1017" s="117"/>
      <c r="AX1017" s="117"/>
      <c r="AY1017" s="117"/>
      <c r="AZ1017" s="117"/>
      <c r="BA1017" s="117"/>
    </row>
    <row r="1018" spans="33:53">
      <c r="AG1018" s="117"/>
      <c r="AH1018" s="117"/>
      <c r="AI1018" s="117"/>
      <c r="AJ1018" s="117"/>
      <c r="AK1018" s="117"/>
      <c r="AM1018" s="141"/>
      <c r="AT1018" s="117"/>
      <c r="AU1018" s="117"/>
      <c r="AV1018" s="117"/>
      <c r="AW1018" s="117"/>
      <c r="AX1018" s="117"/>
      <c r="AY1018" s="117"/>
      <c r="AZ1018" s="117"/>
      <c r="BA1018" s="117"/>
    </row>
    <row r="1019" spans="33:53">
      <c r="AG1019" s="117"/>
      <c r="AH1019" s="117"/>
      <c r="AI1019" s="117"/>
      <c r="AJ1019" s="117"/>
      <c r="AK1019" s="117"/>
      <c r="AM1019" s="141"/>
      <c r="AT1019" s="117"/>
      <c r="AU1019" s="117"/>
      <c r="AV1019" s="117"/>
      <c r="AW1019" s="117"/>
      <c r="AX1019" s="117"/>
      <c r="AY1019" s="117"/>
      <c r="AZ1019" s="117"/>
      <c r="BA1019" s="117"/>
    </row>
    <row r="1020" spans="33:53">
      <c r="AG1020" s="117"/>
      <c r="AH1020" s="117"/>
      <c r="AI1020" s="117"/>
      <c r="AJ1020" s="117"/>
      <c r="AK1020" s="117"/>
      <c r="AM1020" s="141"/>
      <c r="AT1020" s="117"/>
      <c r="AU1020" s="117"/>
      <c r="AV1020" s="117"/>
      <c r="AW1020" s="117"/>
      <c r="AX1020" s="117"/>
      <c r="AY1020" s="117"/>
      <c r="AZ1020" s="117"/>
      <c r="BA1020" s="117"/>
    </row>
    <row r="1021" spans="33:53">
      <c r="AG1021" s="117"/>
      <c r="AH1021" s="117"/>
      <c r="AI1021" s="117"/>
      <c r="AJ1021" s="117"/>
      <c r="AK1021" s="117"/>
      <c r="AM1021" s="141"/>
      <c r="AT1021" s="117"/>
      <c r="AU1021" s="117"/>
      <c r="AV1021" s="117"/>
      <c r="AW1021" s="117"/>
      <c r="AX1021" s="117"/>
      <c r="AY1021" s="117"/>
      <c r="AZ1021" s="117"/>
      <c r="BA1021" s="117"/>
    </row>
    <row r="1022" spans="33:53">
      <c r="AG1022" s="117"/>
      <c r="AH1022" s="117"/>
      <c r="AI1022" s="117"/>
      <c r="AJ1022" s="117"/>
      <c r="AK1022" s="117"/>
      <c r="AM1022" s="141"/>
      <c r="AT1022" s="117"/>
      <c r="AU1022" s="117"/>
      <c r="AV1022" s="117"/>
      <c r="AW1022" s="117"/>
      <c r="AX1022" s="117"/>
      <c r="AY1022" s="117"/>
      <c r="AZ1022" s="117"/>
      <c r="BA1022" s="117"/>
    </row>
    <row r="1023" spans="33:53">
      <c r="AG1023" s="117"/>
      <c r="AH1023" s="117"/>
      <c r="AI1023" s="117"/>
      <c r="AJ1023" s="117"/>
      <c r="AK1023" s="117"/>
      <c r="AM1023" s="141"/>
      <c r="AT1023" s="117"/>
      <c r="AU1023" s="117"/>
      <c r="AV1023" s="117"/>
      <c r="AW1023" s="117"/>
      <c r="AX1023" s="117"/>
      <c r="AY1023" s="117"/>
      <c r="AZ1023" s="117"/>
      <c r="BA1023" s="117"/>
    </row>
    <row r="1024" spans="33:53">
      <c r="AG1024" s="117"/>
      <c r="AH1024" s="117"/>
      <c r="AI1024" s="117"/>
      <c r="AJ1024" s="117"/>
      <c r="AK1024" s="117"/>
      <c r="AM1024" s="141"/>
      <c r="AT1024" s="117"/>
      <c r="AU1024" s="117"/>
      <c r="AV1024" s="117"/>
      <c r="AW1024" s="117"/>
      <c r="AX1024" s="117"/>
      <c r="AY1024" s="117"/>
      <c r="AZ1024" s="117"/>
      <c r="BA1024" s="117"/>
    </row>
    <row r="1025" spans="33:54">
      <c r="AG1025" s="117"/>
      <c r="AH1025" s="117"/>
      <c r="AI1025" s="117"/>
      <c r="AJ1025" s="117"/>
      <c r="AK1025" s="117"/>
      <c r="AM1025" s="141"/>
      <c r="AT1025" s="117"/>
      <c r="AU1025" s="117"/>
      <c r="AV1025" s="117"/>
      <c r="AW1025" s="117"/>
      <c r="AX1025" s="117"/>
      <c r="AY1025" s="117"/>
      <c r="AZ1025" s="117"/>
      <c r="BA1025" s="117"/>
    </row>
    <row r="1026" spans="33:54">
      <c r="AG1026" s="117"/>
      <c r="AH1026" s="117"/>
      <c r="AI1026" s="117"/>
      <c r="AJ1026" s="117"/>
      <c r="AK1026" s="117"/>
      <c r="AM1026" s="141"/>
      <c r="AT1026" s="117"/>
      <c r="AU1026" s="117"/>
      <c r="AV1026" s="117"/>
      <c r="AW1026" s="117"/>
      <c r="AX1026" s="117"/>
      <c r="AY1026" s="117"/>
      <c r="AZ1026" s="117"/>
      <c r="BA1026" s="117"/>
    </row>
    <row r="1027" spans="33:54">
      <c r="AG1027" s="117"/>
      <c r="AH1027" s="117"/>
      <c r="AI1027" s="117"/>
      <c r="AJ1027" s="117"/>
      <c r="AK1027" s="117"/>
      <c r="AM1027" s="141"/>
      <c r="AT1027" s="117"/>
      <c r="AU1027" s="117"/>
      <c r="AV1027" s="117"/>
      <c r="AW1027" s="117"/>
      <c r="AX1027" s="117"/>
      <c r="AY1027" s="117"/>
      <c r="AZ1027" s="117"/>
      <c r="BA1027" s="117"/>
    </row>
    <row r="1028" spans="33:54">
      <c r="AG1028" s="117"/>
      <c r="AH1028" s="117"/>
      <c r="AI1028" s="117"/>
      <c r="AJ1028" s="117"/>
      <c r="AK1028" s="117"/>
      <c r="AM1028" s="141"/>
      <c r="AT1028" s="117"/>
      <c r="AU1028" s="117"/>
      <c r="AV1028" s="117"/>
      <c r="AW1028" s="117"/>
      <c r="AX1028" s="117"/>
      <c r="AY1028" s="117"/>
      <c r="AZ1028" s="117"/>
      <c r="BA1028" s="117"/>
    </row>
    <row r="1029" spans="33:54">
      <c r="AG1029" s="117"/>
      <c r="AH1029" s="117"/>
      <c r="AI1029" s="117"/>
      <c r="AJ1029" s="117"/>
      <c r="AK1029" s="117"/>
      <c r="AM1029" s="141"/>
      <c r="AT1029" s="117"/>
      <c r="AU1029" s="117"/>
      <c r="AV1029" s="117"/>
      <c r="AW1029" s="117"/>
      <c r="AX1029" s="117"/>
      <c r="AY1029" s="117"/>
      <c r="AZ1029" s="117"/>
      <c r="BA1029" s="117"/>
    </row>
    <row r="1030" spans="33:54">
      <c r="AG1030" s="117"/>
      <c r="AH1030" s="117"/>
      <c r="AI1030" s="117"/>
      <c r="AJ1030" s="117"/>
      <c r="AK1030" s="117"/>
      <c r="AM1030" s="141"/>
      <c r="AT1030" s="117"/>
      <c r="AU1030" s="117"/>
      <c r="AV1030" s="117"/>
      <c r="AW1030" s="117"/>
      <c r="AX1030" s="117"/>
      <c r="AY1030" s="117"/>
      <c r="AZ1030" s="117"/>
      <c r="BA1030" s="117"/>
    </row>
    <row r="1031" spans="33:54">
      <c r="AG1031" s="117"/>
      <c r="AH1031" s="117"/>
      <c r="AI1031" s="117"/>
      <c r="AJ1031" s="117"/>
      <c r="AK1031" s="117"/>
      <c r="AM1031" s="141"/>
      <c r="AT1031" s="117"/>
      <c r="AU1031" s="117"/>
      <c r="AV1031" s="117"/>
      <c r="AW1031" s="117"/>
      <c r="AX1031" s="117"/>
      <c r="AY1031" s="117"/>
      <c r="AZ1031" s="117"/>
      <c r="BA1031" s="117"/>
      <c r="BB1031" s="117"/>
    </row>
    <row r="1032" spans="33:54">
      <c r="AG1032" s="117"/>
      <c r="AH1032" s="117"/>
      <c r="AI1032" s="117"/>
      <c r="AJ1032" s="117"/>
      <c r="AK1032" s="117"/>
      <c r="AM1032" s="141"/>
      <c r="AT1032" s="117"/>
      <c r="AU1032" s="117"/>
      <c r="AV1032" s="117"/>
      <c r="AW1032" s="117"/>
      <c r="AX1032" s="117"/>
      <c r="AY1032" s="117"/>
      <c r="AZ1032" s="117"/>
      <c r="BA1032" s="117"/>
      <c r="BB1032" s="117"/>
    </row>
    <row r="1033" spans="33:54">
      <c r="AG1033" s="117"/>
      <c r="AH1033" s="117"/>
      <c r="AI1033" s="117"/>
      <c r="AJ1033" s="117"/>
      <c r="AK1033" s="117"/>
      <c r="AM1033" s="141"/>
      <c r="AT1033" s="117"/>
      <c r="AU1033" s="117"/>
      <c r="AV1033" s="117"/>
      <c r="AW1033" s="117"/>
      <c r="AX1033" s="117"/>
      <c r="AY1033" s="117"/>
      <c r="AZ1033" s="117"/>
      <c r="BA1033" s="117"/>
    </row>
    <row r="1034" spans="33:54">
      <c r="AG1034" s="117"/>
      <c r="AH1034" s="117"/>
      <c r="AI1034" s="117"/>
      <c r="AJ1034" s="117"/>
      <c r="AK1034" s="117"/>
      <c r="AM1034" s="141"/>
      <c r="AT1034" s="117"/>
      <c r="AU1034" s="117"/>
      <c r="AV1034" s="117"/>
      <c r="AW1034" s="117"/>
      <c r="AX1034" s="117"/>
      <c r="AY1034" s="117"/>
      <c r="AZ1034" s="117"/>
      <c r="BA1034" s="117"/>
    </row>
    <row r="1035" spans="33:54">
      <c r="AG1035" s="117"/>
      <c r="AH1035" s="117"/>
      <c r="AI1035" s="117"/>
      <c r="AJ1035" s="117"/>
      <c r="AK1035" s="117"/>
      <c r="AM1035" s="141"/>
      <c r="AT1035" s="117"/>
      <c r="AU1035" s="117"/>
      <c r="AV1035" s="117"/>
      <c r="AW1035" s="117"/>
      <c r="AX1035" s="117"/>
      <c r="AY1035" s="117"/>
      <c r="AZ1035" s="117"/>
      <c r="BA1035" s="117"/>
    </row>
    <row r="1036" spans="33:54">
      <c r="AG1036" s="117"/>
      <c r="AH1036" s="117"/>
      <c r="AI1036" s="117"/>
      <c r="AJ1036" s="117"/>
      <c r="AK1036" s="117"/>
      <c r="AM1036" s="141"/>
      <c r="AT1036" s="117"/>
      <c r="AU1036" s="117"/>
      <c r="AV1036" s="117"/>
      <c r="AW1036" s="117"/>
      <c r="AX1036" s="117"/>
      <c r="AY1036" s="117"/>
      <c r="AZ1036" s="117"/>
      <c r="BA1036" s="117"/>
    </row>
    <row r="1037" spans="33:54">
      <c r="AG1037" s="117"/>
      <c r="AH1037" s="117"/>
      <c r="AI1037" s="117"/>
      <c r="AJ1037" s="117"/>
      <c r="AK1037" s="117"/>
      <c r="AM1037" s="141"/>
      <c r="AT1037" s="117"/>
      <c r="AU1037" s="117"/>
      <c r="AV1037" s="117"/>
      <c r="AW1037" s="117"/>
      <c r="AX1037" s="117"/>
      <c r="AY1037" s="117"/>
      <c r="AZ1037" s="117"/>
      <c r="BA1037" s="117"/>
    </row>
    <row r="1038" spans="33:54">
      <c r="AG1038" s="117"/>
      <c r="AH1038" s="117"/>
      <c r="AI1038" s="117"/>
      <c r="AJ1038" s="117"/>
      <c r="AK1038" s="117"/>
      <c r="AM1038" s="141"/>
      <c r="AT1038" s="117"/>
      <c r="AU1038" s="117"/>
      <c r="AV1038" s="117"/>
      <c r="AW1038" s="117"/>
      <c r="AX1038" s="117"/>
      <c r="AY1038" s="117"/>
      <c r="AZ1038" s="117"/>
      <c r="BA1038" s="117"/>
    </row>
    <row r="1039" spans="33:54">
      <c r="AG1039" s="117"/>
      <c r="AH1039" s="117"/>
      <c r="AI1039" s="117"/>
      <c r="AJ1039" s="117"/>
      <c r="AK1039" s="117"/>
      <c r="AM1039" s="141"/>
      <c r="AT1039" s="117"/>
      <c r="AU1039" s="117"/>
      <c r="AV1039" s="117"/>
      <c r="AW1039" s="117"/>
      <c r="AX1039" s="117"/>
      <c r="AY1039" s="117"/>
      <c r="AZ1039" s="117"/>
      <c r="BA1039" s="117"/>
    </row>
    <row r="1040" spans="33:54">
      <c r="AG1040" s="117"/>
      <c r="AH1040" s="117"/>
      <c r="AI1040" s="117"/>
      <c r="AJ1040" s="117"/>
      <c r="AK1040" s="117"/>
      <c r="AM1040" s="141"/>
      <c r="AT1040" s="117"/>
      <c r="AU1040" s="117"/>
      <c r="AV1040" s="117"/>
      <c r="AW1040" s="117"/>
      <c r="AX1040" s="117"/>
      <c r="AY1040" s="117"/>
      <c r="AZ1040" s="117"/>
      <c r="BA1040" s="117"/>
    </row>
    <row r="1041" spans="33:70">
      <c r="AG1041" s="117"/>
      <c r="AH1041" s="117"/>
      <c r="AI1041" s="117"/>
      <c r="AJ1041" s="117"/>
      <c r="AK1041" s="117"/>
      <c r="AM1041" s="141"/>
      <c r="AT1041" s="117"/>
      <c r="AU1041" s="117"/>
      <c r="AV1041" s="117"/>
      <c r="AW1041" s="117"/>
      <c r="AX1041" s="117"/>
      <c r="AY1041" s="117"/>
      <c r="AZ1041" s="117"/>
      <c r="BA1041" s="117"/>
    </row>
    <row r="1042" spans="33:70">
      <c r="AG1042" s="117"/>
      <c r="AH1042" s="117"/>
      <c r="AI1042" s="117"/>
      <c r="AJ1042" s="117"/>
      <c r="AK1042" s="117"/>
      <c r="AM1042" s="141"/>
      <c r="AT1042" s="117"/>
      <c r="AU1042" s="117"/>
      <c r="AV1042" s="117"/>
      <c r="AW1042" s="117"/>
      <c r="AX1042" s="117"/>
      <c r="AY1042" s="117"/>
      <c r="AZ1042" s="117"/>
      <c r="BA1042" s="117"/>
    </row>
    <row r="1043" spans="33:70">
      <c r="AG1043" s="117"/>
      <c r="AH1043" s="117"/>
      <c r="AI1043" s="117"/>
      <c r="AJ1043" s="117"/>
      <c r="AK1043" s="117"/>
      <c r="AM1043" s="141"/>
      <c r="AT1043" s="117"/>
      <c r="AU1043" s="117"/>
      <c r="AV1043" s="117"/>
      <c r="AW1043" s="117"/>
      <c r="AX1043" s="117"/>
      <c r="AY1043" s="117"/>
      <c r="AZ1043" s="117"/>
      <c r="BA1043" s="117"/>
    </row>
    <row r="1044" spans="33:70">
      <c r="AG1044" s="117"/>
      <c r="AH1044" s="117"/>
      <c r="AI1044" s="117"/>
      <c r="AJ1044" s="117"/>
      <c r="AK1044" s="117"/>
      <c r="AM1044" s="141"/>
      <c r="AT1044" s="117"/>
      <c r="AU1044" s="117"/>
      <c r="AV1044" s="117"/>
      <c r="AW1044" s="117"/>
      <c r="AX1044" s="117"/>
      <c r="AY1044" s="117"/>
      <c r="AZ1044" s="117"/>
      <c r="BA1044" s="117"/>
    </row>
    <row r="1045" spans="33:70">
      <c r="AG1045" s="117"/>
      <c r="AH1045" s="117"/>
      <c r="AI1045" s="117"/>
      <c r="AJ1045" s="117"/>
      <c r="AK1045" s="117"/>
      <c r="AM1045" s="141"/>
      <c r="AT1045" s="117"/>
      <c r="AU1045" s="117"/>
      <c r="AV1045" s="117"/>
      <c r="AW1045" s="117"/>
      <c r="AX1045" s="117"/>
      <c r="AY1045" s="117"/>
      <c r="AZ1045" s="117"/>
      <c r="BA1045" s="117"/>
    </row>
    <row r="1046" spans="33:70">
      <c r="AG1046" s="117"/>
      <c r="AH1046" s="117"/>
      <c r="AI1046" s="117"/>
      <c r="AJ1046" s="117"/>
      <c r="AK1046" s="117"/>
      <c r="AM1046" s="141"/>
      <c r="AT1046" s="117"/>
      <c r="AU1046" s="117"/>
      <c r="AV1046" s="117"/>
      <c r="AW1046" s="117"/>
      <c r="AX1046" s="117"/>
      <c r="AY1046" s="117"/>
      <c r="AZ1046" s="117"/>
      <c r="BA1046" s="117"/>
    </row>
    <row r="1047" spans="33:70">
      <c r="AG1047" s="117"/>
      <c r="AH1047" s="117"/>
      <c r="AI1047" s="117"/>
      <c r="AJ1047" s="117"/>
      <c r="AK1047" s="117"/>
      <c r="AM1047" s="141"/>
      <c r="AT1047" s="117"/>
      <c r="AU1047" s="117"/>
      <c r="AV1047" s="117"/>
      <c r="AW1047" s="117"/>
      <c r="AX1047" s="117"/>
      <c r="AY1047" s="117"/>
      <c r="AZ1047" s="117"/>
      <c r="BA1047" s="117"/>
    </row>
    <row r="1048" spans="33:70">
      <c r="AG1048" s="117"/>
      <c r="AH1048" s="117"/>
      <c r="AI1048" s="117"/>
      <c r="AJ1048" s="117"/>
      <c r="AK1048" s="117"/>
      <c r="AM1048" s="141"/>
      <c r="AT1048" s="117"/>
      <c r="AU1048" s="117"/>
      <c r="AV1048" s="117"/>
      <c r="AW1048" s="117"/>
      <c r="AX1048" s="117"/>
      <c r="AY1048" s="117"/>
      <c r="AZ1048" s="117"/>
      <c r="BA1048" s="117"/>
    </row>
    <row r="1049" spans="33:70">
      <c r="AG1049" s="117"/>
      <c r="AH1049" s="117"/>
      <c r="AI1049" s="117"/>
      <c r="AJ1049" s="117"/>
      <c r="AK1049" s="117"/>
      <c r="AM1049" s="141"/>
      <c r="AT1049" s="117"/>
      <c r="AU1049" s="117"/>
      <c r="AV1049" s="117"/>
      <c r="AW1049" s="117"/>
      <c r="AX1049" s="117"/>
      <c r="AY1049" s="117"/>
      <c r="AZ1049" s="117"/>
      <c r="BA1049" s="117"/>
    </row>
    <row r="1050" spans="33:70">
      <c r="AG1050" s="117"/>
      <c r="AH1050" s="117"/>
      <c r="AI1050" s="117"/>
      <c r="AJ1050" s="117"/>
      <c r="AK1050" s="117"/>
      <c r="AM1050" s="141"/>
      <c r="AT1050" s="117"/>
      <c r="AU1050" s="117"/>
      <c r="AV1050" s="117"/>
      <c r="AW1050" s="117"/>
      <c r="AX1050" s="117"/>
      <c r="AY1050" s="117"/>
      <c r="AZ1050" s="117"/>
      <c r="BA1050" s="117"/>
    </row>
    <row r="1051" spans="33:70">
      <c r="AG1051" s="117"/>
      <c r="AH1051" s="117"/>
      <c r="AI1051" s="117"/>
      <c r="AJ1051" s="117"/>
      <c r="AK1051" s="117"/>
      <c r="AM1051" s="141"/>
      <c r="AT1051" s="117"/>
      <c r="AU1051" s="117"/>
      <c r="AV1051" s="117"/>
      <c r="AW1051" s="117"/>
      <c r="AX1051" s="117"/>
      <c r="AY1051" s="117"/>
      <c r="AZ1051" s="117"/>
      <c r="BA1051" s="117"/>
    </row>
    <row r="1052" spans="33:70">
      <c r="AG1052" s="117"/>
      <c r="AH1052" s="117"/>
      <c r="AI1052" s="117"/>
      <c r="AJ1052" s="117"/>
      <c r="AK1052" s="117"/>
      <c r="AM1052" s="141"/>
      <c r="AT1052" s="117"/>
      <c r="AU1052" s="117"/>
      <c r="AV1052" s="117"/>
      <c r="AW1052" s="117"/>
      <c r="AX1052" s="117"/>
      <c r="AY1052" s="117"/>
      <c r="AZ1052" s="117"/>
      <c r="BA1052" s="117"/>
    </row>
    <row r="1053" spans="33:70">
      <c r="AG1053" s="117"/>
      <c r="AH1053" s="117"/>
      <c r="AI1053" s="117"/>
      <c r="AJ1053" s="117"/>
      <c r="AK1053" s="117"/>
      <c r="AM1053" s="141"/>
      <c r="AT1053" s="117"/>
      <c r="AU1053" s="117"/>
      <c r="AV1053" s="117"/>
      <c r="AW1053" s="117"/>
      <c r="AX1053" s="117"/>
      <c r="AY1053" s="117"/>
      <c r="AZ1053" s="117"/>
      <c r="BA1053" s="117"/>
    </row>
    <row r="1054" spans="33:70">
      <c r="AG1054" s="117"/>
      <c r="AH1054" s="117"/>
      <c r="AI1054" s="117"/>
      <c r="AJ1054" s="117"/>
      <c r="AK1054" s="117"/>
      <c r="AM1054" s="141"/>
      <c r="AT1054" s="117"/>
      <c r="AU1054" s="117"/>
      <c r="AV1054" s="117"/>
      <c r="AW1054" s="117"/>
      <c r="AX1054" s="117"/>
      <c r="AY1054" s="117"/>
      <c r="AZ1054" s="117"/>
      <c r="BA1054" s="117"/>
    </row>
    <row r="1055" spans="33:70">
      <c r="AG1055" s="117"/>
      <c r="AH1055" s="117"/>
      <c r="AI1055" s="117"/>
      <c r="AJ1055" s="117"/>
      <c r="AK1055" s="117"/>
      <c r="AM1055" s="141"/>
      <c r="AT1055" s="117"/>
      <c r="AU1055" s="117"/>
      <c r="AV1055" s="117"/>
      <c r="AW1055" s="117"/>
      <c r="AX1055" s="117"/>
      <c r="AY1055" s="117"/>
      <c r="AZ1055" s="117"/>
      <c r="BA1055" s="117"/>
    </row>
    <row r="1056" spans="33:70">
      <c r="AG1056" s="117"/>
      <c r="AH1056" s="117"/>
      <c r="AI1056" s="117"/>
      <c r="AJ1056" s="117"/>
      <c r="AK1056" s="117"/>
      <c r="AM1056" s="141"/>
      <c r="AT1056" s="117"/>
      <c r="AU1056" s="117"/>
      <c r="AV1056" s="117"/>
      <c r="AW1056" s="117"/>
      <c r="AX1056" s="117"/>
      <c r="AY1056" s="117"/>
      <c r="AZ1056" s="117"/>
      <c r="BA1056" s="117"/>
      <c r="BB1056" s="117"/>
      <c r="BC1056" s="117"/>
      <c r="BD1056" s="117"/>
      <c r="BE1056" s="117"/>
      <c r="BF1056" s="117"/>
      <c r="BG1056" s="117"/>
      <c r="BH1056" s="117"/>
      <c r="BI1056" s="117"/>
      <c r="BJ1056" s="117"/>
      <c r="BK1056" s="117"/>
      <c r="BL1056" s="117"/>
      <c r="BM1056" s="117"/>
      <c r="BN1056" s="117"/>
      <c r="BO1056" s="117"/>
      <c r="BP1056" s="117"/>
      <c r="BQ1056" s="117"/>
      <c r="BR1056" s="117"/>
    </row>
    <row r="1057" spans="33:54">
      <c r="AG1057" s="117"/>
      <c r="AH1057" s="117"/>
      <c r="AI1057" s="117"/>
      <c r="AJ1057" s="117"/>
      <c r="AK1057" s="117"/>
      <c r="AM1057" s="141"/>
      <c r="AT1057" s="117"/>
      <c r="AU1057" s="117"/>
      <c r="AV1057" s="117"/>
      <c r="AW1057" s="117"/>
      <c r="AX1057" s="117"/>
      <c r="AY1057" s="117"/>
      <c r="AZ1057" s="117"/>
      <c r="BA1057" s="117"/>
    </row>
    <row r="1058" spans="33:54">
      <c r="AG1058" s="117"/>
      <c r="AH1058" s="117"/>
      <c r="AI1058" s="117"/>
      <c r="AJ1058" s="117"/>
      <c r="AK1058" s="117"/>
      <c r="AM1058" s="141"/>
      <c r="AT1058" s="117"/>
      <c r="AU1058" s="117"/>
      <c r="AV1058" s="117"/>
      <c r="AW1058" s="117"/>
      <c r="AX1058" s="117"/>
      <c r="AY1058" s="117"/>
      <c r="AZ1058" s="117"/>
      <c r="BA1058" s="117"/>
    </row>
    <row r="1059" spans="33:54">
      <c r="AG1059" s="117"/>
      <c r="AH1059" s="117"/>
      <c r="AI1059" s="117"/>
      <c r="AJ1059" s="117"/>
      <c r="AK1059" s="117"/>
      <c r="AM1059" s="141"/>
      <c r="AT1059" s="117"/>
      <c r="AU1059" s="117"/>
      <c r="AV1059" s="117"/>
      <c r="AW1059" s="117"/>
      <c r="AX1059" s="117"/>
      <c r="AY1059" s="117"/>
      <c r="AZ1059" s="117"/>
      <c r="BA1059" s="117"/>
    </row>
    <row r="1060" spans="33:54">
      <c r="AG1060" s="117"/>
      <c r="AH1060" s="117"/>
      <c r="AI1060" s="117"/>
      <c r="AJ1060" s="117"/>
      <c r="AK1060" s="117"/>
      <c r="AM1060" s="141"/>
      <c r="AT1060" s="117"/>
      <c r="AU1060" s="117"/>
      <c r="AV1060" s="117"/>
      <c r="AW1060" s="117"/>
      <c r="AX1060" s="117"/>
      <c r="AY1060" s="117"/>
      <c r="AZ1060" s="117"/>
      <c r="BA1060" s="117"/>
    </row>
    <row r="1061" spans="33:54">
      <c r="AG1061" s="117"/>
      <c r="AH1061" s="117"/>
      <c r="AI1061" s="117"/>
      <c r="AJ1061" s="117"/>
      <c r="AK1061" s="117"/>
      <c r="AM1061" s="141"/>
      <c r="AT1061" s="117"/>
      <c r="AU1061" s="117"/>
      <c r="AV1061" s="117"/>
      <c r="AW1061" s="117"/>
      <c r="AX1061" s="117"/>
      <c r="AY1061" s="117"/>
      <c r="AZ1061" s="117"/>
      <c r="BA1061" s="117"/>
    </row>
    <row r="1062" spans="33:54">
      <c r="AG1062" s="117"/>
      <c r="AH1062" s="117"/>
      <c r="AI1062" s="117"/>
      <c r="AJ1062" s="117"/>
      <c r="AK1062" s="117"/>
      <c r="AM1062" s="141"/>
      <c r="AT1062" s="117"/>
      <c r="AU1062" s="117"/>
      <c r="AV1062" s="117"/>
      <c r="AW1062" s="117"/>
      <c r="AX1062" s="117"/>
      <c r="AY1062" s="117"/>
      <c r="AZ1062" s="117"/>
      <c r="BA1062" s="117"/>
    </row>
    <row r="1063" spans="33:54">
      <c r="AG1063" s="117"/>
      <c r="AH1063" s="117"/>
      <c r="AI1063" s="117"/>
      <c r="AJ1063" s="117"/>
      <c r="AK1063" s="117"/>
      <c r="AM1063" s="141"/>
      <c r="AT1063" s="117"/>
      <c r="AU1063" s="117"/>
      <c r="AV1063" s="117"/>
      <c r="AW1063" s="117"/>
      <c r="AX1063" s="117"/>
      <c r="AY1063" s="117"/>
      <c r="AZ1063" s="117"/>
      <c r="BA1063" s="117"/>
    </row>
    <row r="1064" spans="33:54">
      <c r="AG1064" s="117"/>
      <c r="AH1064" s="117"/>
      <c r="AI1064" s="117"/>
      <c r="AJ1064" s="117"/>
      <c r="AK1064" s="117"/>
      <c r="AM1064" s="141"/>
      <c r="AT1064" s="117"/>
      <c r="AU1064" s="117"/>
      <c r="AV1064" s="117"/>
      <c r="AW1064" s="117"/>
      <c r="AX1064" s="117"/>
      <c r="AY1064" s="117"/>
      <c r="AZ1064" s="117"/>
      <c r="BA1064" s="117"/>
    </row>
    <row r="1065" spans="33:54">
      <c r="AG1065" s="117"/>
      <c r="AH1065" s="117"/>
      <c r="AI1065" s="117"/>
      <c r="AJ1065" s="117"/>
      <c r="AK1065" s="117"/>
      <c r="AM1065" s="141"/>
      <c r="AT1065" s="117"/>
      <c r="AU1065" s="117"/>
      <c r="AV1065" s="117"/>
      <c r="AW1065" s="117"/>
      <c r="AX1065" s="117"/>
      <c r="AY1065" s="117"/>
      <c r="AZ1065" s="117"/>
      <c r="BA1065" s="117"/>
    </row>
    <row r="1066" spans="33:54">
      <c r="AG1066" s="117"/>
      <c r="AH1066" s="117"/>
      <c r="AI1066" s="117"/>
      <c r="AJ1066" s="117"/>
      <c r="AK1066" s="117"/>
      <c r="AM1066" s="141"/>
      <c r="AT1066" s="117"/>
      <c r="AU1066" s="117"/>
      <c r="AV1066" s="117"/>
      <c r="AW1066" s="117"/>
      <c r="AX1066" s="117"/>
      <c r="AY1066" s="117"/>
      <c r="AZ1066" s="117"/>
      <c r="BA1066" s="117"/>
    </row>
    <row r="1067" spans="33:54">
      <c r="AG1067" s="117"/>
      <c r="AH1067" s="117"/>
      <c r="AI1067" s="117"/>
      <c r="AJ1067" s="117"/>
      <c r="AK1067" s="117"/>
      <c r="AM1067" s="141"/>
      <c r="AT1067" s="117"/>
      <c r="AU1067" s="117"/>
      <c r="AV1067" s="117"/>
      <c r="AW1067" s="117"/>
      <c r="AX1067" s="117"/>
      <c r="AY1067" s="117"/>
      <c r="AZ1067" s="117"/>
      <c r="BA1067" s="117"/>
    </row>
    <row r="1068" spans="33:54">
      <c r="AG1068" s="117"/>
      <c r="AH1068" s="117"/>
      <c r="AI1068" s="117"/>
      <c r="AJ1068" s="117"/>
      <c r="AK1068" s="117"/>
      <c r="AM1068" s="141"/>
      <c r="AT1068" s="117"/>
      <c r="AU1068" s="117"/>
      <c r="AV1068" s="117"/>
      <c r="AW1068" s="117"/>
      <c r="AX1068" s="117"/>
      <c r="AY1068" s="117"/>
      <c r="AZ1068" s="117"/>
      <c r="BA1068" s="117"/>
      <c r="BB1068" s="117"/>
    </row>
    <row r="1069" spans="33:54">
      <c r="AG1069" s="117"/>
      <c r="AH1069" s="117"/>
      <c r="AI1069" s="117"/>
      <c r="AJ1069" s="117"/>
      <c r="AK1069" s="117"/>
      <c r="AM1069" s="141"/>
      <c r="AT1069" s="117"/>
      <c r="AU1069" s="117"/>
      <c r="AV1069" s="117"/>
      <c r="AW1069" s="117"/>
      <c r="AX1069" s="117"/>
      <c r="AY1069" s="117"/>
      <c r="AZ1069" s="117"/>
      <c r="BA1069" s="117"/>
    </row>
    <row r="1070" spans="33:54">
      <c r="AG1070" s="117"/>
      <c r="AH1070" s="117"/>
      <c r="AI1070" s="117"/>
      <c r="AJ1070" s="117"/>
      <c r="AK1070" s="117"/>
      <c r="AM1070" s="141"/>
      <c r="AT1070" s="117"/>
      <c r="AU1070" s="117"/>
      <c r="AV1070" s="117"/>
      <c r="AW1070" s="117"/>
      <c r="AX1070" s="117"/>
      <c r="AY1070" s="117"/>
      <c r="AZ1070" s="117"/>
      <c r="BA1070" s="117"/>
      <c r="BB1070" s="117"/>
    </row>
    <row r="1071" spans="33:54">
      <c r="AG1071" s="117"/>
      <c r="AH1071" s="117"/>
      <c r="AI1071" s="117"/>
      <c r="AJ1071" s="117"/>
      <c r="AK1071" s="117"/>
      <c r="AM1071" s="141"/>
      <c r="AT1071" s="117"/>
      <c r="AU1071" s="117"/>
      <c r="AV1071" s="117"/>
      <c r="AW1071" s="117"/>
      <c r="AX1071" s="117"/>
      <c r="AY1071" s="117"/>
      <c r="AZ1071" s="117"/>
      <c r="BA1071" s="117"/>
    </row>
    <row r="1072" spans="33:54">
      <c r="AG1072" s="117"/>
      <c r="AH1072" s="117"/>
      <c r="AI1072" s="117"/>
      <c r="AJ1072" s="117"/>
      <c r="AK1072" s="117"/>
      <c r="AM1072" s="141"/>
      <c r="AT1072" s="117"/>
      <c r="AU1072" s="117"/>
      <c r="AV1072" s="117"/>
      <c r="AW1072" s="117"/>
      <c r="AX1072" s="117"/>
      <c r="AY1072" s="117"/>
      <c r="AZ1072" s="117"/>
      <c r="BA1072" s="117"/>
    </row>
    <row r="1073" spans="33:53">
      <c r="AG1073" s="117"/>
      <c r="AH1073" s="117"/>
      <c r="AI1073" s="117"/>
      <c r="AJ1073" s="117"/>
      <c r="AK1073" s="117"/>
      <c r="AM1073" s="141"/>
      <c r="AT1073" s="117"/>
      <c r="AU1073" s="117"/>
      <c r="AV1073" s="117"/>
      <c r="AW1073" s="117"/>
      <c r="AX1073" s="117"/>
      <c r="AY1073" s="117"/>
      <c r="AZ1073" s="117"/>
      <c r="BA1073" s="117"/>
    </row>
    <row r="1074" spans="33:53">
      <c r="AG1074" s="117"/>
      <c r="AH1074" s="117"/>
      <c r="AI1074" s="117"/>
      <c r="AJ1074" s="117"/>
      <c r="AK1074" s="117"/>
      <c r="AM1074" s="141"/>
      <c r="AT1074" s="117"/>
      <c r="AU1074" s="117"/>
      <c r="AV1074" s="117"/>
      <c r="AW1074" s="117"/>
      <c r="AX1074" s="117"/>
      <c r="AY1074" s="117"/>
      <c r="AZ1074" s="117"/>
      <c r="BA1074" s="117"/>
    </row>
    <row r="1075" spans="33:53">
      <c r="AG1075" s="117"/>
      <c r="AH1075" s="117"/>
      <c r="AI1075" s="117"/>
      <c r="AJ1075" s="117"/>
      <c r="AK1075" s="117"/>
      <c r="AM1075" s="141"/>
      <c r="AT1075" s="117"/>
      <c r="AU1075" s="117"/>
      <c r="AV1075" s="117"/>
      <c r="AW1075" s="117"/>
      <c r="AX1075" s="117"/>
      <c r="AY1075" s="117"/>
      <c r="AZ1075" s="117"/>
      <c r="BA1075" s="117"/>
    </row>
    <row r="1076" spans="33:53">
      <c r="AG1076" s="117"/>
      <c r="AH1076" s="117"/>
      <c r="AI1076" s="117"/>
      <c r="AJ1076" s="117"/>
      <c r="AK1076" s="117"/>
      <c r="AM1076" s="141"/>
      <c r="AT1076" s="117"/>
      <c r="AU1076" s="117"/>
      <c r="AV1076" s="117"/>
      <c r="AW1076" s="117"/>
      <c r="AX1076" s="117"/>
      <c r="AY1076" s="117"/>
      <c r="AZ1076" s="117"/>
      <c r="BA1076" s="117"/>
    </row>
    <row r="1077" spans="33:53">
      <c r="AG1077" s="117"/>
      <c r="AH1077" s="117"/>
      <c r="AI1077" s="117"/>
      <c r="AJ1077" s="117"/>
      <c r="AK1077" s="117"/>
      <c r="AM1077" s="141"/>
      <c r="AT1077" s="117"/>
      <c r="AU1077" s="117"/>
      <c r="AV1077" s="117"/>
      <c r="AW1077" s="117"/>
      <c r="AX1077" s="117"/>
      <c r="AY1077" s="117"/>
      <c r="AZ1077" s="117"/>
      <c r="BA1077" s="117"/>
    </row>
    <row r="1078" spans="33:53">
      <c r="AG1078" s="117"/>
      <c r="AH1078" s="117"/>
      <c r="AI1078" s="117"/>
      <c r="AJ1078" s="117"/>
      <c r="AK1078" s="117"/>
      <c r="AM1078" s="141"/>
      <c r="AT1078" s="117"/>
      <c r="AU1078" s="117"/>
      <c r="AV1078" s="117"/>
      <c r="AW1078" s="117"/>
      <c r="AX1078" s="117"/>
      <c r="AY1078" s="117"/>
      <c r="AZ1078" s="117"/>
      <c r="BA1078" s="117"/>
    </row>
    <row r="1079" spans="33:53">
      <c r="AG1079" s="117"/>
      <c r="AH1079" s="117"/>
      <c r="AI1079" s="117"/>
      <c r="AJ1079" s="117"/>
      <c r="AK1079" s="117"/>
      <c r="AM1079" s="141"/>
      <c r="AT1079" s="117"/>
      <c r="AU1079" s="117"/>
      <c r="AV1079" s="117"/>
      <c r="AW1079" s="117"/>
      <c r="AX1079" s="117"/>
      <c r="AY1079" s="117"/>
      <c r="AZ1079" s="117"/>
      <c r="BA1079" s="117"/>
    </row>
    <row r="1080" spans="33:53">
      <c r="AG1080" s="117"/>
      <c r="AH1080" s="117"/>
      <c r="AI1080" s="117"/>
      <c r="AJ1080" s="117"/>
      <c r="AK1080" s="117"/>
      <c r="AM1080" s="141"/>
      <c r="AT1080" s="117"/>
      <c r="AU1080" s="117"/>
      <c r="AV1080" s="117"/>
      <c r="AW1080" s="117"/>
      <c r="AX1080" s="117"/>
      <c r="AY1080" s="117"/>
      <c r="AZ1080" s="117"/>
      <c r="BA1080" s="117"/>
    </row>
    <row r="1081" spans="33:53">
      <c r="AG1081" s="117"/>
      <c r="AH1081" s="117"/>
      <c r="AI1081" s="117"/>
      <c r="AJ1081" s="117"/>
      <c r="AK1081" s="117"/>
      <c r="AM1081" s="141"/>
      <c r="AT1081" s="117"/>
      <c r="AU1081" s="117"/>
      <c r="AV1081" s="117"/>
      <c r="AW1081" s="117"/>
      <c r="AX1081" s="117"/>
      <c r="AY1081" s="117"/>
      <c r="AZ1081" s="117"/>
      <c r="BA1081" s="117"/>
    </row>
    <row r="1082" spans="33:53">
      <c r="AG1082" s="117"/>
      <c r="AH1082" s="117"/>
      <c r="AI1082" s="117"/>
      <c r="AJ1082" s="117"/>
      <c r="AK1082" s="117"/>
      <c r="AM1082" s="141"/>
      <c r="AT1082" s="117"/>
      <c r="AU1082" s="117"/>
      <c r="AV1082" s="117"/>
      <c r="AW1082" s="117"/>
      <c r="AX1082" s="117"/>
      <c r="AY1082" s="117"/>
      <c r="AZ1082" s="117"/>
      <c r="BA1082" s="117"/>
    </row>
    <row r="1083" spans="33:53">
      <c r="AG1083" s="117"/>
      <c r="AH1083" s="117"/>
      <c r="AI1083" s="117"/>
      <c r="AJ1083" s="117"/>
      <c r="AK1083" s="117"/>
      <c r="AM1083" s="141"/>
      <c r="AT1083" s="117"/>
      <c r="AU1083" s="117"/>
      <c r="AV1083" s="117"/>
      <c r="AW1083" s="117"/>
      <c r="AX1083" s="117"/>
      <c r="AY1083" s="117"/>
      <c r="AZ1083" s="117"/>
      <c r="BA1083" s="117"/>
    </row>
    <row r="1084" spans="33:53">
      <c r="AG1084" s="117"/>
      <c r="AH1084" s="117"/>
      <c r="AI1084" s="117"/>
      <c r="AJ1084" s="117"/>
      <c r="AK1084" s="117"/>
      <c r="AM1084" s="141"/>
      <c r="AT1084" s="117"/>
      <c r="AU1084" s="117"/>
      <c r="AV1084" s="117"/>
      <c r="AW1084" s="117"/>
      <c r="AX1084" s="117"/>
      <c r="AY1084" s="117"/>
      <c r="AZ1084" s="117"/>
      <c r="BA1084" s="117"/>
    </row>
    <row r="1085" spans="33:53">
      <c r="AG1085" s="117"/>
      <c r="AH1085" s="117"/>
      <c r="AI1085" s="117"/>
      <c r="AJ1085" s="117"/>
      <c r="AK1085" s="117"/>
      <c r="AM1085" s="141"/>
      <c r="AT1085" s="117"/>
      <c r="AU1085" s="117"/>
      <c r="AV1085" s="117"/>
      <c r="AW1085" s="117"/>
      <c r="AX1085" s="117"/>
      <c r="AY1085" s="117"/>
      <c r="AZ1085" s="117"/>
      <c r="BA1085" s="117"/>
    </row>
    <row r="1086" spans="33:53">
      <c r="AG1086" s="117"/>
      <c r="AH1086" s="117"/>
      <c r="AI1086" s="117"/>
      <c r="AJ1086" s="117"/>
      <c r="AK1086" s="117"/>
      <c r="AM1086" s="141"/>
      <c r="AT1086" s="117"/>
      <c r="AU1086" s="117"/>
      <c r="AV1086" s="117"/>
      <c r="AW1086" s="117"/>
      <c r="AX1086" s="117"/>
      <c r="AY1086" s="117"/>
      <c r="AZ1086" s="117"/>
      <c r="BA1086" s="117"/>
    </row>
    <row r="1087" spans="33:53">
      <c r="AG1087" s="117"/>
      <c r="AH1087" s="117"/>
      <c r="AI1087" s="117"/>
      <c r="AJ1087" s="117"/>
      <c r="AK1087" s="117"/>
      <c r="AM1087" s="141"/>
      <c r="AT1087" s="117"/>
      <c r="AU1087" s="117"/>
      <c r="AV1087" s="117"/>
      <c r="AW1087" s="117"/>
      <c r="AX1087" s="117"/>
      <c r="AY1087" s="117"/>
      <c r="AZ1087" s="117"/>
      <c r="BA1087" s="117"/>
    </row>
    <row r="1088" spans="33:53">
      <c r="AG1088" s="117"/>
      <c r="AH1088" s="117"/>
      <c r="AI1088" s="117"/>
      <c r="AJ1088" s="117"/>
      <c r="AK1088" s="117"/>
      <c r="AM1088" s="141"/>
      <c r="AT1088" s="117"/>
      <c r="AU1088" s="117"/>
      <c r="AV1088" s="117"/>
      <c r="AW1088" s="117"/>
      <c r="AX1088" s="117"/>
      <c r="AY1088" s="117"/>
      <c r="AZ1088" s="117"/>
      <c r="BA1088" s="117"/>
    </row>
    <row r="1089" spans="33:53">
      <c r="AG1089" s="117"/>
      <c r="AH1089" s="117"/>
      <c r="AI1089" s="117"/>
      <c r="AJ1089" s="117"/>
      <c r="AK1089" s="117"/>
      <c r="AM1089" s="141"/>
      <c r="AT1089" s="117"/>
      <c r="AU1089" s="117"/>
      <c r="AV1089" s="117"/>
      <c r="AW1089" s="117"/>
      <c r="AX1089" s="117"/>
      <c r="AY1089" s="117"/>
      <c r="AZ1089" s="117"/>
      <c r="BA1089" s="117"/>
    </row>
    <row r="1090" spans="33:53">
      <c r="AG1090" s="117"/>
      <c r="AH1090" s="117"/>
      <c r="AI1090" s="117"/>
      <c r="AJ1090" s="117"/>
      <c r="AK1090" s="117"/>
      <c r="AM1090" s="141"/>
      <c r="AT1090" s="117"/>
      <c r="AU1090" s="117"/>
      <c r="AV1090" s="117"/>
      <c r="AW1090" s="117"/>
      <c r="AX1090" s="117"/>
      <c r="AY1090" s="117"/>
      <c r="AZ1090" s="117"/>
      <c r="BA1090" s="117"/>
    </row>
    <row r="1091" spans="33:53">
      <c r="AG1091" s="117"/>
      <c r="AH1091" s="117"/>
      <c r="AI1091" s="117"/>
      <c r="AJ1091" s="117"/>
      <c r="AK1091" s="117"/>
      <c r="AM1091" s="141"/>
      <c r="AT1091" s="117"/>
      <c r="AU1091" s="117"/>
      <c r="AV1091" s="117"/>
      <c r="AW1091" s="117"/>
      <c r="AX1091" s="117"/>
      <c r="AY1091" s="117"/>
      <c r="AZ1091" s="117"/>
      <c r="BA1091" s="117"/>
    </row>
    <row r="1092" spans="33:53">
      <c r="AG1092" s="117"/>
      <c r="AH1092" s="117"/>
      <c r="AI1092" s="117"/>
      <c r="AJ1092" s="117"/>
      <c r="AK1092" s="117"/>
      <c r="AM1092" s="141"/>
      <c r="AT1092" s="117"/>
      <c r="AU1092" s="117"/>
      <c r="AV1092" s="117"/>
      <c r="AW1092" s="117"/>
      <c r="AX1092" s="117"/>
      <c r="AY1092" s="117"/>
      <c r="AZ1092" s="117"/>
      <c r="BA1092" s="117"/>
    </row>
    <row r="1093" spans="33:53">
      <c r="AG1093" s="117"/>
      <c r="AH1093" s="117"/>
      <c r="AI1093" s="117"/>
      <c r="AJ1093" s="117"/>
      <c r="AK1093" s="117"/>
      <c r="AM1093" s="141"/>
      <c r="AT1093" s="117"/>
      <c r="AU1093" s="117"/>
      <c r="AV1093" s="117"/>
      <c r="AW1093" s="117"/>
      <c r="AX1093" s="117"/>
      <c r="AY1093" s="117"/>
      <c r="AZ1093" s="117"/>
      <c r="BA1093" s="117"/>
    </row>
    <row r="1094" spans="33:53">
      <c r="AG1094" s="117"/>
      <c r="AH1094" s="117"/>
      <c r="AI1094" s="117"/>
      <c r="AJ1094" s="117"/>
      <c r="AK1094" s="117"/>
      <c r="AM1094" s="141"/>
      <c r="AT1094" s="117"/>
      <c r="AU1094" s="117"/>
      <c r="AV1094" s="117"/>
      <c r="AW1094" s="117"/>
      <c r="AX1094" s="117"/>
      <c r="AY1094" s="117"/>
      <c r="AZ1094" s="117"/>
      <c r="BA1094" s="117"/>
    </row>
    <row r="1095" spans="33:53">
      <c r="AG1095" s="117"/>
      <c r="AH1095" s="117"/>
      <c r="AI1095" s="117"/>
      <c r="AJ1095" s="117"/>
      <c r="AK1095" s="117"/>
      <c r="AM1095" s="141"/>
      <c r="AT1095" s="117"/>
      <c r="AU1095" s="117"/>
      <c r="AV1095" s="117"/>
      <c r="AW1095" s="117"/>
      <c r="AX1095" s="117"/>
      <c r="AY1095" s="117"/>
      <c r="AZ1095" s="117"/>
      <c r="BA1095" s="117"/>
    </row>
    <row r="1096" spans="33:53">
      <c r="AG1096" s="117"/>
      <c r="AH1096" s="117"/>
      <c r="AI1096" s="117"/>
      <c r="AJ1096" s="117"/>
      <c r="AK1096" s="117"/>
      <c r="AM1096" s="141"/>
      <c r="AT1096" s="117"/>
      <c r="AU1096" s="117"/>
      <c r="AV1096" s="117"/>
      <c r="AW1096" s="117"/>
      <c r="AX1096" s="117"/>
      <c r="AY1096" s="117"/>
      <c r="AZ1096" s="117"/>
      <c r="BA1096" s="117"/>
    </row>
    <row r="1097" spans="33:53">
      <c r="AG1097" s="117"/>
      <c r="AH1097" s="117"/>
      <c r="AI1097" s="117"/>
      <c r="AJ1097" s="117"/>
      <c r="AK1097" s="117"/>
      <c r="AM1097" s="141"/>
      <c r="AT1097" s="117"/>
      <c r="AU1097" s="117"/>
      <c r="AV1097" s="117"/>
      <c r="AW1097" s="117"/>
      <c r="AX1097" s="117"/>
      <c r="AY1097" s="117"/>
      <c r="AZ1097" s="117"/>
      <c r="BA1097" s="117"/>
    </row>
    <row r="1098" spans="33:53">
      <c r="AG1098" s="117"/>
      <c r="AH1098" s="117"/>
      <c r="AI1098" s="117"/>
      <c r="AJ1098" s="117"/>
      <c r="AK1098" s="117"/>
      <c r="AM1098" s="141"/>
      <c r="AT1098" s="117"/>
      <c r="AU1098" s="117"/>
      <c r="AV1098" s="117"/>
      <c r="AW1098" s="117"/>
      <c r="AX1098" s="117"/>
      <c r="AY1098" s="117"/>
      <c r="AZ1098" s="117"/>
      <c r="BA1098" s="117"/>
    </row>
    <row r="1099" spans="33:53">
      <c r="AG1099" s="117"/>
      <c r="AH1099" s="117"/>
      <c r="AI1099" s="117"/>
      <c r="AJ1099" s="117"/>
      <c r="AK1099" s="117"/>
      <c r="AM1099" s="141"/>
      <c r="AT1099" s="117"/>
      <c r="AU1099" s="117"/>
      <c r="AV1099" s="117"/>
      <c r="AW1099" s="117"/>
      <c r="AX1099" s="117"/>
      <c r="AY1099" s="117"/>
      <c r="AZ1099" s="117"/>
      <c r="BA1099" s="117"/>
    </row>
    <row r="1100" spans="33:53">
      <c r="AG1100" s="117"/>
      <c r="AH1100" s="117"/>
      <c r="AI1100" s="117"/>
      <c r="AJ1100" s="117"/>
      <c r="AK1100" s="117"/>
      <c r="AM1100" s="141"/>
      <c r="AT1100" s="117"/>
      <c r="AU1100" s="117"/>
      <c r="AV1100" s="117"/>
      <c r="AW1100" s="117"/>
      <c r="AX1100" s="117"/>
      <c r="AY1100" s="117"/>
      <c r="AZ1100" s="117"/>
      <c r="BA1100" s="117"/>
    </row>
    <row r="1101" spans="33:53">
      <c r="AG1101" s="117"/>
      <c r="AH1101" s="117"/>
      <c r="AI1101" s="117"/>
      <c r="AJ1101" s="117"/>
      <c r="AK1101" s="117"/>
      <c r="AM1101" s="141"/>
      <c r="AT1101" s="117"/>
      <c r="AU1101" s="117"/>
      <c r="AV1101" s="117"/>
      <c r="AW1101" s="117"/>
      <c r="AX1101" s="117"/>
      <c r="AY1101" s="117"/>
      <c r="AZ1101" s="117"/>
      <c r="BA1101" s="117"/>
    </row>
    <row r="1102" spans="33:53">
      <c r="AG1102" s="117"/>
      <c r="AH1102" s="117"/>
      <c r="AI1102" s="117"/>
      <c r="AJ1102" s="117"/>
      <c r="AK1102" s="117"/>
      <c r="AM1102" s="141"/>
      <c r="AT1102" s="117"/>
      <c r="AU1102" s="117"/>
      <c r="AV1102" s="117"/>
      <c r="AW1102" s="117"/>
      <c r="AX1102" s="117"/>
      <c r="AY1102" s="117"/>
      <c r="AZ1102" s="117"/>
      <c r="BA1102" s="117"/>
    </row>
    <row r="1103" spans="33:53">
      <c r="AG1103" s="117"/>
      <c r="AH1103" s="117"/>
      <c r="AI1103" s="117"/>
      <c r="AJ1103" s="117"/>
      <c r="AK1103" s="117"/>
      <c r="AM1103" s="141"/>
      <c r="AT1103" s="117"/>
      <c r="AU1103" s="117"/>
      <c r="AV1103" s="117"/>
      <c r="AW1103" s="117"/>
      <c r="AX1103" s="117"/>
      <c r="AY1103" s="117"/>
      <c r="AZ1103" s="117"/>
      <c r="BA1103" s="117"/>
    </row>
    <row r="1104" spans="33:53">
      <c r="AG1104" s="117"/>
      <c r="AH1104" s="117"/>
      <c r="AI1104" s="117"/>
      <c r="AJ1104" s="117"/>
      <c r="AK1104" s="117"/>
      <c r="AM1104" s="141"/>
      <c r="AT1104" s="117"/>
      <c r="AU1104" s="117"/>
      <c r="AV1104" s="117"/>
      <c r="AW1104" s="117"/>
      <c r="AX1104" s="117"/>
      <c r="AY1104" s="117"/>
      <c r="AZ1104" s="117"/>
      <c r="BA1104" s="117"/>
    </row>
    <row r="1105" spans="33:53">
      <c r="AG1105" s="117"/>
      <c r="AH1105" s="117"/>
      <c r="AI1105" s="117"/>
      <c r="AJ1105" s="117"/>
      <c r="AK1105" s="117"/>
      <c r="AM1105" s="141"/>
      <c r="AT1105" s="117"/>
      <c r="AU1105" s="117"/>
      <c r="AV1105" s="117"/>
      <c r="AW1105" s="117"/>
      <c r="AX1105" s="117"/>
      <c r="AY1105" s="117"/>
      <c r="AZ1105" s="117"/>
      <c r="BA1105" s="117"/>
    </row>
    <row r="1106" spans="33:53">
      <c r="AG1106" s="117"/>
      <c r="AH1106" s="117"/>
      <c r="AI1106" s="117"/>
      <c r="AJ1106" s="117"/>
      <c r="AK1106" s="117"/>
      <c r="AM1106" s="141"/>
      <c r="AT1106" s="117"/>
      <c r="AU1106" s="117"/>
      <c r="AV1106" s="117"/>
      <c r="AW1106" s="117"/>
      <c r="AX1106" s="117"/>
      <c r="AY1106" s="117"/>
      <c r="AZ1106" s="117"/>
      <c r="BA1106" s="117"/>
    </row>
    <row r="1107" spans="33:53">
      <c r="AG1107" s="117"/>
      <c r="AH1107" s="117"/>
      <c r="AI1107" s="117"/>
      <c r="AJ1107" s="117"/>
      <c r="AK1107" s="117"/>
      <c r="AM1107" s="141"/>
      <c r="AT1107" s="117"/>
      <c r="AU1107" s="117"/>
      <c r="AV1107" s="117"/>
      <c r="AW1107" s="117"/>
      <c r="AX1107" s="117"/>
      <c r="AY1107" s="117"/>
      <c r="AZ1107" s="117"/>
      <c r="BA1107" s="117"/>
    </row>
    <row r="1108" spans="33:53">
      <c r="AG1108" s="117"/>
      <c r="AH1108" s="117"/>
      <c r="AI1108" s="117"/>
      <c r="AJ1108" s="117"/>
      <c r="AK1108" s="117"/>
      <c r="AM1108" s="141"/>
      <c r="AT1108" s="117"/>
      <c r="AU1108" s="117"/>
      <c r="AV1108" s="117"/>
      <c r="AW1108" s="117"/>
      <c r="AX1108" s="117"/>
      <c r="AY1108" s="117"/>
      <c r="AZ1108" s="117"/>
      <c r="BA1108" s="117"/>
    </row>
    <row r="1109" spans="33:53">
      <c r="AG1109" s="117"/>
      <c r="AH1109" s="117"/>
      <c r="AI1109" s="117"/>
      <c r="AJ1109" s="117"/>
      <c r="AK1109" s="117"/>
      <c r="AM1109" s="141"/>
      <c r="AT1109" s="117"/>
      <c r="AU1109" s="117"/>
      <c r="AV1109" s="117"/>
      <c r="AW1109" s="117"/>
      <c r="AX1109" s="117"/>
      <c r="AY1109" s="117"/>
      <c r="AZ1109" s="117"/>
      <c r="BA1109" s="117"/>
    </row>
    <row r="1110" spans="33:53">
      <c r="AG1110" s="117"/>
      <c r="AH1110" s="117"/>
      <c r="AI1110" s="117"/>
      <c r="AJ1110" s="117"/>
      <c r="AK1110" s="117"/>
      <c r="AM1110" s="141"/>
      <c r="AT1110" s="117"/>
      <c r="AU1110" s="117"/>
      <c r="AV1110" s="117"/>
      <c r="AW1110" s="117"/>
      <c r="AX1110" s="117"/>
      <c r="AY1110" s="117"/>
      <c r="AZ1110" s="117"/>
      <c r="BA1110" s="117"/>
    </row>
    <row r="1111" spans="33:53">
      <c r="AG1111" s="117"/>
      <c r="AH1111" s="117"/>
      <c r="AI1111" s="117"/>
      <c r="AJ1111" s="117"/>
      <c r="AK1111" s="117"/>
      <c r="AM1111" s="141"/>
      <c r="AT1111" s="117"/>
      <c r="AU1111" s="117"/>
      <c r="AV1111" s="117"/>
      <c r="AW1111" s="117"/>
      <c r="AX1111" s="117"/>
      <c r="AY1111" s="117"/>
      <c r="AZ1111" s="117"/>
      <c r="BA1111" s="117"/>
    </row>
    <row r="1112" spans="33:53">
      <c r="AG1112" s="117"/>
      <c r="AH1112" s="117"/>
      <c r="AI1112" s="117"/>
      <c r="AJ1112" s="117"/>
      <c r="AK1112" s="117"/>
      <c r="AM1112" s="141"/>
      <c r="AT1112" s="117"/>
      <c r="AU1112" s="117"/>
      <c r="AV1112" s="117"/>
      <c r="AW1112" s="117"/>
      <c r="AX1112" s="117"/>
      <c r="AY1112" s="117"/>
      <c r="AZ1112" s="117"/>
      <c r="BA1112" s="117"/>
    </row>
    <row r="1113" spans="33:53">
      <c r="AG1113" s="117"/>
      <c r="AH1113" s="117"/>
      <c r="AI1113" s="117"/>
      <c r="AJ1113" s="117"/>
      <c r="AK1113" s="117"/>
      <c r="AM1113" s="141"/>
      <c r="AT1113" s="117"/>
      <c r="AU1113" s="117"/>
      <c r="AV1113" s="117"/>
      <c r="AW1113" s="117"/>
      <c r="AX1113" s="117"/>
      <c r="AY1113" s="117"/>
      <c r="AZ1113" s="117"/>
      <c r="BA1113" s="117"/>
    </row>
    <row r="1114" spans="33:53">
      <c r="AG1114" s="117"/>
      <c r="AH1114" s="117"/>
      <c r="AI1114" s="117"/>
      <c r="AJ1114" s="117"/>
      <c r="AK1114" s="117"/>
      <c r="AM1114" s="141"/>
      <c r="AT1114" s="117"/>
      <c r="AU1114" s="117"/>
      <c r="AV1114" s="117"/>
      <c r="AW1114" s="117"/>
      <c r="AX1114" s="117"/>
      <c r="AY1114" s="117"/>
      <c r="AZ1114" s="117"/>
      <c r="BA1114" s="117"/>
    </row>
    <row r="1115" spans="33:53">
      <c r="AG1115" s="117"/>
      <c r="AH1115" s="117"/>
      <c r="AI1115" s="117"/>
      <c r="AJ1115" s="117"/>
      <c r="AK1115" s="117"/>
      <c r="AM1115" s="141"/>
      <c r="AT1115" s="117"/>
      <c r="AU1115" s="117"/>
      <c r="AV1115" s="117"/>
      <c r="AW1115" s="117"/>
      <c r="AX1115" s="117"/>
      <c r="AY1115" s="117"/>
      <c r="AZ1115" s="117"/>
      <c r="BA1115" s="117"/>
    </row>
    <row r="1116" spans="33:53">
      <c r="AG1116" s="117"/>
      <c r="AH1116" s="117"/>
      <c r="AI1116" s="117"/>
      <c r="AJ1116" s="117"/>
      <c r="AK1116" s="117"/>
      <c r="AM1116" s="141"/>
      <c r="AT1116" s="117"/>
      <c r="AU1116" s="117"/>
      <c r="AV1116" s="117"/>
      <c r="AW1116" s="117"/>
      <c r="AX1116" s="117"/>
      <c r="AY1116" s="117"/>
      <c r="AZ1116" s="117"/>
      <c r="BA1116" s="117"/>
    </row>
    <row r="1117" spans="33:53">
      <c r="AG1117" s="117"/>
      <c r="AH1117" s="117"/>
      <c r="AI1117" s="117"/>
      <c r="AJ1117" s="117"/>
      <c r="AK1117" s="117"/>
      <c r="AM1117" s="141"/>
      <c r="AT1117" s="117"/>
      <c r="AU1117" s="117"/>
      <c r="AV1117" s="117"/>
      <c r="AW1117" s="117"/>
      <c r="AX1117" s="117"/>
      <c r="AY1117" s="117"/>
      <c r="AZ1117" s="117"/>
      <c r="BA1117" s="117"/>
    </row>
    <row r="1118" spans="33:53">
      <c r="AG1118" s="117"/>
      <c r="AH1118" s="117"/>
      <c r="AI1118" s="117"/>
      <c r="AJ1118" s="117"/>
      <c r="AK1118" s="117"/>
      <c r="AM1118" s="141"/>
      <c r="AT1118" s="117"/>
      <c r="AU1118" s="117"/>
      <c r="AV1118" s="117"/>
      <c r="AW1118" s="117"/>
      <c r="AX1118" s="117"/>
      <c r="AY1118" s="117"/>
      <c r="AZ1118" s="117"/>
      <c r="BA1118" s="117"/>
    </row>
    <row r="1119" spans="33:53">
      <c r="AG1119" s="117"/>
      <c r="AH1119" s="117"/>
      <c r="AI1119" s="117"/>
      <c r="AJ1119" s="117"/>
      <c r="AK1119" s="117"/>
      <c r="AM1119" s="141"/>
      <c r="AT1119" s="117"/>
      <c r="AU1119" s="117"/>
      <c r="AV1119" s="117"/>
      <c r="AW1119" s="117"/>
      <c r="AX1119" s="117"/>
      <c r="AY1119" s="117"/>
      <c r="AZ1119" s="117"/>
      <c r="BA1119" s="117"/>
    </row>
    <row r="1120" spans="33:53">
      <c r="AG1120" s="117"/>
      <c r="AH1120" s="117"/>
      <c r="AI1120" s="117"/>
      <c r="AJ1120" s="117"/>
      <c r="AK1120" s="117"/>
      <c r="AM1120" s="141"/>
      <c r="AT1120" s="117"/>
      <c r="AU1120" s="117"/>
      <c r="AV1120" s="117"/>
      <c r="AW1120" s="117"/>
      <c r="AX1120" s="117"/>
      <c r="AY1120" s="117"/>
      <c r="AZ1120" s="117"/>
      <c r="BA1120" s="117"/>
    </row>
    <row r="1121" spans="33:53">
      <c r="AG1121" s="117"/>
      <c r="AH1121" s="117"/>
      <c r="AI1121" s="117"/>
      <c r="AJ1121" s="117"/>
      <c r="AK1121" s="117"/>
      <c r="AM1121" s="141"/>
      <c r="AT1121" s="117"/>
      <c r="AU1121" s="117"/>
      <c r="AV1121" s="117"/>
      <c r="AW1121" s="117"/>
      <c r="AX1121" s="117"/>
      <c r="AY1121" s="117"/>
      <c r="AZ1121" s="117"/>
      <c r="BA1121" s="117"/>
    </row>
    <row r="1122" spans="33:53">
      <c r="AG1122" s="117"/>
      <c r="AH1122" s="117"/>
      <c r="AI1122" s="117"/>
      <c r="AJ1122" s="117"/>
      <c r="AK1122" s="117"/>
      <c r="AM1122" s="141"/>
      <c r="AT1122" s="117"/>
      <c r="AU1122" s="117"/>
      <c r="AV1122" s="117"/>
      <c r="AW1122" s="117"/>
      <c r="AX1122" s="117"/>
      <c r="AY1122" s="117"/>
      <c r="AZ1122" s="117"/>
      <c r="BA1122" s="117"/>
    </row>
    <row r="1123" spans="33:53">
      <c r="AG1123" s="117"/>
      <c r="AH1123" s="117"/>
      <c r="AI1123" s="117"/>
      <c r="AJ1123" s="117"/>
      <c r="AK1123" s="117"/>
      <c r="AM1123" s="141"/>
      <c r="AT1123" s="117"/>
      <c r="AU1123" s="117"/>
      <c r="AV1123" s="117"/>
      <c r="AW1123" s="117"/>
      <c r="AX1123" s="117"/>
      <c r="AY1123" s="117"/>
      <c r="AZ1123" s="117"/>
      <c r="BA1123" s="117"/>
    </row>
    <row r="1124" spans="33:53">
      <c r="AG1124" s="117"/>
      <c r="AH1124" s="117"/>
      <c r="AI1124" s="117"/>
      <c r="AJ1124" s="117"/>
      <c r="AK1124" s="117"/>
      <c r="AM1124" s="141"/>
      <c r="AT1124" s="117"/>
      <c r="AU1124" s="117"/>
      <c r="AV1124" s="117"/>
      <c r="AW1124" s="117"/>
      <c r="AX1124" s="117"/>
      <c r="AY1124" s="117"/>
      <c r="AZ1124" s="117"/>
      <c r="BA1124" s="117"/>
    </row>
    <row r="1125" spans="33:53">
      <c r="AG1125" s="117"/>
      <c r="AH1125" s="117"/>
      <c r="AI1125" s="117"/>
      <c r="AJ1125" s="117"/>
      <c r="AK1125" s="117"/>
      <c r="AM1125" s="141"/>
      <c r="AT1125" s="117"/>
      <c r="AU1125" s="117"/>
      <c r="AV1125" s="117"/>
      <c r="AW1125" s="117"/>
      <c r="AX1125" s="117"/>
      <c r="AY1125" s="117"/>
      <c r="AZ1125" s="117"/>
      <c r="BA1125" s="117"/>
    </row>
    <row r="1126" spans="33:53">
      <c r="AG1126" s="117"/>
      <c r="AH1126" s="117"/>
      <c r="AI1126" s="117"/>
      <c r="AJ1126" s="117"/>
      <c r="AK1126" s="117"/>
      <c r="AM1126" s="141"/>
      <c r="AT1126" s="117"/>
      <c r="AU1126" s="117"/>
      <c r="AV1126" s="117"/>
      <c r="AW1126" s="117"/>
      <c r="AX1126" s="117"/>
      <c r="AY1126" s="117"/>
      <c r="AZ1126" s="117"/>
      <c r="BA1126" s="117"/>
    </row>
    <row r="1127" spans="33:53">
      <c r="AG1127" s="117"/>
      <c r="AH1127" s="117"/>
      <c r="AI1127" s="117"/>
      <c r="AJ1127" s="117"/>
      <c r="AK1127" s="117"/>
      <c r="AM1127" s="141"/>
      <c r="AT1127" s="117"/>
      <c r="AU1127" s="117"/>
      <c r="AV1127" s="117"/>
      <c r="AW1127" s="117"/>
      <c r="AX1127" s="117"/>
      <c r="AY1127" s="117"/>
      <c r="AZ1127" s="117"/>
      <c r="BA1127" s="117"/>
    </row>
    <row r="1128" spans="33:53">
      <c r="AG1128" s="117"/>
      <c r="AH1128" s="117"/>
      <c r="AI1128" s="117"/>
      <c r="AJ1128" s="117"/>
      <c r="AK1128" s="117"/>
      <c r="AM1128" s="141"/>
      <c r="AT1128" s="117"/>
      <c r="AU1128" s="117"/>
      <c r="AV1128" s="117"/>
      <c r="AW1128" s="117"/>
      <c r="AX1128" s="117"/>
      <c r="AY1128" s="117"/>
      <c r="AZ1128" s="117"/>
      <c r="BA1128" s="117"/>
    </row>
    <row r="1129" spans="33:53">
      <c r="AG1129" s="117"/>
      <c r="AH1129" s="117"/>
      <c r="AI1129" s="117"/>
      <c r="AJ1129" s="117"/>
      <c r="AK1129" s="117"/>
      <c r="AM1129" s="141"/>
      <c r="AT1129" s="117"/>
      <c r="AU1129" s="117"/>
      <c r="AV1129" s="117"/>
      <c r="AW1129" s="117"/>
      <c r="AX1129" s="117"/>
      <c r="AY1129" s="117"/>
      <c r="AZ1129" s="117"/>
      <c r="BA1129" s="117"/>
    </row>
    <row r="1130" spans="33:53">
      <c r="AG1130" s="117"/>
      <c r="AH1130" s="117"/>
      <c r="AI1130" s="117"/>
      <c r="AJ1130" s="117"/>
      <c r="AK1130" s="117"/>
      <c r="AM1130" s="141"/>
      <c r="AT1130" s="117"/>
      <c r="AU1130" s="117"/>
      <c r="AV1130" s="117"/>
      <c r="AW1130" s="117"/>
      <c r="AX1130" s="117"/>
      <c r="AY1130" s="117"/>
      <c r="AZ1130" s="117"/>
      <c r="BA1130" s="117"/>
    </row>
    <row r="1131" spans="33:53">
      <c r="AG1131" s="117"/>
      <c r="AH1131" s="117"/>
      <c r="AI1131" s="117"/>
      <c r="AJ1131" s="117"/>
      <c r="AK1131" s="117"/>
      <c r="AM1131" s="141"/>
      <c r="AT1131" s="117"/>
      <c r="AU1131" s="117"/>
      <c r="AV1131" s="117"/>
      <c r="AW1131" s="117"/>
      <c r="AX1131" s="117"/>
      <c r="AY1131" s="117"/>
      <c r="AZ1131" s="117"/>
      <c r="BA1131" s="117"/>
    </row>
    <row r="1132" spans="33:53">
      <c r="AG1132" s="117"/>
      <c r="AH1132" s="117"/>
      <c r="AI1132" s="117"/>
      <c r="AJ1132" s="117"/>
      <c r="AK1132" s="117"/>
      <c r="AM1132" s="141"/>
      <c r="AT1132" s="117"/>
      <c r="AU1132" s="117"/>
      <c r="AV1132" s="117"/>
      <c r="AW1132" s="117"/>
      <c r="AX1132" s="117"/>
      <c r="AY1132" s="117"/>
      <c r="AZ1132" s="117"/>
      <c r="BA1132" s="117"/>
    </row>
    <row r="1133" spans="33:53">
      <c r="AG1133" s="117"/>
      <c r="AH1133" s="117"/>
      <c r="AI1133" s="117"/>
      <c r="AJ1133" s="117"/>
      <c r="AK1133" s="117"/>
      <c r="AM1133" s="141"/>
      <c r="AT1133" s="117"/>
      <c r="AU1133" s="117"/>
      <c r="AV1133" s="117"/>
      <c r="AW1133" s="117"/>
      <c r="AX1133" s="117"/>
      <c r="AY1133" s="117"/>
      <c r="AZ1133" s="117"/>
      <c r="BA1133" s="117"/>
    </row>
    <row r="1134" spans="33:53">
      <c r="AG1134" s="117"/>
      <c r="AH1134" s="117"/>
      <c r="AI1134" s="117"/>
      <c r="AJ1134" s="117"/>
      <c r="AK1134" s="117"/>
      <c r="AM1134" s="141"/>
      <c r="AT1134" s="117"/>
      <c r="AU1134" s="117"/>
      <c r="AV1134" s="117"/>
      <c r="AW1134" s="117"/>
      <c r="AX1134" s="117"/>
      <c r="AY1134" s="117"/>
      <c r="AZ1134" s="117"/>
      <c r="BA1134" s="117"/>
    </row>
    <row r="1135" spans="33:53">
      <c r="AG1135" s="117"/>
      <c r="AH1135" s="117"/>
      <c r="AI1135" s="117"/>
      <c r="AJ1135" s="117"/>
      <c r="AK1135" s="117"/>
      <c r="AM1135" s="141"/>
      <c r="AT1135" s="117"/>
      <c r="AU1135" s="117"/>
      <c r="AV1135" s="117"/>
      <c r="AW1135" s="117"/>
      <c r="AX1135" s="117"/>
      <c r="AY1135" s="117"/>
      <c r="AZ1135" s="117"/>
      <c r="BA1135" s="117"/>
    </row>
    <row r="1136" spans="33:53">
      <c r="AG1136" s="117"/>
      <c r="AH1136" s="117"/>
      <c r="AI1136" s="117"/>
      <c r="AJ1136" s="117"/>
      <c r="AK1136" s="117"/>
      <c r="AM1136" s="141"/>
      <c r="AT1136" s="117"/>
      <c r="AU1136" s="117"/>
      <c r="AV1136" s="117"/>
      <c r="AW1136" s="117"/>
      <c r="AX1136" s="117"/>
      <c r="AY1136" s="117"/>
      <c r="AZ1136" s="117"/>
      <c r="BA1136" s="117"/>
    </row>
    <row r="1137" spans="33:54">
      <c r="AG1137" s="117"/>
      <c r="AH1137" s="117"/>
      <c r="AI1137" s="117"/>
      <c r="AJ1137" s="117"/>
      <c r="AK1137" s="117"/>
      <c r="AM1137" s="141"/>
      <c r="AT1137" s="117"/>
      <c r="AU1137" s="117"/>
      <c r="AV1137" s="117"/>
      <c r="AW1137" s="117"/>
      <c r="AX1137" s="117"/>
      <c r="AY1137" s="117"/>
      <c r="AZ1137" s="117"/>
      <c r="BA1137" s="117"/>
    </row>
    <row r="1138" spans="33:54">
      <c r="AG1138" s="117"/>
      <c r="AH1138" s="117"/>
      <c r="AI1138" s="117"/>
      <c r="AJ1138" s="117"/>
      <c r="AK1138" s="117"/>
      <c r="AM1138" s="141"/>
      <c r="AT1138" s="117"/>
      <c r="AU1138" s="117"/>
      <c r="AV1138" s="117"/>
      <c r="AW1138" s="117"/>
      <c r="AX1138" s="117"/>
      <c r="AY1138" s="117"/>
      <c r="AZ1138" s="117"/>
      <c r="BA1138" s="117"/>
    </row>
    <row r="1139" spans="33:54">
      <c r="AG1139" s="117"/>
      <c r="AH1139" s="117"/>
      <c r="AI1139" s="117"/>
      <c r="AJ1139" s="117"/>
      <c r="AK1139" s="117"/>
      <c r="AM1139" s="141"/>
      <c r="AT1139" s="117"/>
      <c r="AU1139" s="117"/>
      <c r="AV1139" s="117"/>
      <c r="AW1139" s="117"/>
      <c r="AX1139" s="117"/>
      <c r="AY1139" s="117"/>
      <c r="AZ1139" s="117"/>
      <c r="BA1139" s="117"/>
    </row>
    <row r="1140" spans="33:54">
      <c r="AG1140" s="117"/>
      <c r="AH1140" s="117"/>
      <c r="AI1140" s="117"/>
      <c r="AJ1140" s="117"/>
      <c r="AK1140" s="117"/>
      <c r="AM1140" s="141"/>
      <c r="AT1140" s="117"/>
      <c r="AU1140" s="117"/>
      <c r="AV1140" s="117"/>
      <c r="AW1140" s="117"/>
      <c r="AX1140" s="117"/>
      <c r="AY1140" s="117"/>
      <c r="AZ1140" s="117"/>
      <c r="BA1140" s="117"/>
    </row>
    <row r="1141" spans="33:54">
      <c r="AG1141" s="117"/>
      <c r="AH1141" s="117"/>
      <c r="AI1141" s="117"/>
      <c r="AJ1141" s="117"/>
      <c r="AK1141" s="117"/>
      <c r="AM1141" s="141"/>
      <c r="AT1141" s="117"/>
      <c r="AU1141" s="117"/>
      <c r="AV1141" s="117"/>
      <c r="AW1141" s="117"/>
      <c r="AX1141" s="117"/>
      <c r="AY1141" s="117"/>
      <c r="AZ1141" s="117"/>
      <c r="BA1141" s="117"/>
    </row>
    <row r="1142" spans="33:54">
      <c r="AG1142" s="117"/>
      <c r="AH1142" s="117"/>
      <c r="AI1142" s="117"/>
      <c r="AJ1142" s="117"/>
      <c r="AK1142" s="117"/>
      <c r="AM1142" s="141"/>
      <c r="AT1142" s="117"/>
      <c r="AU1142" s="117"/>
      <c r="AV1142" s="117"/>
      <c r="AW1142" s="117"/>
      <c r="AX1142" s="117"/>
      <c r="AY1142" s="117"/>
      <c r="AZ1142" s="117"/>
      <c r="BA1142" s="117"/>
    </row>
    <row r="1143" spans="33:54">
      <c r="AG1143" s="117"/>
      <c r="AH1143" s="117"/>
      <c r="AI1143" s="117"/>
      <c r="AJ1143" s="117"/>
      <c r="AK1143" s="117"/>
      <c r="AM1143" s="141"/>
      <c r="AT1143" s="117"/>
      <c r="AU1143" s="117"/>
      <c r="AV1143" s="117"/>
      <c r="AW1143" s="117"/>
      <c r="AX1143" s="117"/>
      <c r="AY1143" s="117"/>
      <c r="AZ1143" s="117"/>
      <c r="BA1143" s="117"/>
    </row>
    <row r="1144" spans="33:54">
      <c r="AG1144" s="117"/>
      <c r="AH1144" s="117"/>
      <c r="AI1144" s="117"/>
      <c r="AJ1144" s="117"/>
      <c r="AK1144" s="117"/>
      <c r="AM1144" s="141"/>
      <c r="AT1144" s="117"/>
      <c r="AU1144" s="117"/>
      <c r="AV1144" s="117"/>
      <c r="AW1144" s="117"/>
      <c r="AX1144" s="117"/>
      <c r="AY1144" s="117"/>
      <c r="AZ1144" s="117"/>
      <c r="BA1144" s="117"/>
      <c r="BB1144" s="117"/>
    </row>
    <row r="1145" spans="33:54">
      <c r="AG1145" s="117"/>
      <c r="AH1145" s="117"/>
      <c r="AI1145" s="117"/>
      <c r="AJ1145" s="117"/>
      <c r="AK1145" s="117"/>
      <c r="AM1145" s="141"/>
      <c r="AT1145" s="117"/>
      <c r="AU1145" s="117"/>
      <c r="AV1145" s="117"/>
      <c r="AW1145" s="117"/>
      <c r="AX1145" s="117"/>
      <c r="AY1145" s="117"/>
      <c r="AZ1145" s="117"/>
      <c r="BA1145" s="117"/>
    </row>
    <row r="1146" spans="33:54">
      <c r="AG1146" s="117"/>
      <c r="AH1146" s="117"/>
      <c r="AI1146" s="117"/>
      <c r="AJ1146" s="117"/>
      <c r="AK1146" s="117"/>
      <c r="AM1146" s="141"/>
      <c r="AT1146" s="117"/>
      <c r="AU1146" s="117"/>
      <c r="AV1146" s="117"/>
      <c r="AW1146" s="117"/>
      <c r="AX1146" s="117"/>
      <c r="AY1146" s="117"/>
      <c r="AZ1146" s="117"/>
      <c r="BA1146" s="117"/>
    </row>
    <row r="1147" spans="33:54">
      <c r="AG1147" s="117"/>
      <c r="AH1147" s="117"/>
      <c r="AI1147" s="117"/>
      <c r="AJ1147" s="117"/>
      <c r="AK1147" s="117"/>
      <c r="AM1147" s="141"/>
      <c r="AT1147" s="117"/>
      <c r="AU1147" s="117"/>
      <c r="AV1147" s="117"/>
      <c r="AW1147" s="117"/>
      <c r="AX1147" s="117"/>
      <c r="AY1147" s="117"/>
      <c r="AZ1147" s="117"/>
      <c r="BA1147" s="117"/>
    </row>
    <row r="1148" spans="33:54">
      <c r="AG1148" s="117"/>
      <c r="AH1148" s="117"/>
      <c r="AI1148" s="117"/>
      <c r="AJ1148" s="117"/>
      <c r="AK1148" s="117"/>
      <c r="AM1148" s="141"/>
      <c r="AT1148" s="117"/>
      <c r="AU1148" s="117"/>
      <c r="AV1148" s="117"/>
      <c r="AW1148" s="117"/>
      <c r="AX1148" s="117"/>
      <c r="AY1148" s="117"/>
      <c r="AZ1148" s="117"/>
      <c r="BA1148" s="117"/>
    </row>
    <row r="1149" spans="33:54">
      <c r="AG1149" s="117"/>
      <c r="AH1149" s="117"/>
      <c r="AI1149" s="117"/>
      <c r="AJ1149" s="117"/>
      <c r="AK1149" s="117"/>
      <c r="AM1149" s="141"/>
      <c r="AT1149" s="117"/>
      <c r="AU1149" s="117"/>
      <c r="AV1149" s="117"/>
      <c r="AW1149" s="117"/>
      <c r="AX1149" s="117"/>
      <c r="AY1149" s="117"/>
      <c r="AZ1149" s="117"/>
      <c r="BA1149" s="117"/>
    </row>
    <row r="1150" spans="33:54">
      <c r="AG1150" s="117"/>
      <c r="AH1150" s="117"/>
      <c r="AI1150" s="117"/>
      <c r="AJ1150" s="117"/>
      <c r="AK1150" s="117"/>
      <c r="AM1150" s="141"/>
      <c r="AT1150" s="117"/>
      <c r="AU1150" s="117"/>
      <c r="AV1150" s="117"/>
      <c r="AW1150" s="117"/>
      <c r="AX1150" s="117"/>
      <c r="AY1150" s="117"/>
      <c r="AZ1150" s="117"/>
      <c r="BA1150" s="117"/>
    </row>
    <row r="1151" spans="33:54">
      <c r="AG1151" s="117"/>
      <c r="AH1151" s="117"/>
      <c r="AI1151" s="117"/>
      <c r="AJ1151" s="117"/>
      <c r="AK1151" s="117"/>
      <c r="AM1151" s="141"/>
      <c r="AT1151" s="117"/>
      <c r="AU1151" s="117"/>
      <c r="AV1151" s="117"/>
      <c r="AW1151" s="117"/>
      <c r="AX1151" s="117"/>
      <c r="AY1151" s="117"/>
      <c r="AZ1151" s="117"/>
      <c r="BA1151" s="117"/>
    </row>
    <row r="1152" spans="33:54">
      <c r="AG1152" s="117"/>
      <c r="AH1152" s="117"/>
      <c r="AI1152" s="117"/>
      <c r="AJ1152" s="117"/>
      <c r="AK1152" s="117"/>
      <c r="AM1152" s="141"/>
      <c r="AT1152" s="117"/>
      <c r="AU1152" s="117"/>
      <c r="AV1152" s="117"/>
      <c r="AW1152" s="117"/>
      <c r="AX1152" s="117"/>
      <c r="AY1152" s="117"/>
      <c r="AZ1152" s="117"/>
      <c r="BA1152" s="117"/>
    </row>
    <row r="1153" spans="33:70">
      <c r="AG1153" s="117"/>
      <c r="AH1153" s="117"/>
      <c r="AI1153" s="117"/>
      <c r="AJ1153" s="117"/>
      <c r="AK1153" s="117"/>
      <c r="AM1153" s="141"/>
      <c r="AT1153" s="117"/>
      <c r="AU1153" s="117"/>
      <c r="AV1153" s="117"/>
      <c r="AW1153" s="117"/>
      <c r="AX1153" s="117"/>
      <c r="AY1153" s="117"/>
      <c r="AZ1153" s="117"/>
      <c r="BA1153" s="117"/>
    </row>
    <row r="1154" spans="33:70">
      <c r="AG1154" s="117"/>
      <c r="AH1154" s="117"/>
      <c r="AI1154" s="117"/>
      <c r="AJ1154" s="117"/>
      <c r="AK1154" s="117"/>
      <c r="AM1154" s="141"/>
      <c r="AT1154" s="117"/>
      <c r="AU1154" s="117"/>
      <c r="AV1154" s="117"/>
      <c r="AW1154" s="117"/>
      <c r="AX1154" s="117"/>
      <c r="AY1154" s="117"/>
      <c r="AZ1154" s="117"/>
      <c r="BA1154" s="117"/>
    </row>
    <row r="1155" spans="33:70">
      <c r="AG1155" s="117"/>
      <c r="AH1155" s="117"/>
      <c r="AI1155" s="117"/>
      <c r="AJ1155" s="117"/>
      <c r="AK1155" s="117"/>
      <c r="AM1155" s="141"/>
      <c r="AT1155" s="117"/>
      <c r="AU1155" s="117"/>
      <c r="AV1155" s="117"/>
      <c r="AW1155" s="117"/>
      <c r="AX1155" s="117"/>
      <c r="AY1155" s="117"/>
      <c r="AZ1155" s="117"/>
      <c r="BA1155" s="117"/>
    </row>
    <row r="1156" spans="33:70">
      <c r="AG1156" s="117"/>
      <c r="AH1156" s="117"/>
      <c r="AI1156" s="117"/>
      <c r="AJ1156" s="117"/>
      <c r="AK1156" s="117"/>
      <c r="AM1156" s="141"/>
      <c r="AT1156" s="117"/>
      <c r="AU1156" s="117"/>
      <c r="AV1156" s="117"/>
      <c r="AW1156" s="117"/>
      <c r="AX1156" s="117"/>
      <c r="AY1156" s="117"/>
      <c r="AZ1156" s="117"/>
      <c r="BA1156" s="117"/>
    </row>
    <row r="1157" spans="33:70">
      <c r="AG1157" s="117"/>
      <c r="AH1157" s="117"/>
      <c r="AI1157" s="117"/>
      <c r="AJ1157" s="117"/>
      <c r="AK1157" s="117"/>
      <c r="AM1157" s="141"/>
      <c r="AT1157" s="117"/>
      <c r="AU1157" s="117"/>
      <c r="AV1157" s="117"/>
      <c r="AW1157" s="117"/>
      <c r="AX1157" s="117"/>
      <c r="AY1157" s="117"/>
      <c r="AZ1157" s="117"/>
      <c r="BA1157" s="117"/>
    </row>
    <row r="1158" spans="33:70">
      <c r="AG1158" s="117"/>
      <c r="AH1158" s="117"/>
      <c r="AI1158" s="117"/>
      <c r="AJ1158" s="117"/>
      <c r="AK1158" s="117"/>
      <c r="AM1158" s="141"/>
      <c r="AT1158" s="117"/>
      <c r="AU1158" s="117"/>
      <c r="AV1158" s="117"/>
      <c r="AW1158" s="117"/>
      <c r="AX1158" s="117"/>
      <c r="AY1158" s="117"/>
      <c r="AZ1158" s="117"/>
      <c r="BA1158" s="117"/>
    </row>
    <row r="1159" spans="33:70">
      <c r="AG1159" s="117"/>
      <c r="AH1159" s="117"/>
      <c r="AI1159" s="117"/>
      <c r="AJ1159" s="117"/>
      <c r="AK1159" s="117"/>
      <c r="AM1159" s="141"/>
      <c r="AT1159" s="117"/>
      <c r="AU1159" s="117"/>
      <c r="AV1159" s="117"/>
      <c r="AW1159" s="117"/>
      <c r="AX1159" s="117"/>
      <c r="AY1159" s="117"/>
      <c r="AZ1159" s="117"/>
      <c r="BA1159" s="117"/>
    </row>
    <row r="1160" spans="33:70">
      <c r="AG1160" s="117"/>
      <c r="AH1160" s="117"/>
      <c r="AI1160" s="117"/>
      <c r="AJ1160" s="117"/>
      <c r="AK1160" s="117"/>
      <c r="AM1160" s="141"/>
      <c r="AT1160" s="117"/>
      <c r="AU1160" s="117"/>
      <c r="AV1160" s="117"/>
      <c r="AW1160" s="117"/>
      <c r="AX1160" s="117"/>
      <c r="AY1160" s="117"/>
      <c r="AZ1160" s="117"/>
      <c r="BA1160" s="117"/>
    </row>
    <row r="1161" spans="33:70">
      <c r="AG1161" s="117"/>
      <c r="AH1161" s="117"/>
      <c r="AI1161" s="117"/>
      <c r="AJ1161" s="117"/>
      <c r="AK1161" s="117"/>
      <c r="AM1161" s="141"/>
      <c r="AT1161" s="117"/>
      <c r="AU1161" s="117"/>
      <c r="AV1161" s="117"/>
      <c r="AW1161" s="117"/>
      <c r="AX1161" s="117"/>
      <c r="AY1161" s="117"/>
      <c r="AZ1161" s="117"/>
      <c r="BA1161" s="117"/>
    </row>
    <row r="1162" spans="33:70">
      <c r="AG1162" s="117"/>
      <c r="AH1162" s="117"/>
      <c r="AI1162" s="117"/>
      <c r="AJ1162" s="117"/>
      <c r="AK1162" s="117"/>
      <c r="AM1162" s="141"/>
      <c r="AT1162" s="117"/>
      <c r="AU1162" s="117"/>
      <c r="AV1162" s="117"/>
      <c r="AW1162" s="117"/>
      <c r="AX1162" s="117"/>
      <c r="AY1162" s="117"/>
      <c r="AZ1162" s="117"/>
      <c r="BA1162" s="117"/>
    </row>
    <row r="1163" spans="33:70">
      <c r="AG1163" s="117"/>
      <c r="AH1163" s="117"/>
      <c r="AI1163" s="117"/>
      <c r="AJ1163" s="117"/>
      <c r="AK1163" s="117"/>
      <c r="AM1163" s="141"/>
      <c r="AT1163" s="117"/>
      <c r="AU1163" s="117"/>
      <c r="AV1163" s="117"/>
      <c r="AW1163" s="117"/>
      <c r="AX1163" s="117"/>
      <c r="AY1163" s="117"/>
      <c r="AZ1163" s="117"/>
      <c r="BA1163" s="117"/>
    </row>
    <row r="1164" spans="33:70">
      <c r="AG1164" s="117"/>
      <c r="AH1164" s="117"/>
      <c r="AI1164" s="117"/>
      <c r="AJ1164" s="117"/>
      <c r="AK1164" s="117"/>
      <c r="AM1164" s="141"/>
      <c r="AT1164" s="117"/>
      <c r="AU1164" s="117"/>
      <c r="AV1164" s="117"/>
      <c r="AW1164" s="117"/>
      <c r="AX1164" s="117"/>
      <c r="AY1164" s="117"/>
      <c r="AZ1164" s="117"/>
      <c r="BA1164" s="117"/>
      <c r="BB1164" s="117"/>
      <c r="BC1164" s="117"/>
      <c r="BD1164" s="117"/>
      <c r="BE1164" s="117"/>
      <c r="BF1164" s="117"/>
      <c r="BG1164" s="117"/>
      <c r="BH1164" s="117"/>
      <c r="BI1164" s="117"/>
      <c r="BJ1164" s="117"/>
      <c r="BK1164" s="117"/>
      <c r="BL1164" s="117"/>
      <c r="BM1164" s="117"/>
      <c r="BN1164" s="117"/>
      <c r="BO1164" s="117"/>
      <c r="BP1164" s="117"/>
      <c r="BQ1164" s="117"/>
      <c r="BR1164" s="117"/>
    </row>
    <row r="1165" spans="33:70">
      <c r="AG1165" s="117"/>
      <c r="AH1165" s="117"/>
      <c r="AI1165" s="117"/>
      <c r="AJ1165" s="117"/>
      <c r="AK1165" s="117"/>
      <c r="AM1165" s="141"/>
      <c r="AT1165" s="117"/>
      <c r="AU1165" s="117"/>
      <c r="AV1165" s="117"/>
      <c r="AW1165" s="117"/>
      <c r="AX1165" s="117"/>
      <c r="AY1165" s="117"/>
      <c r="AZ1165" s="117"/>
      <c r="BA1165" s="117"/>
    </row>
    <row r="1166" spans="33:70">
      <c r="AG1166" s="117"/>
      <c r="AH1166" s="117"/>
      <c r="AI1166" s="117"/>
      <c r="AJ1166" s="117"/>
      <c r="AK1166" s="117"/>
      <c r="AM1166" s="141"/>
      <c r="AT1166" s="117"/>
      <c r="AU1166" s="117"/>
      <c r="AV1166" s="117"/>
      <c r="AW1166" s="117"/>
      <c r="AX1166" s="117"/>
      <c r="AY1166" s="117"/>
      <c r="AZ1166" s="117"/>
      <c r="BA1166" s="117"/>
    </row>
    <row r="1167" spans="33:70">
      <c r="AG1167" s="117"/>
      <c r="AH1167" s="117"/>
      <c r="AI1167" s="117"/>
      <c r="AJ1167" s="117"/>
      <c r="AK1167" s="117"/>
      <c r="AM1167" s="141"/>
      <c r="AT1167" s="117"/>
      <c r="AU1167" s="117"/>
      <c r="AV1167" s="117"/>
      <c r="AW1167" s="117"/>
      <c r="AX1167" s="117"/>
      <c r="AY1167" s="117"/>
      <c r="AZ1167" s="117"/>
      <c r="BA1167" s="117"/>
    </row>
    <row r="1168" spans="33:70">
      <c r="AG1168" s="117"/>
      <c r="AH1168" s="117"/>
      <c r="AI1168" s="117"/>
      <c r="AJ1168" s="117"/>
      <c r="AK1168" s="117"/>
      <c r="AM1168" s="141"/>
      <c r="AT1168" s="117"/>
      <c r="AU1168" s="117"/>
      <c r="AV1168" s="117"/>
      <c r="AW1168" s="117"/>
      <c r="AX1168" s="117"/>
      <c r="AY1168" s="117"/>
      <c r="AZ1168" s="117"/>
      <c r="BA1168" s="117"/>
    </row>
    <row r="1169" spans="33:54">
      <c r="AG1169" s="117"/>
      <c r="AH1169" s="117"/>
      <c r="AI1169" s="117"/>
      <c r="AJ1169" s="117"/>
      <c r="AK1169" s="117"/>
      <c r="AM1169" s="141"/>
      <c r="AT1169" s="117"/>
      <c r="AU1169" s="117"/>
      <c r="AV1169" s="117"/>
      <c r="AW1169" s="117"/>
      <c r="AX1169" s="117"/>
      <c r="AY1169" s="117"/>
      <c r="AZ1169" s="117"/>
      <c r="BA1169" s="117"/>
    </row>
    <row r="1170" spans="33:54">
      <c r="AG1170" s="117"/>
      <c r="AH1170" s="117"/>
      <c r="AI1170" s="117"/>
      <c r="AJ1170" s="117"/>
      <c r="AK1170" s="117"/>
      <c r="AM1170" s="141"/>
      <c r="AT1170" s="117"/>
      <c r="AU1170" s="117"/>
      <c r="AV1170" s="117"/>
      <c r="AW1170" s="117"/>
      <c r="AX1170" s="117"/>
      <c r="AY1170" s="117"/>
      <c r="AZ1170" s="117"/>
      <c r="BA1170" s="117"/>
    </row>
    <row r="1171" spans="33:54">
      <c r="AG1171" s="117"/>
      <c r="AH1171" s="117"/>
      <c r="AI1171" s="117"/>
      <c r="AJ1171" s="117"/>
      <c r="AK1171" s="117"/>
      <c r="AM1171" s="141"/>
      <c r="AT1171" s="117"/>
      <c r="AU1171" s="117"/>
      <c r="AV1171" s="117"/>
      <c r="AW1171" s="117"/>
      <c r="AX1171" s="117"/>
      <c r="AY1171" s="117"/>
      <c r="AZ1171" s="117"/>
      <c r="BA1171" s="117"/>
    </row>
    <row r="1172" spans="33:54">
      <c r="AG1172" s="117"/>
      <c r="AH1172" s="117"/>
      <c r="AI1172" s="117"/>
      <c r="AJ1172" s="117"/>
      <c r="AK1172" s="117"/>
      <c r="AM1172" s="141"/>
      <c r="AT1172" s="117"/>
      <c r="AU1172" s="117"/>
      <c r="AV1172" s="117"/>
      <c r="AW1172" s="117"/>
      <c r="AX1172" s="117"/>
      <c r="AY1172" s="117"/>
      <c r="AZ1172" s="117"/>
      <c r="BA1172" s="117"/>
    </row>
    <row r="1173" spans="33:54">
      <c r="AG1173" s="117"/>
      <c r="AH1173" s="117"/>
      <c r="AI1173" s="117"/>
      <c r="AJ1173" s="117"/>
      <c r="AK1173" s="117"/>
      <c r="AM1173" s="141"/>
      <c r="AT1173" s="117"/>
      <c r="AU1173" s="117"/>
      <c r="AV1173" s="117"/>
      <c r="AW1173" s="117"/>
      <c r="AX1173" s="117"/>
      <c r="AY1173" s="117"/>
      <c r="AZ1173" s="117"/>
      <c r="BA1173" s="117"/>
    </row>
    <row r="1174" spans="33:54">
      <c r="AG1174" s="117"/>
      <c r="AH1174" s="117"/>
      <c r="AI1174" s="117"/>
      <c r="AJ1174" s="117"/>
      <c r="AK1174" s="117"/>
      <c r="AM1174" s="141"/>
      <c r="AT1174" s="117"/>
      <c r="AU1174" s="117"/>
      <c r="AV1174" s="117"/>
      <c r="AW1174" s="117"/>
      <c r="AX1174" s="117"/>
      <c r="AY1174" s="117"/>
      <c r="AZ1174" s="117"/>
      <c r="BA1174" s="117"/>
    </row>
    <row r="1175" spans="33:54">
      <c r="AG1175" s="117"/>
      <c r="AH1175" s="117"/>
      <c r="AI1175" s="117"/>
      <c r="AJ1175" s="117"/>
      <c r="AK1175" s="117"/>
      <c r="AM1175" s="141"/>
      <c r="AT1175" s="117"/>
      <c r="AU1175" s="117"/>
      <c r="AV1175" s="117"/>
      <c r="AW1175" s="117"/>
      <c r="AX1175" s="117"/>
      <c r="AY1175" s="117"/>
      <c r="AZ1175" s="117"/>
      <c r="BA1175" s="117"/>
    </row>
    <row r="1176" spans="33:54">
      <c r="AG1176" s="117"/>
      <c r="AH1176" s="117"/>
      <c r="AI1176" s="117"/>
      <c r="AJ1176" s="117"/>
      <c r="AK1176" s="117"/>
      <c r="AM1176" s="141"/>
      <c r="AT1176" s="117"/>
      <c r="AU1176" s="117"/>
      <c r="AV1176" s="117"/>
      <c r="AW1176" s="117"/>
      <c r="AX1176" s="117"/>
      <c r="AY1176" s="117"/>
      <c r="AZ1176" s="117"/>
      <c r="BA1176" s="117"/>
    </row>
    <row r="1177" spans="33:54">
      <c r="AG1177" s="117"/>
      <c r="AH1177" s="117"/>
      <c r="AI1177" s="117"/>
      <c r="AJ1177" s="117"/>
      <c r="AK1177" s="117"/>
      <c r="AM1177" s="141"/>
      <c r="AT1177" s="117"/>
      <c r="AU1177" s="117"/>
      <c r="AV1177" s="117"/>
      <c r="AW1177" s="117"/>
      <c r="AX1177" s="117"/>
      <c r="AY1177" s="117"/>
      <c r="AZ1177" s="117"/>
      <c r="BA1177" s="117"/>
      <c r="BB1177" s="117"/>
    </row>
    <row r="1178" spans="33:54">
      <c r="AG1178" s="117"/>
      <c r="AH1178" s="117"/>
      <c r="AI1178" s="117"/>
      <c r="AJ1178" s="117"/>
      <c r="AK1178" s="117"/>
      <c r="AM1178" s="141"/>
      <c r="AT1178" s="117"/>
      <c r="AU1178" s="117"/>
      <c r="AV1178" s="117"/>
      <c r="AW1178" s="117"/>
      <c r="AX1178" s="117"/>
      <c r="AY1178" s="117"/>
      <c r="AZ1178" s="117"/>
      <c r="BA1178" s="117"/>
    </row>
    <row r="1179" spans="33:54">
      <c r="AG1179" s="117"/>
      <c r="AH1179" s="117"/>
      <c r="AI1179" s="117"/>
      <c r="AJ1179" s="117"/>
      <c r="AK1179" s="117"/>
      <c r="AM1179" s="141"/>
      <c r="AT1179" s="117"/>
      <c r="AU1179" s="117"/>
      <c r="AV1179" s="117"/>
      <c r="AW1179" s="117"/>
      <c r="AX1179" s="117"/>
      <c r="AY1179" s="117"/>
      <c r="AZ1179" s="117"/>
      <c r="BA1179" s="117"/>
    </row>
    <row r="1180" spans="33:54">
      <c r="AG1180" s="117"/>
      <c r="AH1180" s="117"/>
      <c r="AI1180" s="117"/>
      <c r="AJ1180" s="117"/>
      <c r="AK1180" s="117"/>
      <c r="AM1180" s="141"/>
      <c r="AT1180" s="117"/>
      <c r="AU1180" s="117"/>
      <c r="AV1180" s="117"/>
      <c r="AW1180" s="117"/>
      <c r="AX1180" s="117"/>
      <c r="AY1180" s="117"/>
      <c r="AZ1180" s="117"/>
      <c r="BA1180" s="117"/>
      <c r="BB1180" s="117"/>
    </row>
    <row r="1181" spans="33:54">
      <c r="AG1181" s="117"/>
      <c r="AH1181" s="117"/>
      <c r="AI1181" s="117"/>
      <c r="AJ1181" s="117"/>
      <c r="AK1181" s="117"/>
      <c r="AM1181" s="141"/>
      <c r="AT1181" s="117"/>
      <c r="AU1181" s="117"/>
      <c r="AV1181" s="117"/>
      <c r="AW1181" s="117"/>
      <c r="AX1181" s="117"/>
      <c r="AY1181" s="117"/>
      <c r="AZ1181" s="117"/>
      <c r="BA1181" s="117"/>
    </row>
    <row r="1182" spans="33:54">
      <c r="AG1182" s="117"/>
      <c r="AH1182" s="117"/>
      <c r="AI1182" s="117"/>
      <c r="AJ1182" s="117"/>
      <c r="AK1182" s="117"/>
      <c r="AM1182" s="141"/>
      <c r="AT1182" s="117"/>
      <c r="AU1182" s="117"/>
      <c r="AV1182" s="117"/>
      <c r="AW1182" s="117"/>
      <c r="AX1182" s="117"/>
      <c r="AY1182" s="117"/>
      <c r="AZ1182" s="117"/>
      <c r="BA1182" s="117"/>
    </row>
    <row r="1183" spans="33:54">
      <c r="AG1183" s="117"/>
      <c r="AH1183" s="117"/>
      <c r="AI1183" s="117"/>
      <c r="AJ1183" s="117"/>
      <c r="AK1183" s="117"/>
      <c r="AM1183" s="141"/>
      <c r="AT1183" s="117"/>
      <c r="AU1183" s="117"/>
      <c r="AV1183" s="117"/>
      <c r="AW1183" s="117"/>
      <c r="AX1183" s="117"/>
      <c r="AY1183" s="117"/>
      <c r="AZ1183" s="117"/>
      <c r="BA1183" s="117"/>
    </row>
    <row r="1184" spans="33:54">
      <c r="AG1184" s="117"/>
      <c r="AH1184" s="117"/>
      <c r="AI1184" s="117"/>
      <c r="AJ1184" s="117"/>
      <c r="AK1184" s="117"/>
      <c r="AM1184" s="141"/>
      <c r="AT1184" s="117"/>
      <c r="AU1184" s="117"/>
      <c r="AV1184" s="117"/>
      <c r="AW1184" s="117"/>
      <c r="AX1184" s="117"/>
      <c r="AY1184" s="117"/>
      <c r="AZ1184" s="117"/>
      <c r="BA1184" s="117"/>
    </row>
    <row r="1185" spans="33:54">
      <c r="AG1185" s="117"/>
      <c r="AH1185" s="117"/>
      <c r="AI1185" s="117"/>
      <c r="AJ1185" s="117"/>
      <c r="AK1185" s="117"/>
      <c r="AM1185" s="141"/>
      <c r="AT1185" s="117"/>
      <c r="AU1185" s="117"/>
      <c r="AV1185" s="117"/>
      <c r="AW1185" s="117"/>
      <c r="AX1185" s="117"/>
      <c r="AY1185" s="117"/>
      <c r="AZ1185" s="117"/>
      <c r="BA1185" s="117"/>
    </row>
    <row r="1186" spans="33:54">
      <c r="AG1186" s="117"/>
      <c r="AH1186" s="117"/>
      <c r="AI1186" s="117"/>
      <c r="AJ1186" s="117"/>
      <c r="AK1186" s="117"/>
      <c r="AM1186" s="141"/>
      <c r="AT1186" s="117"/>
      <c r="AU1186" s="117"/>
      <c r="AV1186" s="117"/>
      <c r="AW1186" s="117"/>
      <c r="AX1186" s="117"/>
      <c r="AY1186" s="117"/>
      <c r="AZ1186" s="117"/>
      <c r="BA1186" s="117"/>
    </row>
    <row r="1187" spans="33:54">
      <c r="AG1187" s="117"/>
      <c r="AH1187" s="117"/>
      <c r="AI1187" s="117"/>
      <c r="AJ1187" s="117"/>
      <c r="AK1187" s="117"/>
      <c r="AM1187" s="141"/>
      <c r="AT1187" s="117"/>
      <c r="AU1187" s="117"/>
      <c r="AV1187" s="117"/>
      <c r="AW1187" s="117"/>
      <c r="AX1187" s="117"/>
      <c r="AY1187" s="117"/>
      <c r="AZ1187" s="117"/>
      <c r="BA1187" s="117"/>
    </row>
    <row r="1188" spans="33:54">
      <c r="AG1188" s="117"/>
      <c r="AH1188" s="117"/>
      <c r="AI1188" s="117"/>
      <c r="AJ1188" s="117"/>
      <c r="AK1188" s="117"/>
      <c r="AM1188" s="141"/>
      <c r="AT1188" s="117"/>
      <c r="AU1188" s="117"/>
      <c r="AV1188" s="117"/>
      <c r="AW1188" s="117"/>
      <c r="AX1188" s="117"/>
      <c r="AY1188" s="117"/>
      <c r="AZ1188" s="117"/>
      <c r="BA1188" s="117"/>
    </row>
    <row r="1189" spans="33:54">
      <c r="AG1189" s="117"/>
      <c r="AH1189" s="117"/>
      <c r="AI1189" s="117"/>
      <c r="AJ1189" s="117"/>
      <c r="AK1189" s="117"/>
      <c r="AM1189" s="141"/>
      <c r="AT1189" s="117"/>
      <c r="AU1189" s="117"/>
      <c r="AV1189" s="117"/>
      <c r="AW1189" s="117"/>
      <c r="AX1189" s="117"/>
      <c r="AY1189" s="117"/>
      <c r="AZ1189" s="117"/>
      <c r="BA1189" s="117"/>
    </row>
    <row r="1190" spans="33:54">
      <c r="AG1190" s="117"/>
      <c r="AH1190" s="117"/>
      <c r="AI1190" s="117"/>
      <c r="AJ1190" s="117"/>
      <c r="AK1190" s="117"/>
      <c r="AM1190" s="141"/>
      <c r="AT1190" s="117"/>
      <c r="AU1190" s="117"/>
      <c r="AV1190" s="117"/>
      <c r="AW1190" s="117"/>
      <c r="AX1190" s="117"/>
      <c r="AY1190" s="117"/>
      <c r="AZ1190" s="117"/>
      <c r="BA1190" s="117"/>
    </row>
    <row r="1191" spans="33:54">
      <c r="AG1191" s="117"/>
      <c r="AH1191" s="117"/>
      <c r="AI1191" s="117"/>
      <c r="AJ1191" s="117"/>
      <c r="AK1191" s="117"/>
      <c r="AM1191" s="141"/>
      <c r="AT1191" s="117"/>
      <c r="AU1191" s="117"/>
      <c r="AV1191" s="117"/>
      <c r="AW1191" s="117"/>
      <c r="AX1191" s="117"/>
      <c r="AY1191" s="117"/>
      <c r="AZ1191" s="117"/>
      <c r="BA1191" s="117"/>
    </row>
    <row r="1192" spans="33:54">
      <c r="AG1192" s="117"/>
      <c r="AH1192" s="117"/>
      <c r="AI1192" s="117"/>
      <c r="AJ1192" s="117"/>
      <c r="AK1192" s="117"/>
      <c r="AM1192" s="141"/>
      <c r="AT1192" s="117"/>
      <c r="AU1192" s="117"/>
      <c r="AV1192" s="117"/>
      <c r="AW1192" s="117"/>
      <c r="AX1192" s="117"/>
      <c r="AY1192" s="117"/>
      <c r="AZ1192" s="117"/>
      <c r="BA1192" s="117"/>
      <c r="BB1192" s="117"/>
    </row>
    <row r="1193" spans="33:54">
      <c r="AG1193" s="117"/>
      <c r="AH1193" s="117"/>
      <c r="AI1193" s="117"/>
      <c r="AJ1193" s="117"/>
      <c r="AK1193" s="117"/>
      <c r="AM1193" s="141"/>
      <c r="AT1193" s="117"/>
      <c r="AU1193" s="117"/>
      <c r="AV1193" s="117"/>
      <c r="AW1193" s="117"/>
      <c r="AX1193" s="117"/>
      <c r="AY1193" s="117"/>
      <c r="AZ1193" s="117"/>
      <c r="BA1193" s="117"/>
    </row>
    <row r="1194" spans="33:54">
      <c r="AG1194" s="117"/>
      <c r="AH1194" s="117"/>
      <c r="AI1194" s="117"/>
      <c r="AJ1194" s="117"/>
      <c r="AK1194" s="117"/>
      <c r="AM1194" s="141"/>
      <c r="AT1194" s="117"/>
      <c r="AU1194" s="117"/>
      <c r="AV1194" s="117"/>
      <c r="AW1194" s="117"/>
      <c r="AX1194" s="117"/>
      <c r="AY1194" s="117"/>
      <c r="AZ1194" s="117"/>
      <c r="BA1194" s="117"/>
    </row>
    <row r="1195" spans="33:54">
      <c r="AG1195" s="117"/>
      <c r="AH1195" s="117"/>
      <c r="AI1195" s="117"/>
      <c r="AJ1195" s="117"/>
      <c r="AK1195" s="117"/>
      <c r="AM1195" s="141"/>
      <c r="AT1195" s="117"/>
      <c r="AU1195" s="117"/>
      <c r="AV1195" s="117"/>
      <c r="AW1195" s="117"/>
      <c r="AX1195" s="117"/>
      <c r="AY1195" s="117"/>
      <c r="AZ1195" s="117"/>
      <c r="BA1195" s="117"/>
    </row>
    <row r="1196" spans="33:54">
      <c r="AG1196" s="117"/>
      <c r="AH1196" s="117"/>
      <c r="AI1196" s="117"/>
      <c r="AJ1196" s="117"/>
      <c r="AK1196" s="117"/>
      <c r="AM1196" s="141"/>
      <c r="AT1196" s="117"/>
      <c r="AU1196" s="117"/>
      <c r="AV1196" s="117"/>
      <c r="AW1196" s="117"/>
      <c r="AX1196" s="117"/>
      <c r="AY1196" s="117"/>
      <c r="AZ1196" s="117"/>
      <c r="BA1196" s="117"/>
    </row>
    <row r="1197" spans="33:54">
      <c r="AG1197" s="117"/>
      <c r="AH1197" s="117"/>
      <c r="AI1197" s="117"/>
      <c r="AJ1197" s="117"/>
      <c r="AK1197" s="117"/>
      <c r="AM1197" s="141"/>
      <c r="AT1197" s="117"/>
      <c r="AU1197" s="117"/>
      <c r="AV1197" s="117"/>
      <c r="AW1197" s="117"/>
      <c r="AX1197" s="117"/>
      <c r="AY1197" s="117"/>
      <c r="AZ1197" s="117"/>
      <c r="BA1197" s="117"/>
    </row>
    <row r="1198" spans="33:54">
      <c r="AG1198" s="117"/>
      <c r="AH1198" s="117"/>
      <c r="AI1198" s="117"/>
      <c r="AJ1198" s="117"/>
      <c r="AK1198" s="117"/>
      <c r="AM1198" s="141"/>
      <c r="AT1198" s="117"/>
      <c r="AU1198" s="117"/>
      <c r="AV1198" s="117"/>
      <c r="AW1198" s="117"/>
      <c r="AX1198" s="117"/>
      <c r="AY1198" s="117"/>
      <c r="AZ1198" s="117"/>
      <c r="BA1198" s="117"/>
    </row>
    <row r="1199" spans="33:54">
      <c r="AG1199" s="117"/>
      <c r="AH1199" s="117"/>
      <c r="AI1199" s="117"/>
      <c r="AJ1199" s="117"/>
      <c r="AK1199" s="117"/>
      <c r="AM1199" s="141"/>
      <c r="AT1199" s="117"/>
      <c r="AU1199" s="117"/>
      <c r="AV1199" s="117"/>
      <c r="AW1199" s="117"/>
      <c r="AX1199" s="117"/>
      <c r="AY1199" s="117"/>
      <c r="AZ1199" s="117"/>
      <c r="BA1199" s="117"/>
    </row>
    <row r="1200" spans="33:54">
      <c r="AG1200" s="117"/>
      <c r="AH1200" s="117"/>
      <c r="AI1200" s="117"/>
      <c r="AJ1200" s="117"/>
      <c r="AK1200" s="117"/>
      <c r="AM1200" s="141"/>
      <c r="AT1200" s="117"/>
      <c r="AU1200" s="117"/>
      <c r="AV1200" s="117"/>
      <c r="AW1200" s="117"/>
      <c r="AX1200" s="117"/>
      <c r="AY1200" s="117"/>
      <c r="AZ1200" s="117"/>
      <c r="BA1200" s="117"/>
    </row>
    <row r="1201" spans="33:53">
      <c r="AG1201" s="117"/>
      <c r="AH1201" s="117"/>
      <c r="AI1201" s="117"/>
      <c r="AJ1201" s="117"/>
      <c r="AK1201" s="117"/>
      <c r="AM1201" s="141"/>
      <c r="AT1201" s="117"/>
      <c r="AU1201" s="117"/>
      <c r="AV1201" s="117"/>
      <c r="AW1201" s="117"/>
      <c r="AX1201" s="117"/>
      <c r="AY1201" s="117"/>
      <c r="AZ1201" s="117"/>
      <c r="BA1201" s="117"/>
    </row>
    <row r="1202" spans="33:53">
      <c r="AG1202" s="117"/>
      <c r="AH1202" s="117"/>
      <c r="AI1202" s="117"/>
      <c r="AJ1202" s="117"/>
      <c r="AK1202" s="117"/>
      <c r="AM1202" s="141"/>
      <c r="AT1202" s="117"/>
      <c r="AU1202" s="117"/>
      <c r="AV1202" s="117"/>
      <c r="AW1202" s="117"/>
      <c r="AX1202" s="117"/>
      <c r="AY1202" s="117"/>
      <c r="AZ1202" s="117"/>
      <c r="BA1202" s="117"/>
    </row>
    <row r="1203" spans="33:53">
      <c r="AG1203" s="117"/>
      <c r="AH1203" s="117"/>
      <c r="AI1203" s="117"/>
      <c r="AJ1203" s="117"/>
      <c r="AK1203" s="117"/>
      <c r="AM1203" s="141"/>
      <c r="AT1203" s="117"/>
      <c r="AU1203" s="117"/>
      <c r="AV1203" s="117"/>
      <c r="AW1203" s="117"/>
      <c r="AX1203" s="117"/>
      <c r="AY1203" s="117"/>
      <c r="AZ1203" s="117"/>
      <c r="BA1203" s="117"/>
    </row>
    <row r="1204" spans="33:53">
      <c r="AG1204" s="117"/>
      <c r="AH1204" s="117"/>
      <c r="AI1204" s="117"/>
      <c r="AJ1204" s="117"/>
      <c r="AK1204" s="117"/>
      <c r="AM1204" s="141"/>
      <c r="AT1204" s="117"/>
      <c r="AU1204" s="117"/>
      <c r="AV1204" s="117"/>
      <c r="AW1204" s="117"/>
      <c r="AX1204" s="117"/>
      <c r="AY1204" s="117"/>
      <c r="AZ1204" s="117"/>
      <c r="BA1204" s="117"/>
    </row>
    <row r="1205" spans="33:53">
      <c r="AG1205" s="117"/>
      <c r="AH1205" s="117"/>
      <c r="AI1205" s="117"/>
      <c r="AJ1205" s="117"/>
      <c r="AK1205" s="117"/>
      <c r="AM1205" s="141"/>
      <c r="AT1205" s="117"/>
      <c r="AU1205" s="117"/>
      <c r="AV1205" s="117"/>
      <c r="AW1205" s="117"/>
      <c r="AX1205" s="117"/>
      <c r="AY1205" s="117"/>
      <c r="AZ1205" s="117"/>
      <c r="BA1205" s="117"/>
    </row>
    <row r="1206" spans="33:53">
      <c r="AG1206" s="117"/>
      <c r="AH1206" s="117"/>
      <c r="AI1206" s="117"/>
      <c r="AJ1206" s="117"/>
      <c r="AK1206" s="117"/>
      <c r="AM1206" s="141"/>
      <c r="AT1206" s="117"/>
      <c r="AU1206" s="117"/>
      <c r="AV1206" s="117"/>
      <c r="AW1206" s="117"/>
      <c r="AX1206" s="117"/>
      <c r="AY1206" s="117"/>
      <c r="AZ1206" s="117"/>
      <c r="BA1206" s="117"/>
    </row>
    <row r="1207" spans="33:53">
      <c r="AG1207" s="117"/>
      <c r="AH1207" s="117"/>
      <c r="AI1207" s="117"/>
      <c r="AJ1207" s="117"/>
      <c r="AK1207" s="117"/>
      <c r="AM1207" s="141"/>
      <c r="AT1207" s="117"/>
      <c r="AU1207" s="117"/>
      <c r="AV1207" s="117"/>
      <c r="AW1207" s="117"/>
      <c r="AX1207" s="117"/>
      <c r="AY1207" s="117"/>
      <c r="AZ1207" s="117"/>
      <c r="BA1207" s="117"/>
    </row>
    <row r="1208" spans="33:53">
      <c r="AG1208" s="117"/>
      <c r="AH1208" s="117"/>
      <c r="AI1208" s="117"/>
      <c r="AJ1208" s="117"/>
      <c r="AK1208" s="117"/>
      <c r="AM1208" s="141"/>
      <c r="AT1208" s="117"/>
      <c r="AU1208" s="117"/>
      <c r="AV1208" s="117"/>
      <c r="AW1208" s="117"/>
      <c r="AX1208" s="117"/>
      <c r="AY1208" s="117"/>
      <c r="AZ1208" s="117"/>
      <c r="BA1208" s="117"/>
    </row>
    <row r="1209" spans="33:53">
      <c r="AG1209" s="117"/>
      <c r="AH1209" s="117"/>
      <c r="AI1209" s="117"/>
      <c r="AJ1209" s="117"/>
      <c r="AK1209" s="117"/>
      <c r="AM1209" s="141"/>
      <c r="AT1209" s="117"/>
      <c r="AU1209" s="117"/>
      <c r="AV1209" s="117"/>
      <c r="AW1209" s="117"/>
      <c r="AX1209" s="117"/>
      <c r="AY1209" s="117"/>
      <c r="AZ1209" s="117"/>
      <c r="BA1209" s="117"/>
    </row>
    <row r="1210" spans="33:53">
      <c r="AG1210" s="117"/>
      <c r="AH1210" s="117"/>
      <c r="AI1210" s="117"/>
      <c r="AJ1210" s="117"/>
      <c r="AK1210" s="117"/>
      <c r="AM1210" s="141"/>
      <c r="AT1210" s="117"/>
      <c r="AU1210" s="117"/>
      <c r="AV1210" s="117"/>
      <c r="AW1210" s="117"/>
      <c r="AX1210" s="117"/>
      <c r="AY1210" s="117"/>
      <c r="AZ1210" s="117"/>
      <c r="BA1210" s="117"/>
    </row>
    <row r="1211" spans="33:53">
      <c r="AG1211" s="117"/>
      <c r="AH1211" s="117"/>
      <c r="AI1211" s="117"/>
      <c r="AJ1211" s="117"/>
      <c r="AK1211" s="117"/>
      <c r="AM1211" s="141"/>
      <c r="AT1211" s="117"/>
      <c r="AU1211" s="117"/>
      <c r="AV1211" s="117"/>
      <c r="AW1211" s="117"/>
      <c r="AX1211" s="117"/>
      <c r="AY1211" s="117"/>
      <c r="AZ1211" s="117"/>
      <c r="BA1211" s="117"/>
    </row>
    <row r="1212" spans="33:53">
      <c r="AG1212" s="117"/>
      <c r="AH1212" s="117"/>
      <c r="AI1212" s="117"/>
      <c r="AJ1212" s="117"/>
      <c r="AK1212" s="117"/>
      <c r="AM1212" s="141"/>
      <c r="AT1212" s="117"/>
      <c r="AU1212" s="117"/>
      <c r="AV1212" s="117"/>
      <c r="AW1212" s="117"/>
      <c r="AX1212" s="117"/>
      <c r="AY1212" s="117"/>
      <c r="AZ1212" s="117"/>
      <c r="BA1212" s="117"/>
    </row>
    <row r="1213" spans="33:53">
      <c r="AG1213" s="117"/>
      <c r="AH1213" s="117"/>
      <c r="AI1213" s="117"/>
      <c r="AJ1213" s="117"/>
      <c r="AK1213" s="117"/>
      <c r="AM1213" s="141"/>
      <c r="AT1213" s="117"/>
      <c r="AU1213" s="117"/>
      <c r="AV1213" s="117"/>
      <c r="AW1213" s="117"/>
      <c r="AX1213" s="117"/>
      <c r="AY1213" s="117"/>
      <c r="AZ1213" s="117"/>
      <c r="BA1213" s="117"/>
    </row>
    <row r="1214" spans="33:53">
      <c r="AG1214" s="117"/>
      <c r="AH1214" s="117"/>
      <c r="AI1214" s="117"/>
      <c r="AJ1214" s="117"/>
      <c r="AK1214" s="117"/>
      <c r="AM1214" s="141"/>
      <c r="AT1214" s="117"/>
      <c r="AU1214" s="117"/>
      <c r="AV1214" s="117"/>
      <c r="AW1214" s="117"/>
      <c r="AX1214" s="117"/>
      <c r="AY1214" s="117"/>
      <c r="AZ1214" s="117"/>
      <c r="BA1214" s="117"/>
    </row>
    <row r="1215" spans="33:53">
      <c r="AG1215" s="117"/>
      <c r="AH1215" s="117"/>
      <c r="AI1215" s="117"/>
      <c r="AJ1215" s="117"/>
      <c r="AK1215" s="117"/>
      <c r="AM1215" s="141"/>
      <c r="AT1215" s="117"/>
      <c r="AU1215" s="117"/>
      <c r="AV1215" s="117"/>
      <c r="AW1215" s="117"/>
      <c r="AX1215" s="117"/>
      <c r="AY1215" s="117"/>
      <c r="AZ1215" s="117"/>
      <c r="BA1215" s="117"/>
    </row>
    <row r="1216" spans="33:53">
      <c r="AG1216" s="117"/>
      <c r="AH1216" s="117"/>
      <c r="AI1216" s="117"/>
      <c r="AJ1216" s="117"/>
      <c r="AK1216" s="117"/>
      <c r="AM1216" s="141"/>
      <c r="AT1216" s="117"/>
      <c r="AU1216" s="117"/>
      <c r="AV1216" s="117"/>
      <c r="AW1216" s="117"/>
      <c r="AX1216" s="117"/>
      <c r="AY1216" s="117"/>
      <c r="AZ1216" s="117"/>
      <c r="BA1216" s="117"/>
    </row>
    <row r="1217" spans="33:70">
      <c r="AG1217" s="117"/>
      <c r="AH1217" s="117"/>
      <c r="AI1217" s="117"/>
      <c r="AJ1217" s="117"/>
      <c r="AK1217" s="117"/>
      <c r="AM1217" s="141"/>
      <c r="AT1217" s="117"/>
      <c r="AU1217" s="117"/>
      <c r="AV1217" s="117"/>
      <c r="AW1217" s="117"/>
      <c r="AX1217" s="117"/>
      <c r="AY1217" s="117"/>
      <c r="AZ1217" s="117"/>
      <c r="BA1217" s="117"/>
    </row>
    <row r="1218" spans="33:70">
      <c r="AG1218" s="117"/>
      <c r="AH1218" s="117"/>
      <c r="AI1218" s="117"/>
      <c r="AJ1218" s="117"/>
      <c r="AK1218" s="117"/>
      <c r="AM1218" s="141"/>
      <c r="AT1218" s="117"/>
      <c r="AU1218" s="117"/>
      <c r="AV1218" s="117"/>
      <c r="AW1218" s="117"/>
      <c r="AX1218" s="117"/>
      <c r="AY1218" s="117"/>
      <c r="AZ1218" s="117"/>
      <c r="BA1218" s="117"/>
    </row>
    <row r="1219" spans="33:70">
      <c r="AG1219" s="117"/>
      <c r="AH1219" s="117"/>
      <c r="AI1219" s="117"/>
      <c r="AJ1219" s="117"/>
      <c r="AK1219" s="117"/>
      <c r="AM1219" s="141"/>
      <c r="AT1219" s="117"/>
      <c r="AU1219" s="117"/>
      <c r="AV1219" s="117"/>
      <c r="AW1219" s="117"/>
      <c r="AX1219" s="117"/>
      <c r="AY1219" s="117"/>
      <c r="AZ1219" s="117"/>
      <c r="BA1219" s="117"/>
      <c r="BB1219" s="117"/>
      <c r="BC1219" s="117"/>
      <c r="BD1219" s="117"/>
      <c r="BE1219" s="117"/>
      <c r="BF1219" s="117"/>
      <c r="BG1219" s="117"/>
      <c r="BH1219" s="117"/>
      <c r="BI1219" s="117"/>
      <c r="BJ1219" s="117"/>
      <c r="BK1219" s="117"/>
      <c r="BL1219" s="117"/>
      <c r="BM1219" s="117"/>
      <c r="BN1219" s="117"/>
      <c r="BO1219" s="117"/>
      <c r="BP1219" s="117"/>
      <c r="BQ1219" s="117"/>
      <c r="BR1219" s="117"/>
    </row>
    <row r="1220" spans="33:70">
      <c r="AG1220" s="117"/>
      <c r="AH1220" s="117"/>
      <c r="AI1220" s="117"/>
      <c r="AJ1220" s="117"/>
      <c r="AK1220" s="117"/>
      <c r="AM1220" s="141"/>
      <c r="AT1220" s="117"/>
      <c r="AU1220" s="117"/>
      <c r="AV1220" s="117"/>
      <c r="AW1220" s="117"/>
      <c r="AX1220" s="117"/>
      <c r="AY1220" s="117"/>
      <c r="AZ1220" s="117"/>
      <c r="BA1220" s="117"/>
    </row>
    <row r="1221" spans="33:70">
      <c r="AG1221" s="117"/>
      <c r="AH1221" s="117"/>
      <c r="AI1221" s="117"/>
      <c r="AJ1221" s="117"/>
      <c r="AK1221" s="117"/>
      <c r="AM1221" s="141"/>
      <c r="AT1221" s="117"/>
      <c r="AU1221" s="117"/>
      <c r="AV1221" s="117"/>
      <c r="AW1221" s="117"/>
      <c r="AX1221" s="117"/>
      <c r="AY1221" s="117"/>
      <c r="AZ1221" s="117"/>
      <c r="BA1221" s="117"/>
    </row>
    <row r="1222" spans="33:70">
      <c r="AG1222" s="117"/>
      <c r="AH1222" s="117"/>
      <c r="AI1222" s="117"/>
      <c r="AJ1222" s="117"/>
      <c r="AK1222" s="117"/>
      <c r="AM1222" s="141"/>
      <c r="AT1222" s="117"/>
      <c r="AU1222" s="117"/>
      <c r="AV1222" s="117"/>
      <c r="AW1222" s="117"/>
      <c r="AX1222" s="117"/>
      <c r="AY1222" s="117"/>
      <c r="AZ1222" s="117"/>
      <c r="BA1222" s="117"/>
    </row>
    <row r="1223" spans="33:70">
      <c r="AG1223" s="117"/>
      <c r="AH1223" s="117"/>
      <c r="AI1223" s="117"/>
      <c r="AJ1223" s="117"/>
      <c r="AK1223" s="117"/>
      <c r="AM1223" s="141"/>
      <c r="AT1223" s="117"/>
      <c r="AU1223" s="117"/>
      <c r="AV1223" s="117"/>
      <c r="AW1223" s="117"/>
      <c r="AX1223" s="117"/>
      <c r="AY1223" s="117"/>
      <c r="AZ1223" s="117"/>
      <c r="BA1223" s="117"/>
    </row>
    <row r="1224" spans="33:70">
      <c r="AG1224" s="117"/>
      <c r="AH1224" s="117"/>
      <c r="AI1224" s="117"/>
      <c r="AJ1224" s="117"/>
      <c r="AK1224" s="117"/>
      <c r="AM1224" s="141"/>
      <c r="AT1224" s="117"/>
      <c r="AU1224" s="117"/>
      <c r="AV1224" s="117"/>
      <c r="AW1224" s="117"/>
      <c r="AX1224" s="117"/>
      <c r="AY1224" s="117"/>
      <c r="AZ1224" s="117"/>
      <c r="BA1224" s="117"/>
    </row>
    <row r="1225" spans="33:70">
      <c r="AG1225" s="117"/>
      <c r="AH1225" s="117"/>
      <c r="AI1225" s="117"/>
      <c r="AJ1225" s="117"/>
      <c r="AK1225" s="117"/>
      <c r="AM1225" s="141"/>
      <c r="AT1225" s="117"/>
      <c r="AU1225" s="117"/>
      <c r="AV1225" s="117"/>
      <c r="AW1225" s="117"/>
      <c r="AX1225" s="117"/>
      <c r="AY1225" s="117"/>
      <c r="AZ1225" s="117"/>
      <c r="BA1225" s="117"/>
    </row>
    <row r="1226" spans="33:70">
      <c r="AG1226" s="117"/>
      <c r="AH1226" s="117"/>
      <c r="AI1226" s="117"/>
      <c r="AJ1226" s="117"/>
      <c r="AK1226" s="117"/>
      <c r="AM1226" s="141"/>
      <c r="AT1226" s="117"/>
      <c r="AU1226" s="117"/>
      <c r="AV1226" s="117"/>
      <c r="AW1226" s="117"/>
      <c r="AX1226" s="117"/>
      <c r="AY1226" s="117"/>
      <c r="AZ1226" s="117"/>
      <c r="BA1226" s="117"/>
    </row>
    <row r="1227" spans="33:70">
      <c r="AG1227" s="117"/>
      <c r="AH1227" s="117"/>
      <c r="AI1227" s="117"/>
      <c r="AJ1227" s="117"/>
      <c r="AK1227" s="117"/>
      <c r="AM1227" s="141"/>
      <c r="AT1227" s="117"/>
      <c r="AU1227" s="117"/>
      <c r="AV1227" s="117"/>
      <c r="AW1227" s="117"/>
      <c r="AX1227" s="117"/>
      <c r="AY1227" s="117"/>
      <c r="AZ1227" s="117"/>
      <c r="BA1227" s="117"/>
    </row>
    <row r="1228" spans="33:70">
      <c r="AG1228" s="117"/>
      <c r="AH1228" s="117"/>
      <c r="AI1228" s="117"/>
      <c r="AJ1228" s="117"/>
      <c r="AK1228" s="117"/>
      <c r="AM1228" s="141"/>
      <c r="AT1228" s="117"/>
      <c r="AU1228" s="117"/>
      <c r="AV1228" s="117"/>
      <c r="AW1228" s="117"/>
      <c r="AX1228" s="117"/>
      <c r="AY1228" s="117"/>
      <c r="AZ1228" s="117"/>
      <c r="BA1228" s="117"/>
    </row>
    <row r="1229" spans="33:70">
      <c r="AG1229" s="117"/>
      <c r="AH1229" s="117"/>
      <c r="AI1229" s="117"/>
      <c r="AJ1229" s="117"/>
      <c r="AK1229" s="117"/>
      <c r="AM1229" s="141"/>
      <c r="AT1229" s="117"/>
      <c r="AU1229" s="117"/>
      <c r="AV1229" s="117"/>
      <c r="AW1229" s="117"/>
      <c r="AX1229" s="117"/>
      <c r="AY1229" s="117"/>
      <c r="AZ1229" s="117"/>
      <c r="BA1229" s="117"/>
    </row>
    <row r="1230" spans="33:70">
      <c r="AG1230" s="117"/>
      <c r="AH1230" s="117"/>
      <c r="AI1230" s="117"/>
      <c r="AJ1230" s="117"/>
      <c r="AK1230" s="117"/>
      <c r="AM1230" s="141"/>
      <c r="AT1230" s="117"/>
      <c r="AU1230" s="117"/>
      <c r="AV1230" s="117"/>
      <c r="AW1230" s="117"/>
      <c r="AX1230" s="117"/>
      <c r="AY1230" s="117"/>
      <c r="AZ1230" s="117"/>
      <c r="BA1230" s="117"/>
    </row>
    <row r="1231" spans="33:70">
      <c r="AG1231" s="117"/>
      <c r="AH1231" s="117"/>
      <c r="AI1231" s="117"/>
      <c r="AJ1231" s="117"/>
      <c r="AK1231" s="117"/>
      <c r="AM1231" s="141"/>
      <c r="AT1231" s="117"/>
      <c r="AU1231" s="117"/>
      <c r="AV1231" s="117"/>
      <c r="AW1231" s="117"/>
      <c r="AX1231" s="117"/>
      <c r="AY1231" s="117"/>
      <c r="AZ1231" s="117"/>
      <c r="BA1231" s="117"/>
    </row>
    <row r="1232" spans="33:70">
      <c r="AG1232" s="117"/>
      <c r="AH1232" s="117"/>
      <c r="AI1232" s="117"/>
      <c r="AJ1232" s="117"/>
      <c r="AK1232" s="117"/>
      <c r="AM1232" s="141"/>
      <c r="AT1232" s="117"/>
      <c r="AU1232" s="117"/>
      <c r="AV1232" s="117"/>
      <c r="AW1232" s="117"/>
      <c r="AX1232" s="117"/>
      <c r="AY1232" s="117"/>
      <c r="AZ1232" s="117"/>
      <c r="BA1232" s="117"/>
    </row>
    <row r="1233" spans="33:70">
      <c r="AG1233" s="117"/>
      <c r="AH1233" s="117"/>
      <c r="AI1233" s="117"/>
      <c r="AJ1233" s="117"/>
      <c r="AK1233" s="117"/>
      <c r="AM1233" s="141"/>
      <c r="AT1233" s="117"/>
      <c r="AU1233" s="117"/>
      <c r="AV1233" s="117"/>
      <c r="AW1233" s="117"/>
      <c r="AX1233" s="117"/>
      <c r="AY1233" s="117"/>
      <c r="AZ1233" s="117"/>
      <c r="BA1233" s="117"/>
    </row>
    <row r="1234" spans="33:70">
      <c r="AG1234" s="117"/>
      <c r="AH1234" s="117"/>
      <c r="AI1234" s="117"/>
      <c r="AJ1234" s="117"/>
      <c r="AK1234" s="117"/>
      <c r="AM1234" s="141"/>
      <c r="AT1234" s="117"/>
      <c r="AU1234" s="117"/>
      <c r="AV1234" s="117"/>
      <c r="AW1234" s="117"/>
      <c r="AX1234" s="117"/>
      <c r="AY1234" s="117"/>
      <c r="AZ1234" s="117"/>
      <c r="BA1234" s="117"/>
    </row>
    <row r="1235" spans="33:70">
      <c r="AG1235" s="117"/>
      <c r="AH1235" s="117"/>
      <c r="AI1235" s="117"/>
      <c r="AJ1235" s="117"/>
      <c r="AK1235" s="117"/>
      <c r="AM1235" s="141"/>
      <c r="AT1235" s="117"/>
      <c r="AU1235" s="117"/>
      <c r="AV1235" s="117"/>
      <c r="AW1235" s="117"/>
      <c r="AX1235" s="117"/>
      <c r="AY1235" s="117"/>
      <c r="AZ1235" s="117"/>
      <c r="BA1235" s="117"/>
    </row>
    <row r="1236" spans="33:70">
      <c r="AG1236" s="117"/>
      <c r="AH1236" s="117"/>
      <c r="AI1236" s="117"/>
      <c r="AJ1236" s="117"/>
      <c r="AK1236" s="117"/>
      <c r="AM1236" s="141"/>
      <c r="AT1236" s="117"/>
      <c r="AU1236" s="117"/>
      <c r="AV1236" s="117"/>
      <c r="AW1236" s="117"/>
      <c r="AX1236" s="117"/>
      <c r="AY1236" s="117"/>
      <c r="AZ1236" s="117"/>
      <c r="BA1236" s="117"/>
      <c r="BB1236" s="117"/>
      <c r="BC1236" s="117"/>
      <c r="BD1236" s="117"/>
      <c r="BE1236" s="117"/>
      <c r="BF1236" s="117"/>
      <c r="BG1236" s="117"/>
      <c r="BH1236" s="117"/>
      <c r="BI1236" s="117"/>
      <c r="BJ1236" s="117"/>
      <c r="BK1236" s="117"/>
      <c r="BL1236" s="117"/>
      <c r="BM1236" s="117"/>
      <c r="BN1236" s="117"/>
      <c r="BO1236" s="117"/>
      <c r="BP1236" s="117"/>
      <c r="BQ1236" s="117"/>
      <c r="BR1236" s="117"/>
    </row>
    <row r="1237" spans="33:70">
      <c r="AG1237" s="117"/>
      <c r="AH1237" s="117"/>
      <c r="AI1237" s="117"/>
      <c r="AJ1237" s="117"/>
      <c r="AK1237" s="117"/>
      <c r="AM1237" s="141"/>
      <c r="AT1237" s="117"/>
      <c r="AU1237" s="117"/>
      <c r="AV1237" s="117"/>
      <c r="AW1237" s="117"/>
      <c r="AX1237" s="117"/>
      <c r="AY1237" s="117"/>
      <c r="AZ1237" s="117"/>
      <c r="BA1237" s="117"/>
    </row>
    <row r="1238" spans="33:70">
      <c r="AG1238" s="117"/>
      <c r="AH1238" s="117"/>
      <c r="AI1238" s="117"/>
      <c r="AJ1238" s="117"/>
      <c r="AK1238" s="117"/>
      <c r="AM1238" s="141"/>
      <c r="AT1238" s="117"/>
      <c r="AU1238" s="117"/>
      <c r="AV1238" s="117"/>
      <c r="AW1238" s="117"/>
      <c r="AX1238" s="117"/>
      <c r="AY1238" s="117"/>
      <c r="AZ1238" s="117"/>
      <c r="BA1238" s="117"/>
    </row>
    <row r="1239" spans="33:70">
      <c r="AG1239" s="117"/>
      <c r="AH1239" s="117"/>
      <c r="AI1239" s="117"/>
      <c r="AJ1239" s="117"/>
      <c r="AK1239" s="117"/>
      <c r="AM1239" s="141"/>
      <c r="AT1239" s="117"/>
      <c r="AU1239" s="117"/>
      <c r="AV1239" s="117"/>
      <c r="AW1239" s="117"/>
      <c r="AX1239" s="117"/>
      <c r="AY1239" s="117"/>
      <c r="AZ1239" s="117"/>
      <c r="BA1239" s="117"/>
    </row>
    <row r="1240" spans="33:70">
      <c r="AG1240" s="117"/>
      <c r="AH1240" s="117"/>
      <c r="AI1240" s="117"/>
      <c r="AJ1240" s="117"/>
      <c r="AK1240" s="117"/>
      <c r="AM1240" s="141"/>
      <c r="AT1240" s="117"/>
      <c r="AU1240" s="117"/>
      <c r="AV1240" s="117"/>
      <c r="AW1240" s="117"/>
      <c r="AX1240" s="117"/>
      <c r="AY1240" s="117"/>
      <c r="AZ1240" s="117"/>
      <c r="BA1240" s="117"/>
    </row>
    <row r="1241" spans="33:70">
      <c r="AG1241" s="117"/>
      <c r="AH1241" s="117"/>
      <c r="AI1241" s="117"/>
      <c r="AJ1241" s="117"/>
      <c r="AK1241" s="117"/>
      <c r="AM1241" s="141"/>
      <c r="AT1241" s="117"/>
      <c r="AU1241" s="117"/>
      <c r="AV1241" s="117"/>
      <c r="AW1241" s="117"/>
      <c r="AX1241" s="117"/>
      <c r="AY1241" s="117"/>
      <c r="AZ1241" s="117"/>
      <c r="BA1241" s="117"/>
    </row>
    <row r="1242" spans="33:70">
      <c r="AG1242" s="117"/>
      <c r="AH1242" s="117"/>
      <c r="AI1242" s="117"/>
      <c r="AJ1242" s="117"/>
      <c r="AK1242" s="117"/>
      <c r="AM1242" s="141"/>
      <c r="AT1242" s="117"/>
      <c r="AU1242" s="117"/>
      <c r="AV1242" s="117"/>
      <c r="AW1242" s="117"/>
      <c r="AX1242" s="117"/>
      <c r="AY1242" s="117"/>
      <c r="AZ1242" s="117"/>
      <c r="BA1242" s="117"/>
    </row>
    <row r="1243" spans="33:70">
      <c r="AG1243" s="117"/>
      <c r="AH1243" s="117"/>
      <c r="AI1243" s="117"/>
      <c r="AJ1243" s="117"/>
      <c r="AK1243" s="117"/>
      <c r="AM1243" s="141"/>
      <c r="AT1243" s="117"/>
      <c r="AU1243" s="117"/>
      <c r="AV1243" s="117"/>
      <c r="AW1243" s="117"/>
      <c r="AX1243" s="117"/>
      <c r="AY1243" s="117"/>
      <c r="AZ1243" s="117"/>
      <c r="BA1243" s="117"/>
    </row>
    <row r="1244" spans="33:70">
      <c r="AG1244" s="117"/>
      <c r="AH1244" s="117"/>
      <c r="AI1244" s="117"/>
      <c r="AJ1244" s="117"/>
      <c r="AK1244" s="117"/>
      <c r="AM1244" s="141"/>
      <c r="AT1244" s="117"/>
      <c r="AU1244" s="117"/>
      <c r="AV1244" s="117"/>
      <c r="AW1244" s="117"/>
      <c r="AX1244" s="117"/>
      <c r="AY1244" s="117"/>
      <c r="AZ1244" s="117"/>
      <c r="BA1244" s="117"/>
    </row>
    <row r="1245" spans="33:70">
      <c r="AG1245" s="117"/>
      <c r="AH1245" s="117"/>
      <c r="AI1245" s="117"/>
      <c r="AJ1245" s="117"/>
      <c r="AK1245" s="117"/>
      <c r="AM1245" s="141"/>
      <c r="AT1245" s="117"/>
      <c r="AU1245" s="117"/>
      <c r="AV1245" s="117"/>
      <c r="AW1245" s="117"/>
      <c r="AX1245" s="117"/>
      <c r="AY1245" s="117"/>
      <c r="AZ1245" s="117"/>
      <c r="BA1245" s="117"/>
      <c r="BB1245" s="117"/>
      <c r="BC1245" s="117"/>
      <c r="BD1245" s="117"/>
      <c r="BE1245" s="117"/>
      <c r="BF1245" s="117"/>
      <c r="BG1245" s="117"/>
      <c r="BH1245" s="117"/>
      <c r="BI1245" s="117"/>
      <c r="BJ1245" s="117"/>
      <c r="BK1245" s="117"/>
      <c r="BL1245" s="117"/>
      <c r="BM1245" s="117"/>
      <c r="BN1245" s="117"/>
      <c r="BO1245" s="117"/>
      <c r="BP1245" s="117"/>
      <c r="BQ1245" s="117"/>
      <c r="BR1245" s="117"/>
    </row>
    <row r="1246" spans="33:70">
      <c r="AG1246" s="117"/>
      <c r="AH1246" s="117"/>
      <c r="AI1246" s="117"/>
      <c r="AJ1246" s="117"/>
      <c r="AK1246" s="117"/>
      <c r="AM1246" s="141"/>
      <c r="AT1246" s="117"/>
      <c r="AU1246" s="117"/>
      <c r="AV1246" s="117"/>
      <c r="AW1246" s="117"/>
      <c r="AX1246" s="117"/>
      <c r="AY1246" s="117"/>
      <c r="AZ1246" s="117"/>
      <c r="BA1246" s="117"/>
    </row>
    <row r="1247" spans="33:70">
      <c r="AG1247" s="117"/>
      <c r="AH1247" s="117"/>
      <c r="AI1247" s="117"/>
      <c r="AJ1247" s="117"/>
      <c r="AK1247" s="117"/>
      <c r="AM1247" s="141"/>
      <c r="AT1247" s="117"/>
      <c r="AU1247" s="117"/>
      <c r="AV1247" s="117"/>
      <c r="AW1247" s="117"/>
      <c r="AX1247" s="117"/>
      <c r="AY1247" s="117"/>
      <c r="AZ1247" s="117"/>
      <c r="BA1247" s="117"/>
    </row>
    <row r="1248" spans="33:70">
      <c r="AG1248" s="117"/>
      <c r="AH1248" s="117"/>
      <c r="AI1248" s="117"/>
      <c r="AJ1248" s="117"/>
      <c r="AK1248" s="117"/>
      <c r="AM1248" s="141"/>
      <c r="AT1248" s="117"/>
      <c r="AU1248" s="117"/>
      <c r="AV1248" s="117"/>
      <c r="AW1248" s="117"/>
      <c r="AX1248" s="117"/>
      <c r="AY1248" s="117"/>
      <c r="AZ1248" s="117"/>
      <c r="BA1248" s="117"/>
    </row>
    <row r="1249" spans="33:53">
      <c r="AG1249" s="117"/>
      <c r="AH1249" s="117"/>
      <c r="AI1249" s="117"/>
      <c r="AJ1249" s="117"/>
      <c r="AK1249" s="117"/>
      <c r="AM1249" s="141"/>
      <c r="AT1249" s="117"/>
      <c r="AU1249" s="117"/>
      <c r="AV1249" s="117"/>
      <c r="AW1249" s="117"/>
      <c r="AX1249" s="117"/>
      <c r="AY1249" s="117"/>
      <c r="AZ1249" s="117"/>
      <c r="BA1249" s="117"/>
    </row>
    <row r="1250" spans="33:53">
      <c r="AG1250" s="117"/>
      <c r="AH1250" s="117"/>
      <c r="AI1250" s="117"/>
      <c r="AJ1250" s="117"/>
      <c r="AK1250" s="117"/>
      <c r="AM1250" s="141"/>
      <c r="AT1250" s="117"/>
      <c r="AU1250" s="117"/>
      <c r="AV1250" s="117"/>
      <c r="AW1250" s="117"/>
      <c r="AX1250" s="117"/>
      <c r="AY1250" s="117"/>
      <c r="AZ1250" s="117"/>
      <c r="BA1250" s="117"/>
    </row>
    <row r="1251" spans="33:53">
      <c r="AG1251" s="117"/>
      <c r="AH1251" s="117"/>
      <c r="AI1251" s="117"/>
      <c r="AJ1251" s="117"/>
      <c r="AK1251" s="117"/>
      <c r="AM1251" s="141"/>
      <c r="AT1251" s="117"/>
      <c r="AU1251" s="117"/>
      <c r="AV1251" s="117"/>
      <c r="AW1251" s="117"/>
      <c r="AX1251" s="117"/>
      <c r="AY1251" s="117"/>
      <c r="AZ1251" s="117"/>
      <c r="BA1251" s="117"/>
    </row>
    <row r="1252" spans="33:53">
      <c r="AG1252" s="117"/>
      <c r="AH1252" s="117"/>
      <c r="AI1252" s="117"/>
      <c r="AJ1252" s="117"/>
      <c r="AK1252" s="117"/>
      <c r="AM1252" s="141"/>
      <c r="AT1252" s="117"/>
      <c r="AU1252" s="117"/>
      <c r="AV1252" s="117"/>
      <c r="AW1252" s="117"/>
      <c r="AX1252" s="117"/>
      <c r="AY1252" s="117"/>
      <c r="AZ1252" s="117"/>
      <c r="BA1252" s="117"/>
    </row>
    <row r="1253" spans="33:53">
      <c r="AG1253" s="117"/>
      <c r="AH1253" s="117"/>
      <c r="AI1253" s="117"/>
      <c r="AJ1253" s="117"/>
      <c r="AK1253" s="117"/>
      <c r="AM1253" s="141"/>
      <c r="AT1253" s="117"/>
      <c r="AU1253" s="117"/>
      <c r="AV1253" s="117"/>
      <c r="AW1253" s="117"/>
      <c r="AX1253" s="117"/>
      <c r="AY1253" s="117"/>
      <c r="AZ1253" s="117"/>
      <c r="BA1253" s="117"/>
    </row>
    <row r="1254" spans="33:53">
      <c r="AG1254" s="117"/>
      <c r="AH1254" s="117"/>
      <c r="AI1254" s="117"/>
      <c r="AJ1254" s="117"/>
      <c r="AK1254" s="117"/>
      <c r="AM1254" s="141"/>
      <c r="AT1254" s="117"/>
      <c r="AU1254" s="117"/>
      <c r="AV1254" s="117"/>
      <c r="AW1254" s="117"/>
      <c r="AX1254" s="117"/>
      <c r="AY1254" s="117"/>
      <c r="AZ1254" s="117"/>
      <c r="BA1254" s="117"/>
    </row>
    <row r="1255" spans="33:53">
      <c r="AG1255" s="117"/>
      <c r="AH1255" s="117"/>
      <c r="AI1255" s="117"/>
      <c r="AJ1255" s="117"/>
      <c r="AK1255" s="117"/>
      <c r="AM1255" s="141"/>
      <c r="AT1255" s="117"/>
      <c r="AU1255" s="117"/>
      <c r="AV1255" s="117"/>
      <c r="AW1255" s="117"/>
      <c r="AX1255" s="117"/>
      <c r="AY1255" s="117"/>
      <c r="AZ1255" s="117"/>
      <c r="BA1255" s="117"/>
    </row>
    <row r="1256" spans="33:53">
      <c r="AG1256" s="117"/>
      <c r="AH1256" s="117"/>
      <c r="AI1256" s="117"/>
      <c r="AJ1256" s="117"/>
      <c r="AK1256" s="117"/>
      <c r="AM1256" s="141"/>
      <c r="AT1256" s="117"/>
      <c r="AU1256" s="117"/>
      <c r="AV1256" s="117"/>
      <c r="AW1256" s="117"/>
      <c r="AX1256" s="117"/>
      <c r="AY1256" s="117"/>
      <c r="AZ1256" s="117"/>
      <c r="BA1256" s="117"/>
    </row>
    <row r="1257" spans="33:53">
      <c r="AG1257" s="117"/>
      <c r="AH1257" s="117"/>
      <c r="AI1257" s="117"/>
      <c r="AJ1257" s="117"/>
      <c r="AK1257" s="117"/>
      <c r="AM1257" s="141"/>
      <c r="AT1257" s="117"/>
      <c r="AU1257" s="117"/>
      <c r="AV1257" s="117"/>
      <c r="AW1257" s="117"/>
      <c r="AX1257" s="117"/>
      <c r="AY1257" s="117"/>
      <c r="AZ1257" s="117"/>
      <c r="BA1257" s="117"/>
    </row>
    <row r="1258" spans="33:53">
      <c r="AG1258" s="117"/>
      <c r="AH1258" s="117"/>
      <c r="AI1258" s="117"/>
      <c r="AJ1258" s="117"/>
      <c r="AK1258" s="117"/>
      <c r="AM1258" s="141"/>
      <c r="AT1258" s="117"/>
      <c r="AU1258" s="117"/>
      <c r="AV1258" s="117"/>
      <c r="AW1258" s="117"/>
      <c r="AX1258" s="117"/>
      <c r="AY1258" s="117"/>
      <c r="AZ1258" s="117"/>
      <c r="BA1258" s="117"/>
    </row>
    <row r="1259" spans="33:53">
      <c r="AG1259" s="117"/>
      <c r="AH1259" s="117"/>
      <c r="AI1259" s="117"/>
      <c r="AJ1259" s="117"/>
      <c r="AK1259" s="117"/>
      <c r="AM1259" s="141"/>
      <c r="AT1259" s="117"/>
      <c r="AU1259" s="117"/>
      <c r="AV1259" s="117"/>
      <c r="AW1259" s="117"/>
      <c r="AX1259" s="117"/>
      <c r="AY1259" s="117"/>
      <c r="AZ1259" s="117"/>
      <c r="BA1259" s="117"/>
    </row>
    <row r="1260" spans="33:53">
      <c r="AG1260" s="117"/>
      <c r="AH1260" s="117"/>
      <c r="AI1260" s="117"/>
      <c r="AJ1260" s="117"/>
      <c r="AK1260" s="117"/>
      <c r="AM1260" s="141"/>
      <c r="AT1260" s="117"/>
      <c r="AU1260" s="117"/>
      <c r="AV1260" s="117"/>
      <c r="AW1260" s="117"/>
      <c r="AX1260" s="117"/>
      <c r="AY1260" s="117"/>
      <c r="AZ1260" s="117"/>
      <c r="BA1260" s="117"/>
    </row>
    <row r="1261" spans="33:53">
      <c r="AG1261" s="117"/>
      <c r="AH1261" s="117"/>
      <c r="AI1261" s="117"/>
      <c r="AJ1261" s="117"/>
      <c r="AK1261" s="117"/>
      <c r="AM1261" s="141"/>
      <c r="AT1261" s="117"/>
      <c r="AU1261" s="117"/>
      <c r="AV1261" s="117"/>
      <c r="AW1261" s="117"/>
      <c r="AX1261" s="117"/>
      <c r="AY1261" s="117"/>
      <c r="AZ1261" s="117"/>
      <c r="BA1261" s="117"/>
    </row>
    <row r="1262" spans="33:53">
      <c r="AG1262" s="117"/>
      <c r="AH1262" s="117"/>
      <c r="AI1262" s="117"/>
      <c r="AJ1262" s="117"/>
      <c r="AK1262" s="117"/>
      <c r="AM1262" s="141"/>
      <c r="AT1262" s="117"/>
      <c r="AU1262" s="117"/>
      <c r="AV1262" s="117"/>
      <c r="AW1262" s="117"/>
      <c r="AX1262" s="117"/>
      <c r="AY1262" s="117"/>
      <c r="AZ1262" s="117"/>
      <c r="BA1262" s="117"/>
    </row>
    <row r="1263" spans="33:53">
      <c r="AG1263" s="117"/>
      <c r="AH1263" s="117"/>
      <c r="AI1263" s="117"/>
      <c r="AJ1263" s="117"/>
      <c r="AK1263" s="117"/>
      <c r="AM1263" s="141"/>
      <c r="AT1263" s="117"/>
      <c r="AU1263" s="117"/>
      <c r="AV1263" s="117"/>
      <c r="AW1263" s="117"/>
      <c r="AX1263" s="117"/>
      <c r="AY1263" s="117"/>
      <c r="AZ1263" s="117"/>
      <c r="BA1263" s="117"/>
    </row>
    <row r="1264" spans="33:53">
      <c r="AG1264" s="117"/>
      <c r="AH1264" s="117"/>
      <c r="AI1264" s="117"/>
      <c r="AJ1264" s="117"/>
      <c r="AK1264" s="117"/>
      <c r="AM1264" s="141"/>
      <c r="AT1264" s="117"/>
      <c r="AU1264" s="117"/>
      <c r="AV1264" s="117"/>
      <c r="AW1264" s="117"/>
      <c r="AX1264" s="117"/>
      <c r="AY1264" s="117"/>
      <c r="AZ1264" s="117"/>
      <c r="BA1264" s="117"/>
    </row>
    <row r="1265" spans="33:70">
      <c r="AG1265" s="117"/>
      <c r="AH1265" s="117"/>
      <c r="AI1265" s="117"/>
      <c r="AJ1265" s="117"/>
      <c r="AK1265" s="117"/>
      <c r="AM1265" s="141"/>
      <c r="AT1265" s="117"/>
      <c r="AU1265" s="117"/>
      <c r="AV1265" s="117"/>
      <c r="AW1265" s="117"/>
      <c r="AX1265" s="117"/>
      <c r="AY1265" s="117"/>
      <c r="AZ1265" s="117"/>
      <c r="BA1265" s="117"/>
    </row>
    <row r="1266" spans="33:70">
      <c r="AG1266" s="117"/>
      <c r="AH1266" s="117"/>
      <c r="AI1266" s="117"/>
      <c r="AJ1266" s="117"/>
      <c r="AK1266" s="117"/>
      <c r="AM1266" s="141"/>
      <c r="AT1266" s="117"/>
      <c r="AU1266" s="117"/>
      <c r="AV1266" s="117"/>
      <c r="AW1266" s="117"/>
      <c r="AX1266" s="117"/>
      <c r="AY1266" s="117"/>
      <c r="AZ1266" s="117"/>
      <c r="BA1266" s="117"/>
    </row>
    <row r="1267" spans="33:70">
      <c r="AG1267" s="117"/>
      <c r="AH1267" s="117"/>
      <c r="AI1267" s="117"/>
      <c r="AJ1267" s="117"/>
      <c r="AK1267" s="117"/>
      <c r="AM1267" s="141"/>
      <c r="AT1267" s="117"/>
      <c r="AU1267" s="117"/>
      <c r="AV1267" s="117"/>
      <c r="AW1267" s="117"/>
      <c r="AX1267" s="117"/>
      <c r="AY1267" s="117"/>
      <c r="AZ1267" s="117"/>
      <c r="BA1267" s="117"/>
    </row>
    <row r="1268" spans="33:70">
      <c r="AG1268" s="117"/>
      <c r="AH1268" s="117"/>
      <c r="AI1268" s="117"/>
      <c r="AJ1268" s="117"/>
      <c r="AK1268" s="117"/>
      <c r="AM1268" s="141"/>
      <c r="AT1268" s="117"/>
      <c r="AU1268" s="117"/>
      <c r="AV1268" s="117"/>
      <c r="AW1268" s="117"/>
      <c r="AX1268" s="117"/>
      <c r="AY1268" s="117"/>
      <c r="AZ1268" s="117"/>
      <c r="BA1268" s="117"/>
    </row>
    <row r="1269" spans="33:70">
      <c r="AG1269" s="117"/>
      <c r="AH1269" s="117"/>
      <c r="AI1269" s="117"/>
      <c r="AJ1269" s="117"/>
      <c r="AK1269" s="117"/>
      <c r="AM1269" s="141"/>
      <c r="AT1269" s="117"/>
      <c r="AU1269" s="117"/>
      <c r="AV1269" s="117"/>
      <c r="AW1269" s="117"/>
      <c r="AX1269" s="117"/>
      <c r="AY1269" s="117"/>
      <c r="AZ1269" s="117"/>
      <c r="BA1269" s="117"/>
    </row>
    <row r="1270" spans="33:70">
      <c r="AG1270" s="117"/>
      <c r="AH1270" s="117"/>
      <c r="AI1270" s="117"/>
      <c r="AJ1270" s="117"/>
      <c r="AK1270" s="117"/>
      <c r="AM1270" s="141"/>
      <c r="AT1270" s="117"/>
      <c r="AU1270" s="117"/>
      <c r="AV1270" s="117"/>
      <c r="AW1270" s="117"/>
      <c r="AX1270" s="117"/>
      <c r="AY1270" s="117"/>
      <c r="AZ1270" s="117"/>
      <c r="BA1270" s="117"/>
    </row>
    <row r="1271" spans="33:70">
      <c r="AG1271" s="117"/>
      <c r="AH1271" s="117"/>
      <c r="AI1271" s="117"/>
      <c r="AJ1271" s="117"/>
      <c r="AK1271" s="117"/>
      <c r="AM1271" s="141"/>
      <c r="AT1271" s="117"/>
      <c r="AU1271" s="117"/>
      <c r="AV1271" s="117"/>
      <c r="AW1271" s="117"/>
      <c r="AX1271" s="117"/>
      <c r="AY1271" s="117"/>
      <c r="AZ1271" s="117"/>
      <c r="BA1271" s="117"/>
    </row>
    <row r="1272" spans="33:70">
      <c r="AG1272" s="117"/>
      <c r="AH1272" s="117"/>
      <c r="AI1272" s="117"/>
      <c r="AJ1272" s="117"/>
      <c r="AK1272" s="117"/>
      <c r="AM1272" s="141"/>
      <c r="AT1272" s="117"/>
      <c r="AU1272" s="117"/>
      <c r="AV1272" s="117"/>
      <c r="AW1272" s="117"/>
      <c r="AX1272" s="117"/>
      <c r="AY1272" s="117"/>
      <c r="AZ1272" s="117"/>
      <c r="BA1272" s="117"/>
    </row>
    <row r="1273" spans="33:70">
      <c r="AG1273" s="117"/>
      <c r="AH1273" s="117"/>
      <c r="AI1273" s="117"/>
      <c r="AJ1273" s="117"/>
      <c r="AK1273" s="117"/>
      <c r="AM1273" s="141"/>
      <c r="AT1273" s="117"/>
      <c r="AU1273" s="117"/>
      <c r="AV1273" s="117"/>
      <c r="AW1273" s="117"/>
      <c r="AX1273" s="117"/>
      <c r="AY1273" s="117"/>
      <c r="AZ1273" s="117"/>
      <c r="BA1273" s="117"/>
    </row>
    <row r="1274" spans="33:70">
      <c r="AG1274" s="117"/>
      <c r="AH1274" s="117"/>
      <c r="AI1274" s="117"/>
      <c r="AJ1274" s="117"/>
      <c r="AK1274" s="117"/>
      <c r="AM1274" s="141"/>
      <c r="AT1274" s="117"/>
      <c r="AU1274" s="117"/>
      <c r="AV1274" s="117"/>
      <c r="AW1274" s="117"/>
      <c r="AX1274" s="117"/>
      <c r="AY1274" s="117"/>
      <c r="AZ1274" s="117"/>
      <c r="BA1274" s="117"/>
    </row>
    <row r="1275" spans="33:70">
      <c r="AG1275" s="117"/>
      <c r="AH1275" s="117"/>
      <c r="AI1275" s="117"/>
      <c r="AJ1275" s="117"/>
      <c r="AK1275" s="117"/>
      <c r="AM1275" s="141"/>
      <c r="AT1275" s="117"/>
      <c r="AU1275" s="117"/>
      <c r="AV1275" s="117"/>
      <c r="AW1275" s="117"/>
      <c r="AX1275" s="117"/>
      <c r="AY1275" s="117"/>
      <c r="AZ1275" s="117"/>
      <c r="BA1275" s="117"/>
    </row>
    <row r="1276" spans="33:70">
      <c r="AG1276" s="117"/>
      <c r="AH1276" s="117"/>
      <c r="AI1276" s="117"/>
      <c r="AJ1276" s="117"/>
      <c r="AK1276" s="117"/>
      <c r="AM1276" s="141"/>
      <c r="AT1276" s="117"/>
      <c r="AU1276" s="117"/>
      <c r="AV1276" s="117"/>
      <c r="AW1276" s="117"/>
      <c r="AX1276" s="117"/>
      <c r="AY1276" s="117"/>
      <c r="AZ1276" s="117"/>
      <c r="BA1276" s="117"/>
    </row>
    <row r="1277" spans="33:70">
      <c r="AG1277" s="117"/>
      <c r="AH1277" s="117"/>
      <c r="AI1277" s="117"/>
      <c r="AJ1277" s="117"/>
      <c r="AK1277" s="117"/>
      <c r="AM1277" s="141"/>
      <c r="AT1277" s="117"/>
      <c r="AU1277" s="117"/>
      <c r="AV1277" s="117"/>
      <c r="AW1277" s="117"/>
      <c r="AX1277" s="117"/>
      <c r="AY1277" s="117"/>
      <c r="AZ1277" s="117"/>
      <c r="BA1277" s="117"/>
    </row>
    <row r="1278" spans="33:70">
      <c r="AG1278" s="117"/>
      <c r="AH1278" s="117"/>
      <c r="AI1278" s="117"/>
      <c r="AJ1278" s="117"/>
      <c r="AK1278" s="117"/>
      <c r="AM1278" s="141"/>
      <c r="AT1278" s="117"/>
      <c r="AU1278" s="117"/>
      <c r="AV1278" s="117"/>
      <c r="AW1278" s="117"/>
      <c r="AX1278" s="117"/>
      <c r="AY1278" s="117"/>
      <c r="AZ1278" s="117"/>
      <c r="BA1278" s="117"/>
      <c r="BB1278" s="117"/>
      <c r="BC1278" s="117"/>
      <c r="BD1278" s="117"/>
      <c r="BE1278" s="117"/>
      <c r="BF1278" s="117"/>
      <c r="BG1278" s="117"/>
      <c r="BH1278" s="117"/>
      <c r="BI1278" s="117"/>
      <c r="BJ1278" s="117"/>
      <c r="BK1278" s="117"/>
      <c r="BL1278" s="117"/>
      <c r="BM1278" s="117"/>
      <c r="BN1278" s="117"/>
      <c r="BO1278" s="117"/>
      <c r="BP1278" s="117"/>
      <c r="BQ1278" s="117"/>
      <c r="BR1278" s="117"/>
    </row>
    <row r="1279" spans="33:70">
      <c r="AG1279" s="117"/>
      <c r="AH1279" s="117"/>
      <c r="AI1279" s="117"/>
      <c r="AJ1279" s="117"/>
      <c r="AK1279" s="117"/>
      <c r="AM1279" s="141"/>
      <c r="AT1279" s="117"/>
      <c r="AU1279" s="117"/>
      <c r="AV1279" s="117"/>
      <c r="AW1279" s="117"/>
      <c r="AX1279" s="117"/>
      <c r="AY1279" s="117"/>
      <c r="AZ1279" s="117"/>
      <c r="BA1279" s="117"/>
    </row>
    <row r="1280" spans="33:70">
      <c r="AG1280" s="117"/>
      <c r="AH1280" s="117"/>
      <c r="AI1280" s="117"/>
      <c r="AJ1280" s="117"/>
      <c r="AK1280" s="117"/>
      <c r="AM1280" s="141"/>
      <c r="AT1280" s="117"/>
      <c r="AU1280" s="117"/>
      <c r="AV1280" s="117"/>
      <c r="AW1280" s="117"/>
      <c r="AX1280" s="117"/>
      <c r="AY1280" s="117"/>
      <c r="AZ1280" s="117"/>
      <c r="BA1280" s="117"/>
      <c r="BB1280" s="117"/>
      <c r="BC1280" s="117"/>
      <c r="BD1280" s="117"/>
      <c r="BE1280" s="117"/>
      <c r="BF1280" s="117"/>
      <c r="BG1280" s="117"/>
      <c r="BH1280" s="117"/>
      <c r="BI1280" s="117"/>
      <c r="BJ1280" s="117"/>
      <c r="BK1280" s="117"/>
      <c r="BL1280" s="117"/>
      <c r="BM1280" s="117"/>
      <c r="BN1280" s="117"/>
      <c r="BO1280" s="117"/>
      <c r="BP1280" s="117"/>
      <c r="BQ1280" s="117"/>
      <c r="BR1280" s="117"/>
    </row>
    <row r="1281" spans="33:70">
      <c r="AG1281" s="117"/>
      <c r="AH1281" s="117"/>
      <c r="AI1281" s="117"/>
      <c r="AJ1281" s="117"/>
      <c r="AK1281" s="117"/>
      <c r="AM1281" s="141"/>
      <c r="AT1281" s="117"/>
      <c r="AU1281" s="117"/>
      <c r="AV1281" s="117"/>
      <c r="AW1281" s="117"/>
      <c r="AX1281" s="117"/>
      <c r="AY1281" s="117"/>
      <c r="AZ1281" s="117"/>
      <c r="BA1281" s="117"/>
    </row>
    <row r="1282" spans="33:70">
      <c r="AG1282" s="117"/>
      <c r="AH1282" s="117"/>
      <c r="AI1282" s="117"/>
      <c r="AJ1282" s="117"/>
      <c r="AK1282" s="117"/>
      <c r="AM1282" s="141"/>
      <c r="AT1282" s="117"/>
      <c r="AU1282" s="117"/>
      <c r="AV1282" s="117"/>
      <c r="AW1282" s="117"/>
      <c r="AX1282" s="117"/>
      <c r="AY1282" s="117"/>
      <c r="AZ1282" s="117"/>
      <c r="BA1282" s="117"/>
      <c r="BB1282" s="117"/>
    </row>
    <row r="1283" spans="33:70">
      <c r="AG1283" s="117"/>
      <c r="AH1283" s="117"/>
      <c r="AI1283" s="117"/>
      <c r="AJ1283" s="117"/>
      <c r="AK1283" s="117"/>
      <c r="AM1283" s="141"/>
      <c r="AT1283" s="117"/>
      <c r="AU1283" s="117"/>
      <c r="AV1283" s="117"/>
      <c r="AW1283" s="117"/>
      <c r="AX1283" s="117"/>
      <c r="AY1283" s="117"/>
      <c r="AZ1283" s="117"/>
      <c r="BA1283" s="117"/>
    </row>
    <row r="1284" spans="33:70">
      <c r="AG1284" s="117"/>
      <c r="AH1284" s="117"/>
      <c r="AI1284" s="117"/>
      <c r="AJ1284" s="117"/>
      <c r="AK1284" s="117"/>
      <c r="AM1284" s="141"/>
      <c r="AT1284" s="117"/>
      <c r="AU1284" s="117"/>
      <c r="AV1284" s="117"/>
      <c r="AW1284" s="117"/>
      <c r="AX1284" s="117"/>
      <c r="AY1284" s="117"/>
      <c r="AZ1284" s="117"/>
      <c r="BA1284" s="117"/>
      <c r="BB1284" s="117"/>
      <c r="BC1284" s="117"/>
      <c r="BD1284" s="117"/>
      <c r="BE1284" s="117"/>
      <c r="BF1284" s="117"/>
      <c r="BG1284" s="117"/>
      <c r="BH1284" s="117"/>
      <c r="BI1284" s="117"/>
      <c r="BJ1284" s="117"/>
      <c r="BK1284" s="117"/>
      <c r="BL1284" s="117"/>
      <c r="BM1284" s="117"/>
      <c r="BN1284" s="117"/>
      <c r="BO1284" s="117"/>
      <c r="BP1284" s="117"/>
      <c r="BQ1284" s="117"/>
      <c r="BR1284" s="117"/>
    </row>
    <row r="1285" spans="33:70">
      <c r="AG1285" s="117"/>
      <c r="AH1285" s="117"/>
      <c r="AI1285" s="117"/>
      <c r="AJ1285" s="117"/>
      <c r="AK1285" s="117"/>
      <c r="AM1285" s="141"/>
      <c r="AT1285" s="117"/>
      <c r="AU1285" s="117"/>
      <c r="AV1285" s="117"/>
      <c r="AW1285" s="117"/>
      <c r="AX1285" s="117"/>
      <c r="AY1285" s="117"/>
      <c r="AZ1285" s="117"/>
      <c r="BA1285" s="117"/>
    </row>
    <row r="1286" spans="33:70">
      <c r="AG1286" s="117"/>
      <c r="AH1286" s="117"/>
      <c r="AI1286" s="117"/>
      <c r="AJ1286" s="117"/>
      <c r="AK1286" s="117"/>
      <c r="AM1286" s="141"/>
      <c r="AT1286" s="117"/>
      <c r="AU1286" s="117"/>
      <c r="AV1286" s="117"/>
      <c r="AW1286" s="117"/>
      <c r="AX1286" s="117"/>
      <c r="AY1286" s="117"/>
      <c r="AZ1286" s="117"/>
      <c r="BA1286" s="117"/>
    </row>
    <row r="1287" spans="33:70">
      <c r="AG1287" s="117"/>
      <c r="AH1287" s="117"/>
      <c r="AI1287" s="117"/>
      <c r="AJ1287" s="117"/>
      <c r="AK1287" s="117"/>
      <c r="AM1287" s="141"/>
      <c r="AT1287" s="117"/>
      <c r="AU1287" s="117"/>
      <c r="AV1287" s="117"/>
      <c r="AW1287" s="117"/>
      <c r="AX1287" s="117"/>
      <c r="AY1287" s="117"/>
      <c r="AZ1287" s="117"/>
      <c r="BA1287" s="117"/>
    </row>
    <row r="1288" spans="33:70">
      <c r="AG1288" s="117"/>
      <c r="AH1288" s="117"/>
      <c r="AI1288" s="117"/>
      <c r="AJ1288" s="117"/>
      <c r="AK1288" s="117"/>
      <c r="AM1288" s="141"/>
      <c r="AT1288" s="117"/>
      <c r="AU1288" s="117"/>
      <c r="AV1288" s="117"/>
      <c r="AW1288" s="117"/>
      <c r="AX1288" s="117"/>
      <c r="AY1288" s="117"/>
      <c r="AZ1288" s="117"/>
      <c r="BA1288" s="117"/>
      <c r="BB1288" s="117"/>
    </row>
    <row r="1289" spans="33:70">
      <c r="AG1289" s="117"/>
      <c r="AH1289" s="117"/>
      <c r="AI1289" s="117"/>
      <c r="AJ1289" s="117"/>
      <c r="AK1289" s="117"/>
      <c r="AM1289" s="141"/>
      <c r="AT1289" s="117"/>
      <c r="AU1289" s="117"/>
      <c r="AV1289" s="117"/>
      <c r="AW1289" s="117"/>
      <c r="AX1289" s="117"/>
      <c r="AY1289" s="117"/>
      <c r="AZ1289" s="117"/>
      <c r="BA1289" s="117"/>
    </row>
    <row r="1290" spans="33:70">
      <c r="AG1290" s="117"/>
      <c r="AH1290" s="117"/>
      <c r="AI1290" s="117"/>
      <c r="AJ1290" s="117"/>
      <c r="AK1290" s="117"/>
      <c r="AM1290" s="141"/>
      <c r="AT1290" s="117"/>
      <c r="AU1290" s="117"/>
      <c r="AV1290" s="117"/>
      <c r="AW1290" s="117"/>
      <c r="AX1290" s="117"/>
      <c r="AY1290" s="117"/>
      <c r="AZ1290" s="117"/>
      <c r="BA1290" s="117"/>
    </row>
    <row r="1291" spans="33:70">
      <c r="AG1291" s="117"/>
      <c r="AH1291" s="117"/>
      <c r="AI1291" s="117"/>
      <c r="AJ1291" s="117"/>
      <c r="AK1291" s="117"/>
      <c r="AM1291" s="141"/>
      <c r="AT1291" s="117"/>
      <c r="AU1291" s="117"/>
      <c r="AV1291" s="117"/>
      <c r="AW1291" s="117"/>
      <c r="AX1291" s="117"/>
      <c r="AY1291" s="117"/>
      <c r="AZ1291" s="117"/>
      <c r="BA1291" s="117"/>
    </row>
    <row r="1292" spans="33:70">
      <c r="AG1292" s="117"/>
      <c r="AH1292" s="117"/>
      <c r="AI1292" s="117"/>
      <c r="AJ1292" s="117"/>
      <c r="AK1292" s="117"/>
      <c r="AM1292" s="141"/>
      <c r="AT1292" s="117"/>
      <c r="AU1292" s="117"/>
      <c r="AV1292" s="117"/>
      <c r="AW1292" s="117"/>
      <c r="AX1292" s="117"/>
      <c r="AY1292" s="117"/>
      <c r="AZ1292" s="117"/>
      <c r="BA1292" s="117"/>
    </row>
    <row r="1293" spans="33:70">
      <c r="AG1293" s="117"/>
      <c r="AH1293" s="117"/>
      <c r="AI1293" s="117"/>
      <c r="AJ1293" s="117"/>
      <c r="AK1293" s="117"/>
      <c r="AM1293" s="141"/>
      <c r="AT1293" s="117"/>
      <c r="AU1293" s="117"/>
      <c r="AV1293" s="117"/>
      <c r="AW1293" s="117"/>
      <c r="AX1293" s="117"/>
      <c r="AY1293" s="117"/>
      <c r="AZ1293" s="117"/>
      <c r="BA1293" s="117"/>
    </row>
    <row r="1294" spans="33:70">
      <c r="AG1294" s="117"/>
      <c r="AH1294" s="117"/>
      <c r="AI1294" s="117"/>
      <c r="AJ1294" s="117"/>
      <c r="AK1294" s="117"/>
      <c r="AM1294" s="141"/>
      <c r="AT1294" s="117"/>
      <c r="AU1294" s="117"/>
      <c r="AV1294" s="117"/>
      <c r="AW1294" s="117"/>
      <c r="AX1294" s="117"/>
      <c r="AY1294" s="117"/>
      <c r="AZ1294" s="117"/>
      <c r="BA1294" s="117"/>
    </row>
    <row r="1295" spans="33:70">
      <c r="AG1295" s="117"/>
      <c r="AH1295" s="117"/>
      <c r="AI1295" s="117"/>
      <c r="AJ1295" s="117"/>
      <c r="AK1295" s="117"/>
      <c r="AM1295" s="141"/>
      <c r="AT1295" s="117"/>
      <c r="AU1295" s="117"/>
      <c r="AV1295" s="117"/>
      <c r="AW1295" s="117"/>
      <c r="AX1295" s="117"/>
      <c r="AY1295" s="117"/>
      <c r="AZ1295" s="117"/>
      <c r="BA1295" s="117"/>
    </row>
    <row r="1296" spans="33:70">
      <c r="AG1296" s="117"/>
      <c r="AH1296" s="117"/>
      <c r="AI1296" s="117"/>
      <c r="AJ1296" s="117"/>
      <c r="AK1296" s="117"/>
      <c r="AM1296" s="141"/>
      <c r="AT1296" s="117"/>
      <c r="AU1296" s="117"/>
      <c r="AV1296" s="117"/>
      <c r="AW1296" s="117"/>
      <c r="AX1296" s="117"/>
      <c r="AY1296" s="117"/>
      <c r="AZ1296" s="117"/>
      <c r="BA1296" s="117"/>
    </row>
    <row r="1297" spans="33:70">
      <c r="AG1297" s="117"/>
      <c r="AH1297" s="117"/>
      <c r="AI1297" s="117"/>
      <c r="AJ1297" s="117"/>
      <c r="AK1297" s="117"/>
      <c r="AM1297" s="141"/>
      <c r="AT1297" s="117"/>
      <c r="AU1297" s="117"/>
      <c r="AV1297" s="117"/>
      <c r="AW1297" s="117"/>
      <c r="AX1297" s="117"/>
      <c r="AY1297" s="117"/>
      <c r="AZ1297" s="117"/>
      <c r="BA1297" s="117"/>
    </row>
    <row r="1298" spans="33:70">
      <c r="AG1298" s="117"/>
      <c r="AH1298" s="117"/>
      <c r="AI1298" s="117"/>
      <c r="AJ1298" s="117"/>
      <c r="AK1298" s="117"/>
      <c r="AM1298" s="141"/>
      <c r="AT1298" s="117"/>
      <c r="AU1298" s="117"/>
      <c r="AV1298" s="117"/>
      <c r="AW1298" s="117"/>
      <c r="AX1298" s="117"/>
      <c r="AY1298" s="117"/>
      <c r="AZ1298" s="117"/>
      <c r="BA1298" s="117"/>
    </row>
    <row r="1299" spans="33:70">
      <c r="AG1299" s="117"/>
      <c r="AH1299" s="117"/>
      <c r="AI1299" s="117"/>
      <c r="AJ1299" s="117"/>
      <c r="AK1299" s="117"/>
      <c r="AM1299" s="141"/>
      <c r="AT1299" s="117"/>
      <c r="AU1299" s="117"/>
      <c r="AV1299" s="117"/>
      <c r="AW1299" s="117"/>
      <c r="AX1299" s="117"/>
      <c r="AY1299" s="117"/>
      <c r="AZ1299" s="117"/>
      <c r="BA1299" s="117"/>
    </row>
    <row r="1300" spans="33:70">
      <c r="AG1300" s="117"/>
      <c r="AH1300" s="117"/>
      <c r="AI1300" s="117"/>
      <c r="AJ1300" s="117"/>
      <c r="AK1300" s="117"/>
      <c r="AM1300" s="141"/>
      <c r="AT1300" s="117"/>
      <c r="AU1300" s="117"/>
      <c r="AV1300" s="117"/>
      <c r="AW1300" s="117"/>
      <c r="AX1300" s="117"/>
      <c r="AY1300" s="117"/>
      <c r="AZ1300" s="117"/>
      <c r="BA1300" s="117"/>
    </row>
    <row r="1301" spans="33:70">
      <c r="AG1301" s="117"/>
      <c r="AH1301" s="117"/>
      <c r="AI1301" s="117"/>
      <c r="AJ1301" s="117"/>
      <c r="AK1301" s="117"/>
      <c r="AM1301" s="141"/>
      <c r="AT1301" s="117"/>
      <c r="AU1301" s="117"/>
      <c r="AV1301" s="117"/>
      <c r="AW1301" s="117"/>
      <c r="AX1301" s="117"/>
      <c r="AY1301" s="117"/>
      <c r="AZ1301" s="117"/>
      <c r="BA1301" s="117"/>
    </row>
    <row r="1302" spans="33:70">
      <c r="AG1302" s="117"/>
      <c r="AH1302" s="117"/>
      <c r="AI1302" s="117"/>
      <c r="AJ1302" s="117"/>
      <c r="AK1302" s="117"/>
      <c r="AM1302" s="141"/>
      <c r="AT1302" s="117"/>
      <c r="AU1302" s="117"/>
      <c r="AV1302" s="117"/>
      <c r="AW1302" s="117"/>
      <c r="AX1302" s="117"/>
      <c r="AY1302" s="117"/>
      <c r="AZ1302" s="117"/>
      <c r="BA1302" s="117"/>
    </row>
    <row r="1303" spans="33:70">
      <c r="AG1303" s="117"/>
      <c r="AH1303" s="117"/>
      <c r="AI1303" s="117"/>
      <c r="AJ1303" s="117"/>
      <c r="AK1303" s="117"/>
      <c r="AM1303" s="141"/>
      <c r="AT1303" s="117"/>
      <c r="AU1303" s="117"/>
      <c r="AV1303" s="117"/>
      <c r="AW1303" s="117"/>
      <c r="AX1303" s="117"/>
      <c r="AY1303" s="117"/>
      <c r="AZ1303" s="117"/>
      <c r="BA1303" s="117"/>
    </row>
    <row r="1304" spans="33:70">
      <c r="AG1304" s="117"/>
      <c r="AH1304" s="117"/>
      <c r="AI1304" s="117"/>
      <c r="AJ1304" s="117"/>
      <c r="AK1304" s="117"/>
      <c r="AM1304" s="141"/>
      <c r="AT1304" s="117"/>
      <c r="AU1304" s="117"/>
      <c r="AV1304" s="117"/>
      <c r="AW1304" s="117"/>
      <c r="AX1304" s="117"/>
      <c r="AY1304" s="117"/>
      <c r="AZ1304" s="117"/>
      <c r="BA1304" s="117"/>
    </row>
    <row r="1305" spans="33:70">
      <c r="AG1305" s="117"/>
      <c r="AH1305" s="117"/>
      <c r="AI1305" s="117"/>
      <c r="AJ1305" s="117"/>
      <c r="AK1305" s="117"/>
      <c r="AM1305" s="141"/>
      <c r="AT1305" s="117"/>
      <c r="AU1305" s="117"/>
      <c r="AV1305" s="117"/>
      <c r="AW1305" s="117"/>
      <c r="AX1305" s="117"/>
      <c r="AY1305" s="117"/>
      <c r="AZ1305" s="117"/>
      <c r="BA1305" s="117"/>
    </row>
    <row r="1306" spans="33:70">
      <c r="AG1306" s="117"/>
      <c r="AH1306" s="117"/>
      <c r="AI1306" s="117"/>
      <c r="AJ1306" s="117"/>
      <c r="AK1306" s="117"/>
      <c r="AM1306" s="141"/>
      <c r="AT1306" s="117"/>
      <c r="AU1306" s="117"/>
      <c r="AV1306" s="117"/>
      <c r="AW1306" s="117"/>
      <c r="AX1306" s="117"/>
      <c r="AY1306" s="117"/>
      <c r="AZ1306" s="117"/>
      <c r="BA1306" s="117"/>
    </row>
    <row r="1307" spans="33:70">
      <c r="AG1307" s="117"/>
      <c r="AH1307" s="117"/>
      <c r="AI1307" s="117"/>
      <c r="AJ1307" s="117"/>
      <c r="AK1307" s="117"/>
      <c r="AM1307" s="141"/>
      <c r="AT1307" s="117"/>
      <c r="AU1307" s="117"/>
      <c r="AV1307" s="117"/>
      <c r="AW1307" s="117"/>
      <c r="AX1307" s="117"/>
      <c r="AY1307" s="117"/>
      <c r="AZ1307" s="117"/>
      <c r="BA1307" s="117"/>
    </row>
    <row r="1308" spans="33:70">
      <c r="AG1308" s="117"/>
      <c r="AH1308" s="117"/>
      <c r="AI1308" s="117"/>
      <c r="AJ1308" s="117"/>
      <c r="AK1308" s="117"/>
      <c r="AM1308" s="141"/>
      <c r="AT1308" s="117"/>
      <c r="AU1308" s="117"/>
      <c r="AV1308" s="117"/>
      <c r="AW1308" s="117"/>
      <c r="AX1308" s="117"/>
      <c r="AY1308" s="117"/>
      <c r="AZ1308" s="117"/>
      <c r="BA1308" s="117"/>
    </row>
    <row r="1309" spans="33:70">
      <c r="AG1309" s="117"/>
      <c r="AH1309" s="117"/>
      <c r="AI1309" s="117"/>
      <c r="AJ1309" s="117"/>
      <c r="AK1309" s="117"/>
      <c r="AM1309" s="141"/>
      <c r="AT1309" s="117"/>
      <c r="AU1309" s="117"/>
      <c r="AV1309" s="117"/>
      <c r="AW1309" s="117"/>
      <c r="AX1309" s="117"/>
      <c r="AY1309" s="117"/>
      <c r="AZ1309" s="117"/>
      <c r="BA1309" s="117"/>
    </row>
    <row r="1310" spans="33:70">
      <c r="AG1310" s="117"/>
      <c r="AH1310" s="117"/>
      <c r="AI1310" s="117"/>
      <c r="AJ1310" s="117"/>
      <c r="AK1310" s="117"/>
      <c r="AM1310" s="141"/>
      <c r="AT1310" s="117"/>
      <c r="AU1310" s="117"/>
      <c r="AV1310" s="117"/>
      <c r="AW1310" s="117"/>
      <c r="AX1310" s="117"/>
      <c r="AY1310" s="117"/>
      <c r="AZ1310" s="117"/>
      <c r="BA1310" s="117"/>
    </row>
    <row r="1311" spans="33:70">
      <c r="AG1311" s="117"/>
      <c r="AH1311" s="117"/>
      <c r="AI1311" s="117"/>
      <c r="AJ1311" s="117"/>
      <c r="AK1311" s="117"/>
      <c r="AM1311" s="141"/>
      <c r="AT1311" s="117"/>
      <c r="AU1311" s="117"/>
      <c r="AV1311" s="117"/>
      <c r="AW1311" s="117"/>
      <c r="AX1311" s="117"/>
      <c r="AY1311" s="117"/>
      <c r="AZ1311" s="117"/>
      <c r="BA1311" s="117"/>
    </row>
    <row r="1312" spans="33:70">
      <c r="AG1312" s="117"/>
      <c r="AH1312" s="117"/>
      <c r="AI1312" s="117"/>
      <c r="AJ1312" s="117"/>
      <c r="AK1312" s="117"/>
      <c r="AM1312" s="141"/>
      <c r="AT1312" s="117"/>
      <c r="AU1312" s="117"/>
      <c r="AV1312" s="117"/>
      <c r="AW1312" s="117"/>
      <c r="AX1312" s="117"/>
      <c r="AY1312" s="117"/>
      <c r="AZ1312" s="117"/>
      <c r="BA1312" s="117"/>
      <c r="BB1312" s="117"/>
      <c r="BC1312" s="117"/>
      <c r="BD1312" s="117"/>
      <c r="BE1312" s="117"/>
      <c r="BF1312" s="117"/>
      <c r="BG1312" s="117"/>
      <c r="BH1312" s="117"/>
      <c r="BI1312" s="117"/>
      <c r="BJ1312" s="117"/>
      <c r="BK1312" s="117"/>
      <c r="BL1312" s="117"/>
      <c r="BM1312" s="117"/>
      <c r="BN1312" s="117"/>
      <c r="BO1312" s="117"/>
      <c r="BP1312" s="117"/>
      <c r="BQ1312" s="117"/>
      <c r="BR1312" s="117"/>
    </row>
    <row r="1313" spans="33:70">
      <c r="AG1313" s="117"/>
      <c r="AH1313" s="117"/>
      <c r="AI1313" s="117"/>
      <c r="AJ1313" s="117"/>
      <c r="AK1313" s="117"/>
      <c r="AM1313" s="141"/>
      <c r="AT1313" s="117"/>
      <c r="AU1313" s="117"/>
      <c r="AV1313" s="117"/>
      <c r="AW1313" s="117"/>
      <c r="AX1313" s="117"/>
      <c r="AY1313" s="117"/>
      <c r="AZ1313" s="117"/>
      <c r="BA1313" s="117"/>
    </row>
    <row r="1314" spans="33:70">
      <c r="AG1314" s="117"/>
      <c r="AH1314" s="117"/>
      <c r="AI1314" s="117"/>
      <c r="AJ1314" s="117"/>
      <c r="AK1314" s="117"/>
      <c r="AM1314" s="141"/>
      <c r="AT1314" s="117"/>
      <c r="AU1314" s="117"/>
      <c r="AV1314" s="117"/>
      <c r="AW1314" s="117"/>
      <c r="AX1314" s="117"/>
      <c r="AY1314" s="117"/>
      <c r="AZ1314" s="117"/>
      <c r="BA1314" s="117"/>
      <c r="BB1314" s="117"/>
      <c r="BC1314" s="117"/>
      <c r="BD1314" s="117"/>
      <c r="BE1314" s="117"/>
      <c r="BF1314" s="117"/>
      <c r="BG1314" s="117"/>
      <c r="BH1314" s="117"/>
      <c r="BI1314" s="117"/>
      <c r="BJ1314" s="117"/>
      <c r="BK1314" s="117"/>
      <c r="BL1314" s="117"/>
      <c r="BM1314" s="117"/>
      <c r="BN1314" s="117"/>
      <c r="BO1314" s="117"/>
      <c r="BP1314" s="117"/>
      <c r="BQ1314" s="117"/>
      <c r="BR1314" s="117"/>
    </row>
    <row r="1315" spans="33:70">
      <c r="AG1315" s="117"/>
      <c r="AH1315" s="117"/>
      <c r="AI1315" s="117"/>
      <c r="AJ1315" s="117"/>
      <c r="AK1315" s="117"/>
      <c r="AM1315" s="141"/>
      <c r="AT1315" s="117"/>
      <c r="AU1315" s="117"/>
      <c r="AV1315" s="117"/>
      <c r="AW1315" s="117"/>
      <c r="AX1315" s="117"/>
      <c r="AY1315" s="117"/>
      <c r="AZ1315" s="117"/>
      <c r="BA1315" s="117"/>
    </row>
    <row r="1316" spans="33:70">
      <c r="AG1316" s="117"/>
      <c r="AH1316" s="117"/>
      <c r="AI1316" s="117"/>
      <c r="AJ1316" s="117"/>
      <c r="AK1316" s="117"/>
      <c r="AM1316" s="141"/>
      <c r="AT1316" s="117"/>
      <c r="AU1316" s="117"/>
      <c r="AV1316" s="117"/>
      <c r="AW1316" s="117"/>
      <c r="AX1316" s="117"/>
      <c r="AY1316" s="117"/>
      <c r="AZ1316" s="117"/>
      <c r="BA1316" s="117"/>
      <c r="BB1316" s="117"/>
      <c r="BC1316" s="117"/>
      <c r="BD1316" s="117"/>
      <c r="BE1316" s="117"/>
      <c r="BF1316" s="117"/>
      <c r="BG1316" s="117"/>
      <c r="BH1316" s="117"/>
      <c r="BI1316" s="117"/>
      <c r="BJ1316" s="117"/>
      <c r="BK1316" s="117"/>
      <c r="BL1316" s="117"/>
      <c r="BM1316" s="117"/>
      <c r="BN1316" s="117"/>
      <c r="BO1316" s="117"/>
      <c r="BP1316" s="117"/>
      <c r="BQ1316" s="117"/>
      <c r="BR1316" s="117"/>
    </row>
    <row r="1317" spans="33:70">
      <c r="AG1317" s="117"/>
      <c r="AH1317" s="117"/>
      <c r="AI1317" s="117"/>
      <c r="AJ1317" s="117"/>
      <c r="AK1317" s="117"/>
      <c r="AM1317" s="141"/>
      <c r="AT1317" s="117"/>
      <c r="AU1317" s="117"/>
      <c r="AV1317" s="117"/>
      <c r="AW1317" s="117"/>
      <c r="AX1317" s="117"/>
      <c r="AY1317" s="117"/>
      <c r="AZ1317" s="117"/>
      <c r="BA1317" s="117"/>
    </row>
    <row r="1318" spans="33:70">
      <c r="AG1318" s="117"/>
      <c r="AH1318" s="117"/>
      <c r="AI1318" s="117"/>
      <c r="AJ1318" s="117"/>
      <c r="AK1318" s="117"/>
      <c r="AM1318" s="141"/>
      <c r="AT1318" s="117"/>
      <c r="AU1318" s="117"/>
      <c r="AV1318" s="117"/>
      <c r="AW1318" s="117"/>
      <c r="AX1318" s="117"/>
      <c r="AY1318" s="117"/>
      <c r="AZ1318" s="117"/>
      <c r="BA1318" s="117"/>
    </row>
    <row r="1319" spans="33:70">
      <c r="AG1319" s="117"/>
      <c r="AH1319" s="117"/>
      <c r="AI1319" s="117"/>
      <c r="AJ1319" s="117"/>
      <c r="AK1319" s="117"/>
      <c r="AM1319" s="141"/>
      <c r="AT1319" s="117"/>
      <c r="AU1319" s="117"/>
      <c r="AV1319" s="117"/>
      <c r="AW1319" s="117"/>
      <c r="AX1319" s="117"/>
      <c r="AY1319" s="117"/>
      <c r="AZ1319" s="117"/>
      <c r="BA1319" s="117"/>
    </row>
    <row r="1320" spans="33:70">
      <c r="AG1320" s="117"/>
      <c r="AH1320" s="117"/>
      <c r="AI1320" s="117"/>
      <c r="AJ1320" s="117"/>
      <c r="AK1320" s="117"/>
      <c r="AM1320" s="141"/>
      <c r="AT1320" s="117"/>
      <c r="AU1320" s="117"/>
      <c r="AV1320" s="117"/>
      <c r="AW1320" s="117"/>
      <c r="AX1320" s="117"/>
      <c r="AY1320" s="117"/>
      <c r="AZ1320" s="117"/>
      <c r="BA1320" s="117"/>
    </row>
    <row r="1321" spans="33:70">
      <c r="AG1321" s="117"/>
      <c r="AH1321" s="117"/>
      <c r="AI1321" s="117"/>
      <c r="AJ1321" s="117"/>
      <c r="AK1321" s="117"/>
      <c r="AM1321" s="141"/>
      <c r="AT1321" s="117"/>
      <c r="AU1321" s="117"/>
      <c r="AV1321" s="117"/>
      <c r="AW1321" s="117"/>
      <c r="AX1321" s="117"/>
      <c r="AY1321" s="117"/>
      <c r="AZ1321" s="117"/>
      <c r="BA1321" s="117"/>
    </row>
    <row r="1322" spans="33:70">
      <c r="AG1322" s="117"/>
      <c r="AH1322" s="117"/>
      <c r="AI1322" s="117"/>
      <c r="AJ1322" s="117"/>
      <c r="AK1322" s="117"/>
      <c r="AM1322" s="141"/>
      <c r="AT1322" s="117"/>
      <c r="AU1322" s="117"/>
      <c r="AV1322" s="117"/>
      <c r="AW1322" s="117"/>
      <c r="AX1322" s="117"/>
      <c r="AY1322" s="117"/>
      <c r="AZ1322" s="117"/>
      <c r="BA1322" s="117"/>
    </row>
    <row r="1323" spans="33:70">
      <c r="AG1323" s="117"/>
      <c r="AH1323" s="117"/>
      <c r="AI1323" s="117"/>
      <c r="AJ1323" s="117"/>
      <c r="AK1323" s="117"/>
      <c r="AM1323" s="141"/>
      <c r="AT1323" s="117"/>
      <c r="AU1323" s="117"/>
      <c r="AV1323" s="117"/>
      <c r="AW1323" s="117"/>
      <c r="AX1323" s="117"/>
      <c r="AY1323" s="117"/>
      <c r="AZ1323" s="117"/>
      <c r="BA1323" s="117"/>
    </row>
    <row r="1324" spans="33:70">
      <c r="AG1324" s="117"/>
      <c r="AH1324" s="117"/>
      <c r="AI1324" s="117"/>
      <c r="AJ1324" s="117"/>
      <c r="AK1324" s="117"/>
      <c r="AM1324" s="141"/>
      <c r="AT1324" s="117"/>
      <c r="AU1324" s="117"/>
      <c r="AV1324" s="117"/>
      <c r="AW1324" s="117"/>
      <c r="AX1324" s="117"/>
      <c r="AY1324" s="117"/>
      <c r="AZ1324" s="117"/>
      <c r="BA1324" s="117"/>
    </row>
    <row r="1325" spans="33:70">
      <c r="AG1325" s="117"/>
      <c r="AH1325" s="117"/>
      <c r="AI1325" s="117"/>
      <c r="AJ1325" s="117"/>
      <c r="AK1325" s="117"/>
      <c r="AM1325" s="141"/>
      <c r="AT1325" s="117"/>
      <c r="AU1325" s="117"/>
      <c r="AV1325" s="117"/>
      <c r="AW1325" s="117"/>
      <c r="AX1325" s="117"/>
      <c r="AY1325" s="117"/>
      <c r="AZ1325" s="117"/>
      <c r="BA1325" s="117"/>
      <c r="BB1325" s="117"/>
    </row>
    <row r="1326" spans="33:70">
      <c r="AG1326" s="117"/>
      <c r="AH1326" s="117"/>
      <c r="AI1326" s="117"/>
      <c r="AJ1326" s="117"/>
      <c r="AK1326" s="117"/>
      <c r="AM1326" s="141"/>
      <c r="AT1326" s="117"/>
      <c r="AU1326" s="117"/>
      <c r="AV1326" s="117"/>
      <c r="AW1326" s="117"/>
      <c r="AX1326" s="117"/>
      <c r="AY1326" s="117"/>
      <c r="AZ1326" s="117"/>
      <c r="BA1326" s="117"/>
    </row>
    <row r="1327" spans="33:70">
      <c r="AG1327" s="117"/>
      <c r="AH1327" s="117"/>
      <c r="AI1327" s="117"/>
      <c r="AJ1327" s="117"/>
      <c r="AK1327" s="117"/>
      <c r="AM1327" s="141"/>
      <c r="AT1327" s="117"/>
      <c r="AU1327" s="117"/>
      <c r="AV1327" s="117"/>
      <c r="AW1327" s="117"/>
      <c r="AX1327" s="117"/>
      <c r="AY1327" s="117"/>
      <c r="AZ1327" s="117"/>
      <c r="BA1327" s="117"/>
      <c r="BB1327" s="117"/>
    </row>
    <row r="1328" spans="33:70">
      <c r="AG1328" s="117"/>
      <c r="AH1328" s="117"/>
      <c r="AI1328" s="117"/>
      <c r="AJ1328" s="117"/>
      <c r="AK1328" s="117"/>
      <c r="AM1328" s="141"/>
      <c r="AT1328" s="117"/>
      <c r="AU1328" s="117"/>
      <c r="AV1328" s="117"/>
      <c r="AW1328" s="117"/>
      <c r="AX1328" s="117"/>
      <c r="AY1328" s="117"/>
      <c r="AZ1328" s="117"/>
      <c r="BA1328" s="117"/>
      <c r="BB1328" s="117"/>
      <c r="BC1328" s="117"/>
      <c r="BD1328" s="117"/>
      <c r="BE1328" s="117"/>
      <c r="BF1328" s="117"/>
      <c r="BG1328" s="117"/>
      <c r="BH1328" s="117"/>
      <c r="BI1328" s="117"/>
      <c r="BJ1328" s="117"/>
      <c r="BK1328" s="117"/>
      <c r="BL1328" s="117"/>
      <c r="BM1328" s="117"/>
      <c r="BN1328" s="117"/>
      <c r="BO1328" s="117"/>
      <c r="BP1328" s="117"/>
      <c r="BQ1328" s="117"/>
      <c r="BR1328" s="117"/>
    </row>
    <row r="1329" spans="33:70">
      <c r="AG1329" s="117"/>
      <c r="AH1329" s="117"/>
      <c r="AI1329" s="117"/>
      <c r="AJ1329" s="117"/>
      <c r="AK1329" s="117"/>
      <c r="AM1329" s="141"/>
      <c r="AT1329" s="117"/>
      <c r="AU1329" s="117"/>
      <c r="AV1329" s="117"/>
      <c r="AW1329" s="117"/>
      <c r="AX1329" s="117"/>
      <c r="AY1329" s="117"/>
      <c r="AZ1329" s="117"/>
      <c r="BA1329" s="117"/>
    </row>
    <row r="1330" spans="33:70">
      <c r="AG1330" s="117"/>
      <c r="AH1330" s="117"/>
      <c r="AI1330" s="117"/>
      <c r="AJ1330" s="117"/>
      <c r="AK1330" s="117"/>
      <c r="AM1330" s="141"/>
      <c r="AT1330" s="117"/>
      <c r="AU1330" s="117"/>
      <c r="AV1330" s="117"/>
      <c r="AW1330" s="117"/>
      <c r="AX1330" s="117"/>
      <c r="AY1330" s="117"/>
      <c r="AZ1330" s="117"/>
      <c r="BA1330" s="117"/>
    </row>
    <row r="1331" spans="33:70">
      <c r="AG1331" s="117"/>
      <c r="AH1331" s="117"/>
      <c r="AI1331" s="117"/>
      <c r="AJ1331" s="117"/>
      <c r="AK1331" s="117"/>
      <c r="AM1331" s="141"/>
      <c r="AT1331" s="117"/>
      <c r="AU1331" s="117"/>
      <c r="AV1331" s="117"/>
      <c r="AW1331" s="117"/>
      <c r="AX1331" s="117"/>
      <c r="AY1331" s="117"/>
      <c r="AZ1331" s="117"/>
      <c r="BA1331" s="117"/>
    </row>
    <row r="1332" spans="33:70">
      <c r="AG1332" s="117"/>
      <c r="AH1332" s="117"/>
      <c r="AI1332" s="117"/>
      <c r="AJ1332" s="117"/>
      <c r="AK1332" s="117"/>
      <c r="AM1332" s="141"/>
      <c r="AT1332" s="117"/>
      <c r="AU1332" s="117"/>
      <c r="AV1332" s="117"/>
      <c r="AW1332" s="117"/>
      <c r="AX1332" s="117"/>
      <c r="AY1332" s="117"/>
      <c r="AZ1332" s="117"/>
      <c r="BA1332" s="117"/>
    </row>
    <row r="1333" spans="33:70">
      <c r="AG1333" s="117"/>
      <c r="AH1333" s="117"/>
      <c r="AI1333" s="117"/>
      <c r="AJ1333" s="117"/>
      <c r="AK1333" s="117"/>
      <c r="AM1333" s="141"/>
      <c r="AT1333" s="117"/>
      <c r="AU1333" s="117"/>
      <c r="AV1333" s="117"/>
      <c r="AW1333" s="117"/>
      <c r="AX1333" s="117"/>
      <c r="AY1333" s="117"/>
      <c r="AZ1333" s="117"/>
      <c r="BA1333" s="117"/>
    </row>
    <row r="1334" spans="33:70">
      <c r="AG1334" s="117"/>
      <c r="AH1334" s="117"/>
      <c r="AI1334" s="117"/>
      <c r="AJ1334" s="117"/>
      <c r="AK1334" s="117"/>
      <c r="AM1334" s="141"/>
      <c r="AT1334" s="117"/>
      <c r="AU1334" s="117"/>
      <c r="AV1334" s="117"/>
      <c r="AW1334" s="117"/>
      <c r="AX1334" s="117"/>
      <c r="AY1334" s="117"/>
      <c r="AZ1334" s="117"/>
      <c r="BA1334" s="117"/>
    </row>
    <row r="1335" spans="33:70">
      <c r="AG1335" s="117"/>
      <c r="AH1335" s="117"/>
      <c r="AI1335" s="117"/>
      <c r="AJ1335" s="117"/>
      <c r="AK1335" s="117"/>
      <c r="AM1335" s="141"/>
      <c r="AT1335" s="117"/>
      <c r="AU1335" s="117"/>
      <c r="AV1335" s="117"/>
      <c r="AW1335" s="117"/>
      <c r="AX1335" s="117"/>
      <c r="AY1335" s="117"/>
      <c r="AZ1335" s="117"/>
      <c r="BA1335" s="117"/>
      <c r="BB1335" s="117"/>
      <c r="BC1335" s="117"/>
      <c r="BD1335" s="117"/>
      <c r="BE1335" s="117"/>
      <c r="BF1335" s="117"/>
      <c r="BG1335" s="117"/>
      <c r="BH1335" s="117"/>
      <c r="BI1335" s="117"/>
      <c r="BJ1335" s="117"/>
      <c r="BK1335" s="117"/>
      <c r="BL1335" s="117"/>
      <c r="BM1335" s="117"/>
      <c r="BN1335" s="117"/>
      <c r="BO1335" s="117"/>
      <c r="BP1335" s="117"/>
      <c r="BQ1335" s="117"/>
      <c r="BR1335" s="117"/>
    </row>
    <row r="1336" spans="33:70">
      <c r="AG1336" s="117"/>
      <c r="AH1336" s="117"/>
      <c r="AI1336" s="117"/>
      <c r="AJ1336" s="117"/>
      <c r="AK1336" s="117"/>
      <c r="AM1336" s="141"/>
      <c r="AT1336" s="117"/>
      <c r="AU1336" s="117"/>
      <c r="AV1336" s="117"/>
      <c r="AW1336" s="117"/>
      <c r="AX1336" s="117"/>
      <c r="AY1336" s="117"/>
      <c r="AZ1336" s="117"/>
      <c r="BA1336" s="117"/>
      <c r="BB1336" s="117"/>
      <c r="BD1336" s="117"/>
    </row>
    <row r="1337" spans="33:70">
      <c r="AG1337" s="117"/>
      <c r="AH1337" s="117"/>
      <c r="AI1337" s="117"/>
      <c r="AJ1337" s="117"/>
      <c r="AK1337" s="117"/>
      <c r="AM1337" s="141"/>
      <c r="AT1337" s="117"/>
      <c r="AU1337" s="117"/>
      <c r="AV1337" s="117"/>
      <c r="AW1337" s="117"/>
      <c r="AX1337" s="117"/>
      <c r="AY1337" s="117"/>
      <c r="AZ1337" s="117"/>
      <c r="BA1337" s="117"/>
      <c r="BB1337" s="117"/>
      <c r="BC1337" s="117"/>
      <c r="BD1337" s="117"/>
      <c r="BE1337" s="117"/>
      <c r="BF1337" s="117"/>
      <c r="BG1337" s="117"/>
      <c r="BH1337" s="117"/>
      <c r="BI1337" s="117"/>
      <c r="BJ1337" s="117"/>
      <c r="BK1337" s="117"/>
      <c r="BL1337" s="117"/>
      <c r="BM1337" s="117"/>
      <c r="BN1337" s="117"/>
      <c r="BO1337" s="117"/>
      <c r="BP1337" s="117"/>
      <c r="BQ1337" s="117"/>
      <c r="BR1337" s="117"/>
    </row>
    <row r="1338" spans="33:70">
      <c r="AG1338" s="117"/>
      <c r="AH1338" s="117"/>
      <c r="AI1338" s="117"/>
      <c r="AJ1338" s="117"/>
      <c r="AK1338" s="117"/>
      <c r="AM1338" s="141"/>
      <c r="AT1338" s="117"/>
      <c r="AU1338" s="117"/>
      <c r="AV1338" s="117"/>
      <c r="AW1338" s="117"/>
      <c r="AX1338" s="117"/>
      <c r="AY1338" s="117"/>
      <c r="AZ1338" s="117"/>
      <c r="BA1338" s="117"/>
      <c r="BB1338" s="117"/>
      <c r="BC1338" s="117"/>
      <c r="BD1338" s="117"/>
      <c r="BE1338" s="117"/>
      <c r="BF1338" s="117"/>
      <c r="BG1338" s="117"/>
      <c r="BH1338" s="117"/>
      <c r="BI1338" s="117"/>
      <c r="BJ1338" s="117"/>
      <c r="BK1338" s="117"/>
      <c r="BL1338" s="117"/>
      <c r="BM1338" s="117"/>
      <c r="BN1338" s="117"/>
      <c r="BO1338" s="117"/>
      <c r="BP1338" s="117"/>
      <c r="BQ1338" s="117"/>
      <c r="BR1338" s="117"/>
    </row>
    <row r="1339" spans="33:70">
      <c r="AG1339" s="117"/>
      <c r="AH1339" s="117"/>
      <c r="AI1339" s="117"/>
      <c r="AJ1339" s="117"/>
      <c r="AK1339" s="117"/>
      <c r="AM1339" s="141"/>
      <c r="AT1339" s="117"/>
      <c r="AU1339" s="117"/>
      <c r="AV1339" s="117"/>
      <c r="AW1339" s="117"/>
      <c r="AX1339" s="117"/>
      <c r="AY1339" s="117"/>
      <c r="AZ1339" s="117"/>
      <c r="BA1339" s="117"/>
    </row>
    <row r="1340" spans="33:70">
      <c r="AG1340" s="117"/>
      <c r="AH1340" s="117"/>
      <c r="AI1340" s="117"/>
      <c r="AJ1340" s="117"/>
      <c r="AK1340" s="117"/>
      <c r="AM1340" s="141"/>
      <c r="AT1340" s="117"/>
      <c r="AU1340" s="117"/>
      <c r="AV1340" s="117"/>
      <c r="AW1340" s="117"/>
      <c r="AX1340" s="117"/>
      <c r="AY1340" s="117"/>
      <c r="AZ1340" s="117"/>
      <c r="BA1340" s="117"/>
    </row>
    <row r="1341" spans="33:70">
      <c r="AG1341" s="117"/>
      <c r="AH1341" s="117"/>
      <c r="AI1341" s="117"/>
      <c r="AJ1341" s="117"/>
      <c r="AK1341" s="117"/>
      <c r="AM1341" s="141"/>
      <c r="AT1341" s="117"/>
      <c r="AU1341" s="117"/>
      <c r="AV1341" s="117"/>
      <c r="AW1341" s="117"/>
      <c r="AX1341" s="117"/>
      <c r="AY1341" s="117"/>
      <c r="AZ1341" s="117"/>
      <c r="BA1341" s="117"/>
    </row>
    <row r="1342" spans="33:70">
      <c r="AG1342" s="117"/>
      <c r="AH1342" s="117"/>
      <c r="AI1342" s="117"/>
      <c r="AJ1342" s="117"/>
      <c r="AK1342" s="117"/>
      <c r="AM1342" s="141"/>
      <c r="AT1342" s="117"/>
      <c r="AU1342" s="117"/>
      <c r="AV1342" s="117"/>
      <c r="AW1342" s="117"/>
      <c r="AX1342" s="117"/>
      <c r="AY1342" s="117"/>
      <c r="AZ1342" s="117"/>
      <c r="BA1342" s="117"/>
    </row>
    <row r="1343" spans="33:70">
      <c r="AG1343" s="117"/>
      <c r="AH1343" s="117"/>
      <c r="AI1343" s="117"/>
      <c r="AJ1343" s="117"/>
      <c r="AK1343" s="117"/>
      <c r="AM1343" s="141"/>
      <c r="AT1343" s="117"/>
      <c r="AU1343" s="117"/>
      <c r="AV1343" s="117"/>
      <c r="AW1343" s="117"/>
      <c r="AX1343" s="117"/>
      <c r="AY1343" s="117"/>
      <c r="AZ1343" s="117"/>
      <c r="BA1343" s="117"/>
    </row>
    <row r="1344" spans="33:70">
      <c r="AG1344" s="117"/>
      <c r="AH1344" s="117"/>
      <c r="AI1344" s="117"/>
      <c r="AJ1344" s="117"/>
      <c r="AK1344" s="117"/>
      <c r="AM1344" s="141"/>
      <c r="AT1344" s="117"/>
      <c r="AU1344" s="117"/>
      <c r="AV1344" s="117"/>
      <c r="AW1344" s="117"/>
      <c r="AX1344" s="117"/>
      <c r="AY1344" s="117"/>
      <c r="AZ1344" s="117"/>
      <c r="BA1344" s="117"/>
    </row>
    <row r="1345" spans="33:70">
      <c r="AG1345" s="117"/>
      <c r="AH1345" s="117"/>
      <c r="AI1345" s="117"/>
      <c r="AJ1345" s="117"/>
      <c r="AK1345" s="117"/>
      <c r="AM1345" s="141"/>
      <c r="AT1345" s="117"/>
      <c r="AU1345" s="117"/>
      <c r="AV1345" s="117"/>
      <c r="AW1345" s="117"/>
      <c r="AX1345" s="117"/>
      <c r="AY1345" s="117"/>
      <c r="AZ1345" s="117"/>
      <c r="BA1345" s="117"/>
    </row>
    <row r="1346" spans="33:70">
      <c r="AG1346" s="117"/>
      <c r="AH1346" s="117"/>
      <c r="AI1346" s="117"/>
      <c r="AJ1346" s="117"/>
      <c r="AK1346" s="117"/>
      <c r="AM1346" s="141"/>
      <c r="AT1346" s="117"/>
      <c r="AU1346" s="117"/>
      <c r="AV1346" s="117"/>
      <c r="AW1346" s="117"/>
      <c r="AX1346" s="117"/>
      <c r="AY1346" s="117"/>
      <c r="AZ1346" s="117"/>
      <c r="BA1346" s="117"/>
    </row>
    <row r="1347" spans="33:70">
      <c r="AG1347" s="117"/>
      <c r="AH1347" s="117"/>
      <c r="AI1347" s="117"/>
      <c r="AJ1347" s="117"/>
      <c r="AK1347" s="117"/>
      <c r="AM1347" s="141"/>
      <c r="AT1347" s="117"/>
      <c r="AU1347" s="117"/>
      <c r="AV1347" s="117"/>
      <c r="AW1347" s="117"/>
      <c r="AX1347" s="117"/>
      <c r="AY1347" s="117"/>
      <c r="AZ1347" s="117"/>
      <c r="BA1347" s="117"/>
    </row>
    <row r="1348" spans="33:70">
      <c r="AG1348" s="117"/>
      <c r="AH1348" s="117"/>
      <c r="AI1348" s="117"/>
      <c r="AJ1348" s="117"/>
      <c r="AK1348" s="117"/>
      <c r="AM1348" s="141"/>
      <c r="AT1348" s="117"/>
      <c r="AU1348" s="117"/>
      <c r="AV1348" s="117"/>
      <c r="AW1348" s="117"/>
      <c r="AX1348" s="117"/>
      <c r="AY1348" s="117"/>
      <c r="AZ1348" s="117"/>
      <c r="BA1348" s="117"/>
    </row>
    <row r="1349" spans="33:70">
      <c r="AG1349" s="117"/>
      <c r="AH1349" s="117"/>
      <c r="AI1349" s="117"/>
      <c r="AJ1349" s="117"/>
      <c r="AK1349" s="117"/>
      <c r="AM1349" s="141"/>
      <c r="AT1349" s="117"/>
      <c r="AU1349" s="117"/>
      <c r="AV1349" s="117"/>
      <c r="AW1349" s="117"/>
      <c r="AX1349" s="117"/>
      <c r="AY1349" s="117"/>
      <c r="AZ1349" s="117"/>
      <c r="BA1349" s="117"/>
    </row>
    <row r="1350" spans="33:70">
      <c r="AG1350" s="117"/>
      <c r="AH1350" s="117"/>
      <c r="AI1350" s="117"/>
      <c r="AJ1350" s="117"/>
      <c r="AK1350" s="117"/>
      <c r="AM1350" s="141"/>
      <c r="AT1350" s="117"/>
      <c r="AU1350" s="117"/>
      <c r="AV1350" s="117"/>
      <c r="AW1350" s="117"/>
      <c r="AX1350" s="117"/>
      <c r="AY1350" s="117"/>
      <c r="AZ1350" s="117"/>
      <c r="BA1350" s="117"/>
    </row>
    <row r="1351" spans="33:70">
      <c r="AG1351" s="117"/>
      <c r="AH1351" s="117"/>
      <c r="AI1351" s="117"/>
      <c r="AJ1351" s="117"/>
      <c r="AK1351" s="117"/>
      <c r="AM1351" s="141"/>
      <c r="AT1351" s="117"/>
      <c r="AU1351" s="117"/>
      <c r="AV1351" s="117"/>
      <c r="AW1351" s="117"/>
      <c r="AX1351" s="117"/>
      <c r="AY1351" s="117"/>
      <c r="AZ1351" s="117"/>
      <c r="BA1351" s="117"/>
    </row>
    <row r="1352" spans="33:70">
      <c r="AG1352" s="117"/>
      <c r="AH1352" s="117"/>
      <c r="AI1352" s="117"/>
      <c r="AJ1352" s="117"/>
      <c r="AK1352" s="117"/>
      <c r="AM1352" s="141"/>
      <c r="AT1352" s="117"/>
      <c r="AU1352" s="117"/>
      <c r="AV1352" s="117"/>
      <c r="AW1352" s="117"/>
      <c r="AX1352" s="117"/>
      <c r="AY1352" s="117"/>
      <c r="AZ1352" s="117"/>
      <c r="BA1352" s="117"/>
    </row>
    <row r="1353" spans="33:70">
      <c r="AG1353" s="117"/>
      <c r="AH1353" s="117"/>
      <c r="AI1353" s="117"/>
      <c r="AJ1353" s="117"/>
      <c r="AK1353" s="117"/>
      <c r="AM1353" s="141"/>
      <c r="AT1353" s="117"/>
      <c r="AU1353" s="117"/>
      <c r="AV1353" s="117"/>
      <c r="AW1353" s="117"/>
      <c r="AX1353" s="117"/>
      <c r="AY1353" s="117"/>
      <c r="AZ1353" s="117"/>
      <c r="BA1353" s="117"/>
    </row>
    <row r="1354" spans="33:70">
      <c r="AG1354" s="117"/>
      <c r="AH1354" s="117"/>
      <c r="AI1354" s="117"/>
      <c r="AJ1354" s="117"/>
      <c r="AK1354" s="117"/>
      <c r="AM1354" s="141"/>
      <c r="AT1354" s="117"/>
      <c r="AU1354" s="117"/>
      <c r="AV1354" s="117"/>
      <c r="AW1354" s="117"/>
      <c r="AX1354" s="117"/>
      <c r="AY1354" s="117"/>
      <c r="AZ1354" s="117"/>
      <c r="BA1354" s="117"/>
    </row>
    <row r="1355" spans="33:70">
      <c r="AG1355" s="117"/>
      <c r="AH1355" s="117"/>
      <c r="AI1355" s="117"/>
      <c r="AJ1355" s="117"/>
      <c r="AK1355" s="117"/>
      <c r="AM1355" s="141"/>
      <c r="AT1355" s="117"/>
      <c r="AU1355" s="117"/>
      <c r="AV1355" s="117"/>
      <c r="AW1355" s="117"/>
      <c r="AX1355" s="117"/>
      <c r="AY1355" s="117"/>
      <c r="AZ1355" s="117"/>
      <c r="BA1355" s="117"/>
    </row>
    <row r="1356" spans="33:70">
      <c r="AG1356" s="117"/>
      <c r="AH1356" s="117"/>
      <c r="AI1356" s="117"/>
      <c r="AJ1356" s="117"/>
      <c r="AK1356" s="117"/>
      <c r="AM1356" s="141"/>
      <c r="AT1356" s="117"/>
      <c r="AU1356" s="117"/>
      <c r="AV1356" s="117"/>
      <c r="AW1356" s="117"/>
      <c r="AX1356" s="117"/>
      <c r="AY1356" s="117"/>
      <c r="AZ1356" s="117"/>
      <c r="BA1356" s="117"/>
      <c r="BB1356" s="117"/>
      <c r="BD1356" s="117"/>
      <c r="BE1356" s="117"/>
      <c r="BF1356" s="117"/>
      <c r="BG1356" s="117"/>
      <c r="BH1356" s="117"/>
      <c r="BI1356" s="117"/>
      <c r="BJ1356" s="117"/>
      <c r="BK1356" s="117"/>
      <c r="BL1356" s="117"/>
      <c r="BM1356" s="117"/>
      <c r="BN1356" s="117"/>
      <c r="BO1356" s="117"/>
      <c r="BP1356" s="117"/>
      <c r="BQ1356" s="117"/>
      <c r="BR1356" s="117"/>
    </row>
    <row r="1357" spans="33:70">
      <c r="AG1357" s="117"/>
      <c r="AH1357" s="117"/>
      <c r="AI1357" s="117"/>
      <c r="AJ1357" s="117"/>
      <c r="AK1357" s="117"/>
      <c r="AM1357" s="141"/>
      <c r="AT1357" s="117"/>
      <c r="AU1357" s="117"/>
      <c r="AV1357" s="117"/>
      <c r="AW1357" s="117"/>
      <c r="AX1357" s="117"/>
      <c r="AY1357" s="117"/>
      <c r="AZ1357" s="117"/>
      <c r="BA1357" s="117"/>
    </row>
    <row r="1358" spans="33:70">
      <c r="AG1358" s="117"/>
      <c r="AH1358" s="117"/>
      <c r="AI1358" s="117"/>
      <c r="AJ1358" s="117"/>
      <c r="AK1358" s="117"/>
      <c r="AM1358" s="141"/>
      <c r="AT1358" s="117"/>
      <c r="AU1358" s="117"/>
      <c r="AV1358" s="117"/>
      <c r="AW1358" s="117"/>
      <c r="AX1358" s="117"/>
      <c r="AY1358" s="117"/>
      <c r="AZ1358" s="117"/>
      <c r="BA1358" s="117"/>
    </row>
    <row r="1359" spans="33:70">
      <c r="AG1359" s="117"/>
      <c r="AH1359" s="117"/>
      <c r="AI1359" s="117"/>
      <c r="AJ1359" s="117"/>
      <c r="AK1359" s="117"/>
      <c r="AM1359" s="141"/>
      <c r="AT1359" s="117"/>
      <c r="AU1359" s="117"/>
      <c r="AV1359" s="117"/>
      <c r="AW1359" s="117"/>
      <c r="AX1359" s="117"/>
      <c r="AY1359" s="117"/>
      <c r="AZ1359" s="117"/>
      <c r="BA1359" s="117"/>
    </row>
    <row r="1360" spans="33:70">
      <c r="AG1360" s="117"/>
      <c r="AH1360" s="117"/>
      <c r="AI1360" s="117"/>
      <c r="AJ1360" s="117"/>
      <c r="AK1360" s="117"/>
      <c r="AM1360" s="141"/>
      <c r="AT1360" s="117"/>
      <c r="AU1360" s="117"/>
      <c r="AV1360" s="117"/>
      <c r="AW1360" s="117"/>
      <c r="AX1360" s="117"/>
      <c r="AY1360" s="117"/>
      <c r="AZ1360" s="117"/>
      <c r="BA1360" s="117"/>
      <c r="BB1360" s="117"/>
      <c r="BD1360" s="117"/>
    </row>
    <row r="1361" spans="33:70">
      <c r="AG1361" s="117"/>
      <c r="AH1361" s="117"/>
      <c r="AI1361" s="117"/>
      <c r="AJ1361" s="117"/>
      <c r="AK1361" s="117"/>
      <c r="AM1361" s="141"/>
      <c r="AT1361" s="117"/>
      <c r="AU1361" s="117"/>
      <c r="AV1361" s="117"/>
      <c r="AW1361" s="117"/>
      <c r="AX1361" s="117"/>
      <c r="AY1361" s="117"/>
      <c r="AZ1361" s="117"/>
      <c r="BA1361" s="117"/>
    </row>
    <row r="1362" spans="33:70">
      <c r="AG1362" s="117"/>
      <c r="AH1362" s="117"/>
      <c r="AI1362" s="117"/>
      <c r="AJ1362" s="117"/>
      <c r="AK1362" s="117"/>
      <c r="AM1362" s="141"/>
      <c r="AT1362" s="117"/>
      <c r="AU1362" s="117"/>
      <c r="AV1362" s="117"/>
      <c r="AW1362" s="117"/>
      <c r="AX1362" s="117"/>
      <c r="AY1362" s="117"/>
      <c r="AZ1362" s="117"/>
      <c r="BA1362" s="117"/>
      <c r="BB1362" s="117"/>
      <c r="BD1362" s="117"/>
      <c r="BE1362" s="117"/>
      <c r="BF1362" s="117"/>
      <c r="BG1362" s="117"/>
      <c r="BH1362" s="117"/>
      <c r="BI1362" s="117"/>
      <c r="BJ1362" s="117"/>
      <c r="BK1362" s="117"/>
      <c r="BL1362" s="117"/>
      <c r="BM1362" s="117"/>
      <c r="BN1362" s="117"/>
      <c r="BO1362" s="117"/>
      <c r="BP1362" s="117"/>
      <c r="BQ1362" s="117"/>
      <c r="BR1362" s="117"/>
    </row>
    <row r="1363" spans="33:70">
      <c r="AG1363" s="117"/>
      <c r="AH1363" s="117"/>
      <c r="AI1363" s="117"/>
      <c r="AJ1363" s="117"/>
      <c r="AK1363" s="117"/>
      <c r="AM1363" s="141"/>
      <c r="AT1363" s="117"/>
      <c r="AU1363" s="117"/>
      <c r="AV1363" s="117"/>
      <c r="AW1363" s="117"/>
      <c r="AX1363" s="117"/>
      <c r="AY1363" s="117"/>
      <c r="AZ1363" s="117"/>
      <c r="BA1363" s="117"/>
    </row>
    <row r="1364" spans="33:70">
      <c r="AG1364" s="117"/>
      <c r="AH1364" s="117"/>
      <c r="AI1364" s="117"/>
      <c r="AJ1364" s="117"/>
      <c r="AK1364" s="117"/>
      <c r="AM1364" s="141"/>
      <c r="AT1364" s="117"/>
      <c r="AU1364" s="117"/>
      <c r="AV1364" s="117"/>
      <c r="AW1364" s="117"/>
      <c r="AX1364" s="117"/>
      <c r="AY1364" s="117"/>
      <c r="AZ1364" s="117"/>
      <c r="BA1364" s="117"/>
    </row>
    <row r="1365" spans="33:70">
      <c r="AG1365" s="117"/>
      <c r="AH1365" s="117"/>
      <c r="AI1365" s="117"/>
      <c r="AJ1365" s="117"/>
      <c r="AK1365" s="117"/>
      <c r="AM1365" s="141"/>
      <c r="AT1365" s="117"/>
      <c r="AU1365" s="117"/>
      <c r="AV1365" s="117"/>
      <c r="AW1365" s="117"/>
      <c r="AX1365" s="117"/>
      <c r="AY1365" s="117"/>
      <c r="AZ1365" s="117"/>
      <c r="BA1365" s="117"/>
      <c r="BB1365" s="117"/>
    </row>
    <row r="1366" spans="33:70">
      <c r="AG1366" s="117"/>
      <c r="AH1366" s="117"/>
      <c r="AI1366" s="117"/>
      <c r="AJ1366" s="117"/>
      <c r="AK1366" s="117"/>
      <c r="AM1366" s="141"/>
      <c r="AT1366" s="117"/>
      <c r="AU1366" s="117"/>
      <c r="AV1366" s="117"/>
      <c r="AW1366" s="117"/>
      <c r="AX1366" s="117"/>
      <c r="AY1366" s="117"/>
      <c r="AZ1366" s="117"/>
      <c r="BA1366" s="117"/>
      <c r="BB1366" s="117"/>
    </row>
    <row r="1367" spans="33:70">
      <c r="AG1367" s="117"/>
      <c r="AH1367" s="117"/>
      <c r="AI1367" s="117"/>
      <c r="AJ1367" s="117"/>
      <c r="AK1367" s="117"/>
      <c r="AM1367" s="141"/>
      <c r="AT1367" s="117"/>
      <c r="AU1367" s="117"/>
      <c r="AV1367" s="117"/>
      <c r="AW1367" s="117"/>
      <c r="AX1367" s="117"/>
      <c r="AY1367" s="117"/>
      <c r="AZ1367" s="117"/>
      <c r="BA1367" s="117"/>
      <c r="BB1367" s="117"/>
      <c r="BC1367" s="117"/>
      <c r="BD1367" s="117"/>
      <c r="BE1367" s="117"/>
      <c r="BF1367" s="117"/>
      <c r="BG1367" s="117"/>
      <c r="BH1367" s="117"/>
      <c r="BI1367" s="117"/>
      <c r="BJ1367" s="117"/>
      <c r="BK1367" s="117"/>
      <c r="BL1367" s="117"/>
      <c r="BM1367" s="117"/>
      <c r="BN1367" s="117"/>
      <c r="BO1367" s="117"/>
      <c r="BP1367" s="117"/>
      <c r="BQ1367" s="117"/>
      <c r="BR1367" s="117"/>
    </row>
    <row r="1368" spans="33:70">
      <c r="AG1368" s="117"/>
      <c r="AH1368" s="117"/>
      <c r="AI1368" s="117"/>
      <c r="AJ1368" s="117"/>
      <c r="AK1368" s="117"/>
      <c r="AM1368" s="141"/>
      <c r="AT1368" s="117"/>
      <c r="AU1368" s="117"/>
      <c r="AV1368" s="117"/>
      <c r="AW1368" s="117"/>
      <c r="AX1368" s="117"/>
      <c r="AY1368" s="117"/>
      <c r="AZ1368" s="117"/>
      <c r="BA1368" s="117"/>
    </row>
    <row r="1369" spans="33:70">
      <c r="AG1369" s="117"/>
      <c r="AH1369" s="117"/>
      <c r="AI1369" s="117"/>
      <c r="AJ1369" s="117"/>
      <c r="AK1369" s="117"/>
      <c r="AM1369" s="141"/>
      <c r="AT1369" s="117"/>
      <c r="AU1369" s="117"/>
      <c r="AV1369" s="117"/>
      <c r="AW1369" s="117"/>
      <c r="AX1369" s="117"/>
      <c r="AY1369" s="117"/>
      <c r="AZ1369" s="117"/>
      <c r="BA1369" s="117"/>
    </row>
    <row r="1370" spans="33:70">
      <c r="AG1370" s="117"/>
      <c r="AH1370" s="117"/>
      <c r="AI1370" s="117"/>
      <c r="AJ1370" s="117"/>
      <c r="AK1370" s="117"/>
      <c r="AM1370" s="141"/>
      <c r="AT1370" s="117"/>
      <c r="AU1370" s="117"/>
      <c r="AV1370" s="117"/>
      <c r="AW1370" s="117"/>
      <c r="AX1370" s="117"/>
      <c r="AY1370" s="117"/>
      <c r="AZ1370" s="117"/>
      <c r="BA1370" s="117"/>
      <c r="BB1370" s="117"/>
      <c r="BD1370" s="117"/>
      <c r="BE1370" s="117"/>
      <c r="BF1370" s="117"/>
      <c r="BG1370" s="117"/>
      <c r="BH1370" s="117"/>
      <c r="BI1370" s="117"/>
      <c r="BJ1370" s="117"/>
      <c r="BK1370" s="117"/>
      <c r="BL1370" s="117"/>
      <c r="BM1370" s="117"/>
      <c r="BN1370" s="117"/>
      <c r="BO1370" s="117"/>
      <c r="BP1370" s="117"/>
      <c r="BQ1370" s="117"/>
      <c r="BR1370" s="117"/>
    </row>
    <row r="1371" spans="33:70">
      <c r="AG1371" s="117"/>
      <c r="AH1371" s="117"/>
      <c r="AI1371" s="117"/>
      <c r="AJ1371" s="117"/>
      <c r="AK1371" s="117"/>
      <c r="AM1371" s="141"/>
      <c r="AT1371" s="117"/>
      <c r="AU1371" s="117"/>
      <c r="AV1371" s="117"/>
      <c r="AW1371" s="117"/>
      <c r="AX1371" s="117"/>
      <c r="AY1371" s="117"/>
      <c r="AZ1371" s="117"/>
      <c r="BA1371" s="117"/>
      <c r="BB1371" s="117"/>
      <c r="BC1371" s="117"/>
      <c r="BD1371" s="117"/>
      <c r="BE1371" s="117"/>
      <c r="BF1371" s="117"/>
      <c r="BG1371" s="117"/>
      <c r="BH1371" s="117"/>
      <c r="BI1371" s="117"/>
      <c r="BJ1371" s="117"/>
      <c r="BK1371" s="117"/>
      <c r="BL1371" s="117"/>
      <c r="BM1371" s="117"/>
      <c r="BN1371" s="117"/>
      <c r="BO1371" s="117"/>
      <c r="BP1371" s="117"/>
      <c r="BQ1371" s="117"/>
      <c r="BR1371" s="117"/>
    </row>
    <row r="1372" spans="33:70">
      <c r="AG1372" s="117"/>
      <c r="AH1372" s="117"/>
      <c r="AI1372" s="117"/>
      <c r="AJ1372" s="117"/>
      <c r="AK1372" s="117"/>
      <c r="AM1372" s="141"/>
      <c r="AT1372" s="117"/>
      <c r="AU1372" s="117"/>
      <c r="AV1372" s="117"/>
      <c r="AW1372" s="117"/>
      <c r="AX1372" s="117"/>
      <c r="AY1372" s="117"/>
      <c r="AZ1372" s="117"/>
      <c r="BA1372" s="117"/>
    </row>
    <row r="1373" spans="33:70">
      <c r="AG1373" s="117"/>
      <c r="AH1373" s="117"/>
      <c r="AI1373" s="117"/>
      <c r="AJ1373" s="117"/>
      <c r="AK1373" s="117"/>
      <c r="AM1373" s="141"/>
      <c r="AT1373" s="117"/>
      <c r="AU1373" s="117"/>
      <c r="AV1373" s="117"/>
      <c r="AW1373" s="117"/>
      <c r="AX1373" s="117"/>
      <c r="AY1373" s="117"/>
      <c r="AZ1373" s="117"/>
      <c r="BA1373" s="117"/>
    </row>
    <row r="1374" spans="33:70">
      <c r="AG1374" s="117"/>
      <c r="AH1374" s="117"/>
      <c r="AI1374" s="117"/>
      <c r="AJ1374" s="117"/>
      <c r="AK1374" s="117"/>
      <c r="AM1374" s="141"/>
      <c r="AT1374" s="117"/>
      <c r="AU1374" s="117"/>
      <c r="AV1374" s="117"/>
      <c r="AW1374" s="117"/>
      <c r="AX1374" s="117"/>
      <c r="AY1374" s="117"/>
      <c r="AZ1374" s="117"/>
      <c r="BA1374" s="117"/>
    </row>
    <row r="1375" spans="33:70">
      <c r="AG1375" s="117"/>
      <c r="AH1375" s="117"/>
      <c r="AI1375" s="117"/>
      <c r="AJ1375" s="117"/>
      <c r="AK1375" s="117"/>
      <c r="AM1375" s="141"/>
      <c r="AT1375" s="117"/>
      <c r="AU1375" s="117"/>
      <c r="AV1375" s="117"/>
      <c r="AW1375" s="117"/>
      <c r="AX1375" s="117"/>
      <c r="AY1375" s="117"/>
      <c r="AZ1375" s="117"/>
      <c r="BA1375" s="117"/>
    </row>
    <row r="1376" spans="33:70">
      <c r="AG1376" s="117"/>
      <c r="AH1376" s="117"/>
      <c r="AI1376" s="117"/>
      <c r="AJ1376" s="117"/>
      <c r="AK1376" s="117"/>
      <c r="AM1376" s="141"/>
      <c r="AT1376" s="117"/>
      <c r="AU1376" s="117"/>
      <c r="AV1376" s="117"/>
      <c r="AW1376" s="117"/>
      <c r="AX1376" s="117"/>
      <c r="AY1376" s="117"/>
      <c r="AZ1376" s="117"/>
      <c r="BA1376" s="117"/>
      <c r="BB1376" s="117"/>
      <c r="BD1376" s="117"/>
      <c r="BE1376" s="117"/>
      <c r="BF1376" s="117"/>
      <c r="BG1376" s="117"/>
      <c r="BH1376" s="117"/>
      <c r="BI1376" s="117"/>
      <c r="BJ1376" s="117"/>
      <c r="BK1376" s="117"/>
      <c r="BL1376" s="117"/>
      <c r="BM1376" s="117"/>
      <c r="BN1376" s="117"/>
      <c r="BO1376" s="117"/>
      <c r="BP1376" s="117"/>
      <c r="BQ1376" s="117"/>
      <c r="BR1376" s="117"/>
    </row>
    <row r="1377" spans="33:70">
      <c r="AG1377" s="117"/>
      <c r="AH1377" s="117"/>
      <c r="AI1377" s="117"/>
      <c r="AJ1377" s="117"/>
      <c r="AK1377" s="117"/>
      <c r="AM1377" s="141"/>
      <c r="AT1377" s="117"/>
      <c r="AU1377" s="117"/>
      <c r="AV1377" s="117"/>
      <c r="AW1377" s="117"/>
      <c r="AX1377" s="117"/>
      <c r="AY1377" s="117"/>
      <c r="AZ1377" s="117"/>
      <c r="BA1377" s="117"/>
      <c r="BB1377" s="117"/>
      <c r="BD1377" s="117"/>
      <c r="BE1377" s="117"/>
      <c r="BF1377" s="117"/>
      <c r="BG1377" s="117"/>
      <c r="BH1377" s="117"/>
      <c r="BI1377" s="117"/>
      <c r="BJ1377" s="117"/>
      <c r="BK1377" s="117"/>
      <c r="BL1377" s="117"/>
      <c r="BM1377" s="117"/>
      <c r="BN1377" s="117"/>
      <c r="BO1377" s="117"/>
      <c r="BP1377" s="117"/>
      <c r="BQ1377" s="117"/>
      <c r="BR1377" s="117"/>
    </row>
    <row r="1378" spans="33:70">
      <c r="AG1378" s="117"/>
      <c r="AH1378" s="117"/>
      <c r="AI1378" s="117"/>
      <c r="AJ1378" s="117"/>
      <c r="AK1378" s="117"/>
      <c r="AM1378" s="141"/>
      <c r="AT1378" s="117"/>
      <c r="AU1378" s="117"/>
      <c r="AV1378" s="117"/>
      <c r="AW1378" s="117"/>
      <c r="AX1378" s="117"/>
      <c r="AY1378" s="117"/>
      <c r="AZ1378" s="117"/>
      <c r="BA1378" s="117"/>
    </row>
    <row r="1379" spans="33:70">
      <c r="AG1379" s="117"/>
      <c r="AH1379" s="117"/>
      <c r="AI1379" s="117"/>
      <c r="AJ1379" s="117"/>
      <c r="AK1379" s="117"/>
      <c r="AM1379" s="141"/>
      <c r="AT1379" s="117"/>
      <c r="AU1379" s="117"/>
      <c r="AV1379" s="117"/>
      <c r="AW1379" s="117"/>
      <c r="AX1379" s="117"/>
      <c r="AY1379" s="117"/>
      <c r="AZ1379" s="117"/>
      <c r="BA1379" s="117"/>
    </row>
    <row r="1380" spans="33:70">
      <c r="AG1380" s="117"/>
      <c r="AH1380" s="117"/>
      <c r="AI1380" s="117"/>
      <c r="AJ1380" s="117"/>
      <c r="AK1380" s="117"/>
      <c r="AM1380" s="141"/>
      <c r="AT1380" s="117"/>
      <c r="AU1380" s="117"/>
      <c r="AV1380" s="117"/>
      <c r="AW1380" s="117"/>
      <c r="AX1380" s="117"/>
      <c r="AY1380" s="117"/>
      <c r="AZ1380" s="117"/>
      <c r="BA1380" s="117"/>
    </row>
    <row r="1381" spans="33:70">
      <c r="AG1381" s="117"/>
      <c r="AH1381" s="117"/>
      <c r="AI1381" s="117"/>
      <c r="AJ1381" s="117"/>
      <c r="AK1381" s="117"/>
      <c r="AM1381" s="141"/>
      <c r="AT1381" s="117"/>
      <c r="AU1381" s="117"/>
      <c r="AV1381" s="117"/>
      <c r="AW1381" s="117"/>
      <c r="AX1381" s="117"/>
      <c r="AY1381" s="117"/>
      <c r="AZ1381" s="117"/>
      <c r="BA1381" s="117"/>
    </row>
    <row r="1382" spans="33:70">
      <c r="AG1382" s="117"/>
      <c r="AH1382" s="117"/>
      <c r="AI1382" s="117"/>
      <c r="AJ1382" s="117"/>
      <c r="AK1382" s="117"/>
      <c r="AM1382" s="141"/>
      <c r="AT1382" s="117"/>
      <c r="AU1382" s="117"/>
      <c r="AV1382" s="117"/>
      <c r="AW1382" s="117"/>
      <c r="AX1382" s="117"/>
      <c r="AY1382" s="117"/>
      <c r="AZ1382" s="117"/>
      <c r="BA1382" s="117"/>
    </row>
    <row r="1383" spans="33:70">
      <c r="AG1383" s="117"/>
      <c r="AH1383" s="117"/>
      <c r="AI1383" s="117"/>
      <c r="AJ1383" s="117"/>
      <c r="AK1383" s="117"/>
      <c r="AM1383" s="141"/>
      <c r="AT1383" s="117"/>
      <c r="AU1383" s="117"/>
      <c r="AV1383" s="117"/>
      <c r="AW1383" s="117"/>
      <c r="AX1383" s="117"/>
      <c r="AY1383" s="117"/>
      <c r="AZ1383" s="117"/>
      <c r="BA1383" s="117"/>
    </row>
    <row r="1384" spans="33:70">
      <c r="AG1384" s="117"/>
      <c r="AH1384" s="117"/>
      <c r="AI1384" s="117"/>
      <c r="AJ1384" s="117"/>
      <c r="AK1384" s="117"/>
      <c r="AM1384" s="141"/>
      <c r="AT1384" s="117"/>
      <c r="AU1384" s="117"/>
      <c r="AV1384" s="117"/>
      <c r="AW1384" s="117"/>
      <c r="AX1384" s="117"/>
      <c r="AY1384" s="117"/>
      <c r="AZ1384" s="117"/>
      <c r="BA1384" s="117"/>
    </row>
    <row r="1385" spans="33:70">
      <c r="AG1385" s="117"/>
      <c r="AH1385" s="117"/>
      <c r="AI1385" s="117"/>
      <c r="AJ1385" s="117"/>
      <c r="AK1385" s="117"/>
      <c r="AM1385" s="141"/>
      <c r="AT1385" s="117"/>
      <c r="AU1385" s="117"/>
      <c r="AV1385" s="117"/>
      <c r="AW1385" s="117"/>
      <c r="AX1385" s="117"/>
      <c r="AY1385" s="117"/>
      <c r="AZ1385" s="117"/>
      <c r="BA1385" s="117"/>
      <c r="BB1385" s="117"/>
      <c r="BD1385" s="117"/>
      <c r="BE1385" s="117"/>
      <c r="BF1385" s="117"/>
      <c r="BG1385" s="117"/>
      <c r="BH1385" s="117"/>
      <c r="BI1385" s="117"/>
      <c r="BJ1385" s="117"/>
      <c r="BK1385" s="117"/>
      <c r="BL1385" s="117"/>
      <c r="BM1385" s="117"/>
      <c r="BN1385" s="117"/>
      <c r="BO1385" s="117"/>
      <c r="BP1385" s="117"/>
      <c r="BQ1385" s="117"/>
      <c r="BR1385" s="117"/>
    </row>
    <row r="1386" spans="33:70">
      <c r="AG1386" s="117"/>
      <c r="AH1386" s="117"/>
      <c r="AI1386" s="117"/>
      <c r="AJ1386" s="117"/>
      <c r="AK1386" s="117"/>
      <c r="AM1386" s="141"/>
      <c r="AT1386" s="117"/>
      <c r="AU1386" s="117"/>
      <c r="AV1386" s="117"/>
      <c r="AW1386" s="117"/>
      <c r="AX1386" s="117"/>
      <c r="AY1386" s="117"/>
      <c r="AZ1386" s="117"/>
      <c r="BA1386" s="117"/>
    </row>
    <row r="1387" spans="33:70">
      <c r="AG1387" s="117"/>
      <c r="AH1387" s="117"/>
      <c r="AI1387" s="117"/>
      <c r="AJ1387" s="117"/>
      <c r="AK1387" s="117"/>
      <c r="AM1387" s="141"/>
      <c r="AT1387" s="117"/>
      <c r="AU1387" s="117"/>
      <c r="AV1387" s="117"/>
      <c r="AW1387" s="117"/>
      <c r="AX1387" s="117"/>
      <c r="AY1387" s="117"/>
      <c r="AZ1387" s="117"/>
      <c r="BA1387" s="117"/>
    </row>
    <row r="1388" spans="33:70">
      <c r="AG1388" s="117"/>
      <c r="AH1388" s="117"/>
      <c r="AI1388" s="117"/>
      <c r="AJ1388" s="117"/>
      <c r="AK1388" s="117"/>
      <c r="AM1388" s="141"/>
      <c r="AT1388" s="117"/>
      <c r="AU1388" s="117"/>
      <c r="AV1388" s="117"/>
      <c r="AW1388" s="117"/>
      <c r="AX1388" s="117"/>
      <c r="AY1388" s="117"/>
      <c r="AZ1388" s="117"/>
      <c r="BA1388" s="117"/>
    </row>
    <row r="1389" spans="33:70">
      <c r="AG1389" s="117"/>
      <c r="AH1389" s="117"/>
      <c r="AI1389" s="117"/>
      <c r="AJ1389" s="117"/>
      <c r="AK1389" s="117"/>
      <c r="AM1389" s="141"/>
      <c r="AT1389" s="117"/>
      <c r="AU1389" s="117"/>
      <c r="AV1389" s="117"/>
      <c r="AW1389" s="117"/>
      <c r="AX1389" s="117"/>
      <c r="AY1389" s="117"/>
      <c r="AZ1389" s="117"/>
      <c r="BA1389" s="117"/>
    </row>
    <row r="1390" spans="33:70">
      <c r="AG1390" s="117"/>
      <c r="AH1390" s="117"/>
      <c r="AI1390" s="117"/>
      <c r="AJ1390" s="117"/>
      <c r="AK1390" s="117"/>
      <c r="AM1390" s="141"/>
      <c r="AT1390" s="117"/>
      <c r="AU1390" s="117"/>
      <c r="AV1390" s="117"/>
      <c r="AW1390" s="117"/>
      <c r="AX1390" s="117"/>
      <c r="AY1390" s="117"/>
      <c r="AZ1390" s="117"/>
      <c r="BA1390" s="117"/>
    </row>
    <row r="1391" spans="33:70">
      <c r="AG1391" s="117"/>
      <c r="AH1391" s="117"/>
      <c r="AI1391" s="117"/>
      <c r="AJ1391" s="117"/>
      <c r="AK1391" s="117"/>
      <c r="AM1391" s="141"/>
      <c r="AT1391" s="117"/>
      <c r="AU1391" s="117"/>
      <c r="AV1391" s="117"/>
      <c r="AW1391" s="117"/>
      <c r="AX1391" s="117"/>
      <c r="AY1391" s="117"/>
      <c r="AZ1391" s="117"/>
      <c r="BA1391" s="117"/>
      <c r="BB1391" s="117"/>
      <c r="BC1391" s="117"/>
      <c r="BD1391" s="117"/>
      <c r="BE1391" s="117"/>
      <c r="BF1391" s="117"/>
      <c r="BG1391" s="117"/>
      <c r="BH1391" s="117"/>
      <c r="BI1391" s="117"/>
      <c r="BJ1391" s="117"/>
      <c r="BK1391" s="117"/>
      <c r="BL1391" s="117"/>
      <c r="BM1391" s="117"/>
      <c r="BN1391" s="117"/>
      <c r="BO1391" s="117"/>
      <c r="BP1391" s="117"/>
      <c r="BQ1391" s="117"/>
      <c r="BR1391" s="117"/>
    </row>
    <row r="1392" spans="33:70">
      <c r="AG1392" s="117"/>
      <c r="AH1392" s="117"/>
      <c r="AI1392" s="117"/>
      <c r="AJ1392" s="117"/>
      <c r="AK1392" s="117"/>
      <c r="AM1392" s="141"/>
      <c r="AT1392" s="117"/>
      <c r="AU1392" s="117"/>
      <c r="AV1392" s="117"/>
      <c r="AW1392" s="117"/>
      <c r="AX1392" s="117"/>
      <c r="AY1392" s="117"/>
      <c r="AZ1392" s="117"/>
      <c r="BA1392" s="117"/>
    </row>
    <row r="1393" spans="33:70">
      <c r="AG1393" s="117"/>
      <c r="AH1393" s="117"/>
      <c r="AI1393" s="117"/>
      <c r="AJ1393" s="117"/>
      <c r="AK1393" s="117"/>
      <c r="AM1393" s="141"/>
      <c r="AT1393" s="117"/>
      <c r="AU1393" s="117"/>
      <c r="AV1393" s="117"/>
      <c r="AW1393" s="117"/>
      <c r="AX1393" s="117"/>
      <c r="AY1393" s="117"/>
      <c r="AZ1393" s="117"/>
      <c r="BA1393" s="117"/>
    </row>
    <row r="1394" spans="33:70">
      <c r="AG1394" s="117"/>
      <c r="AH1394" s="117"/>
      <c r="AI1394" s="117"/>
      <c r="AJ1394" s="117"/>
      <c r="AK1394" s="117"/>
      <c r="AM1394" s="141"/>
      <c r="AT1394" s="117"/>
      <c r="AU1394" s="117"/>
      <c r="AV1394" s="117"/>
      <c r="AW1394" s="117"/>
      <c r="AX1394" s="117"/>
      <c r="AY1394" s="117"/>
      <c r="AZ1394" s="117"/>
      <c r="BA1394" s="117"/>
    </row>
    <row r="1395" spans="33:70">
      <c r="AG1395" s="117"/>
      <c r="AH1395" s="117"/>
      <c r="AI1395" s="117"/>
      <c r="AJ1395" s="117"/>
      <c r="AK1395" s="117"/>
      <c r="AM1395" s="141"/>
      <c r="AT1395" s="117"/>
      <c r="AU1395" s="117"/>
      <c r="AV1395" s="117"/>
      <c r="AW1395" s="117"/>
      <c r="AX1395" s="117"/>
      <c r="AY1395" s="117"/>
      <c r="AZ1395" s="117"/>
      <c r="BA1395" s="117"/>
    </row>
    <row r="1396" spans="33:70">
      <c r="AG1396" s="117"/>
      <c r="AH1396" s="117"/>
      <c r="AI1396" s="117"/>
      <c r="AJ1396" s="117"/>
      <c r="AK1396" s="117"/>
      <c r="AM1396" s="141"/>
      <c r="AT1396" s="117"/>
      <c r="AU1396" s="117"/>
      <c r="AV1396" s="117"/>
      <c r="AW1396" s="117"/>
      <c r="AX1396" s="117"/>
      <c r="AY1396" s="117"/>
      <c r="AZ1396" s="117"/>
      <c r="BA1396" s="117"/>
    </row>
    <row r="1397" spans="33:70">
      <c r="AG1397" s="117"/>
      <c r="AH1397" s="117"/>
      <c r="AI1397" s="117"/>
      <c r="AJ1397" s="117"/>
      <c r="AK1397" s="117"/>
      <c r="AM1397" s="141"/>
      <c r="AT1397" s="117"/>
      <c r="AU1397" s="117"/>
      <c r="AV1397" s="117"/>
      <c r="AW1397" s="117"/>
      <c r="AX1397" s="117"/>
      <c r="AY1397" s="117"/>
      <c r="AZ1397" s="117"/>
      <c r="BA1397" s="117"/>
    </row>
    <row r="1398" spans="33:70">
      <c r="AG1398" s="117"/>
      <c r="AH1398" s="117"/>
      <c r="AI1398" s="117"/>
      <c r="AJ1398" s="117"/>
      <c r="AK1398" s="117"/>
      <c r="AM1398" s="141"/>
      <c r="AT1398" s="117"/>
      <c r="AU1398" s="117"/>
      <c r="AV1398" s="117"/>
      <c r="AW1398" s="117"/>
      <c r="AX1398" s="117"/>
      <c r="AY1398" s="117"/>
      <c r="AZ1398" s="117"/>
      <c r="BA1398" s="117"/>
    </row>
    <row r="1399" spans="33:70">
      <c r="AG1399" s="117"/>
      <c r="AH1399" s="117"/>
      <c r="AI1399" s="117"/>
      <c r="AJ1399" s="117"/>
      <c r="AK1399" s="117"/>
      <c r="AM1399" s="141"/>
      <c r="AT1399" s="117"/>
      <c r="AU1399" s="117"/>
      <c r="AV1399" s="117"/>
      <c r="AW1399" s="117"/>
      <c r="AX1399" s="117"/>
      <c r="AY1399" s="117"/>
      <c r="AZ1399" s="117"/>
      <c r="BA1399" s="117"/>
    </row>
    <row r="1400" spans="33:70">
      <c r="AG1400" s="117"/>
      <c r="AH1400" s="117"/>
      <c r="AI1400" s="117"/>
      <c r="AJ1400" s="117"/>
      <c r="AK1400" s="117"/>
      <c r="AM1400" s="141"/>
      <c r="AT1400" s="117"/>
      <c r="AU1400" s="117"/>
      <c r="AV1400" s="117"/>
      <c r="AW1400" s="117"/>
      <c r="AX1400" s="117"/>
      <c r="AY1400" s="117"/>
      <c r="AZ1400" s="117"/>
      <c r="BA1400" s="117"/>
    </row>
    <row r="1401" spans="33:70">
      <c r="AG1401" s="117"/>
      <c r="AH1401" s="117"/>
      <c r="AI1401" s="117"/>
      <c r="AJ1401" s="117"/>
      <c r="AK1401" s="117"/>
      <c r="AM1401" s="141"/>
      <c r="AT1401" s="117"/>
      <c r="AU1401" s="117"/>
      <c r="AV1401" s="117"/>
      <c r="AW1401" s="117"/>
      <c r="AX1401" s="117"/>
      <c r="AY1401" s="117"/>
      <c r="AZ1401" s="117"/>
      <c r="BA1401" s="117"/>
    </row>
    <row r="1402" spans="33:70">
      <c r="AG1402" s="117"/>
      <c r="AH1402" s="117"/>
      <c r="AI1402" s="117"/>
      <c r="AJ1402" s="117"/>
      <c r="AK1402" s="117"/>
      <c r="AM1402" s="141"/>
      <c r="AT1402" s="117"/>
      <c r="AU1402" s="117"/>
      <c r="AV1402" s="117"/>
      <c r="AW1402" s="117"/>
      <c r="AX1402" s="117"/>
      <c r="AY1402" s="117"/>
      <c r="AZ1402" s="117"/>
      <c r="BA1402" s="117"/>
    </row>
    <row r="1403" spans="33:70">
      <c r="AG1403" s="117"/>
      <c r="AH1403" s="117"/>
      <c r="AI1403" s="117"/>
      <c r="AJ1403" s="117"/>
      <c r="AK1403" s="117"/>
      <c r="AM1403" s="141"/>
      <c r="AT1403" s="117"/>
      <c r="AU1403" s="117"/>
      <c r="AV1403" s="117"/>
      <c r="AW1403" s="117"/>
      <c r="AX1403" s="117"/>
      <c r="AY1403" s="117"/>
      <c r="AZ1403" s="117"/>
      <c r="BA1403" s="117"/>
    </row>
    <row r="1404" spans="33:70">
      <c r="AG1404" s="117"/>
      <c r="AH1404" s="117"/>
      <c r="AI1404" s="117"/>
      <c r="AJ1404" s="117"/>
      <c r="AK1404" s="117"/>
      <c r="AM1404" s="141"/>
      <c r="AT1404" s="117"/>
      <c r="AU1404" s="117"/>
      <c r="AV1404" s="117"/>
      <c r="AW1404" s="117"/>
      <c r="AX1404" s="117"/>
      <c r="AY1404" s="117"/>
      <c r="AZ1404" s="117"/>
      <c r="BA1404" s="117"/>
    </row>
    <row r="1405" spans="33:70">
      <c r="AG1405" s="117"/>
      <c r="AH1405" s="117"/>
      <c r="AI1405" s="117"/>
      <c r="AJ1405" s="117"/>
      <c r="AK1405" s="117"/>
      <c r="AM1405" s="141"/>
      <c r="AT1405" s="117"/>
      <c r="AU1405" s="117"/>
      <c r="AV1405" s="117"/>
      <c r="AW1405" s="117"/>
      <c r="AX1405" s="117"/>
      <c r="AY1405" s="117"/>
      <c r="AZ1405" s="117"/>
      <c r="BA1405" s="117"/>
      <c r="BB1405" s="117"/>
      <c r="BC1405" s="117"/>
      <c r="BD1405" s="117"/>
      <c r="BE1405" s="117"/>
      <c r="BF1405" s="117"/>
      <c r="BG1405" s="117"/>
      <c r="BH1405" s="117"/>
      <c r="BI1405" s="117"/>
      <c r="BJ1405" s="117"/>
      <c r="BK1405" s="117"/>
      <c r="BL1405" s="117"/>
      <c r="BM1405" s="117"/>
      <c r="BN1405" s="117"/>
      <c r="BO1405" s="117"/>
      <c r="BP1405" s="117"/>
      <c r="BQ1405" s="117"/>
      <c r="BR1405" s="117"/>
    </row>
    <row r="1406" spans="33:70">
      <c r="AG1406" s="117"/>
      <c r="AH1406" s="117"/>
      <c r="AI1406" s="117"/>
      <c r="AJ1406" s="117"/>
      <c r="AK1406" s="117"/>
      <c r="AM1406" s="141"/>
      <c r="AT1406" s="117"/>
      <c r="AU1406" s="117"/>
      <c r="AV1406" s="117"/>
      <c r="AW1406" s="117"/>
      <c r="AX1406" s="117"/>
      <c r="AY1406" s="117"/>
      <c r="AZ1406" s="117"/>
      <c r="BA1406" s="117"/>
    </row>
    <row r="1407" spans="33:70">
      <c r="AG1407" s="117"/>
      <c r="AH1407" s="117"/>
      <c r="AI1407" s="117"/>
      <c r="AJ1407" s="117"/>
      <c r="AK1407" s="117"/>
      <c r="AM1407" s="141"/>
      <c r="AT1407" s="117"/>
      <c r="AU1407" s="117"/>
      <c r="AV1407" s="117"/>
      <c r="AW1407" s="117"/>
      <c r="AX1407" s="117"/>
      <c r="AY1407" s="117"/>
      <c r="AZ1407" s="117"/>
      <c r="BA1407" s="117"/>
    </row>
    <row r="1408" spans="33:70">
      <c r="AG1408" s="117"/>
      <c r="AH1408" s="117"/>
      <c r="AI1408" s="117"/>
      <c r="AJ1408" s="117"/>
      <c r="AK1408" s="117"/>
      <c r="AM1408" s="141"/>
      <c r="AT1408" s="117"/>
      <c r="AU1408" s="117"/>
      <c r="AV1408" s="117"/>
      <c r="AW1408" s="117"/>
      <c r="AX1408" s="117"/>
      <c r="AY1408" s="117"/>
      <c r="AZ1408" s="117"/>
      <c r="BA1408" s="117"/>
    </row>
    <row r="1409" spans="33:70">
      <c r="AG1409" s="117"/>
      <c r="AH1409" s="117"/>
      <c r="AI1409" s="117"/>
      <c r="AJ1409" s="117"/>
      <c r="AK1409" s="117"/>
      <c r="AM1409" s="141"/>
      <c r="AT1409" s="117"/>
      <c r="AU1409" s="117"/>
      <c r="AV1409" s="117"/>
      <c r="AW1409" s="117"/>
      <c r="AX1409" s="117"/>
      <c r="AY1409" s="117"/>
      <c r="AZ1409" s="117"/>
      <c r="BA1409" s="117"/>
    </row>
    <row r="1410" spans="33:70">
      <c r="AG1410" s="117"/>
      <c r="AH1410" s="117"/>
      <c r="AI1410" s="117"/>
      <c r="AJ1410" s="117"/>
      <c r="AK1410" s="117"/>
      <c r="AM1410" s="141"/>
      <c r="AT1410" s="117"/>
      <c r="AU1410" s="117"/>
      <c r="AV1410" s="117"/>
      <c r="AW1410" s="117"/>
      <c r="AX1410" s="117"/>
      <c r="AY1410" s="117"/>
      <c r="AZ1410" s="117"/>
      <c r="BA1410" s="117"/>
    </row>
    <row r="1411" spans="33:70">
      <c r="AG1411" s="117"/>
      <c r="AH1411" s="117"/>
      <c r="AI1411" s="117"/>
      <c r="AJ1411" s="117"/>
      <c r="AK1411" s="117"/>
      <c r="AM1411" s="141"/>
      <c r="AT1411" s="117"/>
      <c r="AU1411" s="117"/>
      <c r="AV1411" s="117"/>
      <c r="AW1411" s="117"/>
      <c r="AX1411" s="117"/>
      <c r="AY1411" s="117"/>
      <c r="AZ1411" s="117"/>
      <c r="BA1411" s="117"/>
    </row>
    <row r="1412" spans="33:70">
      <c r="AG1412" s="117"/>
      <c r="AH1412" s="117"/>
      <c r="AI1412" s="117"/>
      <c r="AJ1412" s="117"/>
      <c r="AK1412" s="117"/>
      <c r="AM1412" s="141"/>
      <c r="AT1412" s="117"/>
      <c r="AU1412" s="117"/>
      <c r="AV1412" s="117"/>
      <c r="AW1412" s="117"/>
      <c r="AX1412" s="117"/>
      <c r="AY1412" s="117"/>
      <c r="AZ1412" s="117"/>
      <c r="BA1412" s="117"/>
    </row>
    <row r="1413" spans="33:70">
      <c r="AG1413" s="117"/>
      <c r="AH1413" s="117"/>
      <c r="AI1413" s="117"/>
      <c r="AJ1413" s="117"/>
      <c r="AK1413" s="117"/>
      <c r="AM1413" s="141"/>
      <c r="AT1413" s="117"/>
      <c r="AU1413" s="117"/>
      <c r="AV1413" s="117"/>
      <c r="AW1413" s="117"/>
      <c r="AX1413" s="117"/>
      <c r="AY1413" s="117"/>
      <c r="AZ1413" s="117"/>
      <c r="BA1413" s="117"/>
    </row>
    <row r="1414" spans="33:70">
      <c r="AG1414" s="117"/>
      <c r="AH1414" s="117"/>
      <c r="AI1414" s="117"/>
      <c r="AJ1414" s="117"/>
      <c r="AK1414" s="117"/>
      <c r="AM1414" s="141"/>
      <c r="AT1414" s="117"/>
      <c r="AU1414" s="117"/>
      <c r="AV1414" s="117"/>
      <c r="AW1414" s="117"/>
      <c r="AX1414" s="117"/>
      <c r="AY1414" s="117"/>
      <c r="AZ1414" s="117"/>
      <c r="BA1414" s="117"/>
    </row>
    <row r="1415" spans="33:70">
      <c r="AG1415" s="117"/>
      <c r="AH1415" s="117"/>
      <c r="AI1415" s="117"/>
      <c r="AJ1415" s="117"/>
      <c r="AK1415" s="117"/>
      <c r="AM1415" s="141"/>
      <c r="AT1415" s="117"/>
      <c r="AU1415" s="117"/>
      <c r="AV1415" s="117"/>
      <c r="AW1415" s="117"/>
      <c r="AX1415" s="117"/>
      <c r="AY1415" s="117"/>
      <c r="AZ1415" s="117"/>
      <c r="BA1415" s="117"/>
    </row>
    <row r="1416" spans="33:70">
      <c r="AG1416" s="117"/>
      <c r="AH1416" s="117"/>
      <c r="AI1416" s="117"/>
      <c r="AJ1416" s="117"/>
      <c r="AK1416" s="117"/>
      <c r="AM1416" s="141"/>
      <c r="AT1416" s="117"/>
      <c r="AU1416" s="117"/>
      <c r="AV1416" s="117"/>
      <c r="AW1416" s="117"/>
      <c r="AX1416" s="117"/>
      <c r="AY1416" s="117"/>
      <c r="AZ1416" s="117"/>
      <c r="BA1416" s="117"/>
    </row>
    <row r="1417" spans="33:70">
      <c r="AG1417" s="117"/>
      <c r="AH1417" s="117"/>
      <c r="AI1417" s="117"/>
      <c r="AJ1417" s="117"/>
      <c r="AK1417" s="117"/>
      <c r="AM1417" s="141"/>
      <c r="AT1417" s="117"/>
      <c r="AU1417" s="117"/>
      <c r="AV1417" s="117"/>
      <c r="AW1417" s="117"/>
      <c r="AX1417" s="117"/>
      <c r="AY1417" s="117"/>
      <c r="AZ1417" s="117"/>
      <c r="BA1417" s="117"/>
    </row>
    <row r="1418" spans="33:70">
      <c r="AG1418" s="117"/>
      <c r="AH1418" s="117"/>
      <c r="AI1418" s="117"/>
      <c r="AJ1418" s="117"/>
      <c r="AK1418" s="117"/>
      <c r="AM1418" s="141"/>
      <c r="AT1418" s="117"/>
      <c r="AU1418" s="117"/>
      <c r="AV1418" s="117"/>
      <c r="AW1418" s="117"/>
      <c r="AX1418" s="117"/>
      <c r="AY1418" s="117"/>
      <c r="AZ1418" s="117"/>
      <c r="BA1418" s="117"/>
    </row>
    <row r="1419" spans="33:70">
      <c r="AG1419" s="117"/>
      <c r="AH1419" s="117"/>
      <c r="AI1419" s="117"/>
      <c r="AJ1419" s="117"/>
      <c r="AK1419" s="117"/>
      <c r="AM1419" s="141"/>
      <c r="AT1419" s="117"/>
      <c r="AU1419" s="117"/>
      <c r="AV1419" s="117"/>
      <c r="AW1419" s="117"/>
      <c r="AX1419" s="117"/>
      <c r="AY1419" s="117"/>
      <c r="AZ1419" s="117"/>
      <c r="BA1419" s="117"/>
    </row>
    <row r="1420" spans="33:70">
      <c r="AG1420" s="117"/>
      <c r="AH1420" s="117"/>
      <c r="AI1420" s="117"/>
      <c r="AJ1420" s="117"/>
      <c r="AK1420" s="117"/>
      <c r="AM1420" s="141"/>
      <c r="AT1420" s="117"/>
      <c r="AU1420" s="117"/>
      <c r="AV1420" s="117"/>
      <c r="AW1420" s="117"/>
      <c r="AX1420" s="117"/>
      <c r="AY1420" s="117"/>
      <c r="AZ1420" s="117"/>
      <c r="BA1420" s="117"/>
    </row>
    <row r="1421" spans="33:70">
      <c r="AG1421" s="117"/>
      <c r="AH1421" s="117"/>
      <c r="AI1421" s="117"/>
      <c r="AJ1421" s="117"/>
      <c r="AK1421" s="117"/>
      <c r="AM1421" s="141"/>
      <c r="AT1421" s="117"/>
      <c r="AU1421" s="117"/>
      <c r="AV1421" s="117"/>
      <c r="AW1421" s="117"/>
      <c r="AX1421" s="117"/>
      <c r="AY1421" s="117"/>
      <c r="AZ1421" s="117"/>
      <c r="BA1421" s="117"/>
    </row>
    <row r="1422" spans="33:70">
      <c r="AG1422" s="117"/>
      <c r="AH1422" s="117"/>
      <c r="AI1422" s="117"/>
      <c r="AJ1422" s="117"/>
      <c r="AK1422" s="117"/>
      <c r="AM1422" s="141"/>
      <c r="AT1422" s="117"/>
      <c r="AU1422" s="117"/>
      <c r="AV1422" s="117"/>
      <c r="AW1422" s="117"/>
      <c r="AX1422" s="117"/>
      <c r="AY1422" s="117"/>
      <c r="AZ1422" s="117"/>
      <c r="BA1422" s="117"/>
      <c r="BB1422" s="117"/>
      <c r="BC1422" s="117"/>
      <c r="BD1422" s="117"/>
      <c r="BE1422" s="117"/>
      <c r="BF1422" s="117"/>
      <c r="BG1422" s="117"/>
      <c r="BH1422" s="117"/>
      <c r="BI1422" s="117"/>
      <c r="BJ1422" s="117"/>
      <c r="BK1422" s="117"/>
      <c r="BL1422" s="117"/>
      <c r="BM1422" s="117"/>
      <c r="BN1422" s="117"/>
      <c r="BO1422" s="117"/>
      <c r="BP1422" s="117"/>
      <c r="BQ1422" s="117"/>
      <c r="BR1422" s="117"/>
    </row>
    <row r="1423" spans="33:70">
      <c r="AG1423" s="117"/>
      <c r="AH1423" s="117"/>
      <c r="AI1423" s="117"/>
      <c r="AJ1423" s="117"/>
      <c r="AK1423" s="117"/>
      <c r="AM1423" s="141"/>
      <c r="AT1423" s="117"/>
      <c r="AU1423" s="117"/>
      <c r="AV1423" s="117"/>
      <c r="AW1423" s="117"/>
      <c r="AX1423" s="117"/>
      <c r="AY1423" s="117"/>
      <c r="AZ1423" s="117"/>
      <c r="BA1423" s="117"/>
    </row>
    <row r="1424" spans="33:70">
      <c r="AG1424" s="117"/>
      <c r="AH1424" s="117"/>
      <c r="AI1424" s="117"/>
      <c r="AJ1424" s="117"/>
      <c r="AK1424" s="117"/>
      <c r="AM1424" s="141"/>
      <c r="AT1424" s="117"/>
      <c r="AU1424" s="117"/>
      <c r="AV1424" s="117"/>
      <c r="AW1424" s="117"/>
      <c r="AX1424" s="117"/>
      <c r="AY1424" s="117"/>
      <c r="AZ1424" s="117"/>
      <c r="BA1424" s="117"/>
      <c r="BB1424" s="117"/>
    </row>
    <row r="1425" spans="33:70">
      <c r="AG1425" s="117"/>
      <c r="AH1425" s="117"/>
      <c r="AI1425" s="117"/>
      <c r="AJ1425" s="117"/>
      <c r="AK1425" s="117"/>
      <c r="AM1425" s="141"/>
      <c r="AT1425" s="117"/>
      <c r="AU1425" s="117"/>
      <c r="AV1425" s="117"/>
      <c r="AW1425" s="117"/>
      <c r="AX1425" s="117"/>
      <c r="AY1425" s="117"/>
      <c r="AZ1425" s="117"/>
      <c r="BA1425" s="117"/>
      <c r="BB1425" s="117"/>
    </row>
    <row r="1426" spans="33:70">
      <c r="AG1426" s="117"/>
      <c r="AH1426" s="117"/>
      <c r="AI1426" s="117"/>
      <c r="AJ1426" s="117"/>
      <c r="AK1426" s="117"/>
      <c r="AM1426" s="141"/>
      <c r="AT1426" s="117"/>
      <c r="AU1426" s="117"/>
      <c r="AV1426" s="117"/>
      <c r="AW1426" s="117"/>
      <c r="AX1426" s="117"/>
      <c r="AY1426" s="117"/>
      <c r="AZ1426" s="117"/>
      <c r="BA1426" s="117"/>
      <c r="BB1426" s="117"/>
    </row>
    <row r="1427" spans="33:70">
      <c r="AG1427" s="117"/>
      <c r="AH1427" s="117"/>
      <c r="AI1427" s="117"/>
      <c r="AJ1427" s="117"/>
      <c r="AK1427" s="117"/>
      <c r="AM1427" s="141"/>
      <c r="AT1427" s="117"/>
      <c r="AU1427" s="117"/>
      <c r="AV1427" s="117"/>
      <c r="AW1427" s="117"/>
      <c r="AX1427" s="117"/>
      <c r="AY1427" s="117"/>
      <c r="AZ1427" s="117"/>
      <c r="BA1427" s="117"/>
      <c r="BB1427" s="117"/>
      <c r="BD1427" s="117"/>
    </row>
    <row r="1428" spans="33:70">
      <c r="AG1428" s="117"/>
      <c r="AH1428" s="117"/>
      <c r="AI1428" s="117"/>
      <c r="AJ1428" s="117"/>
      <c r="AK1428" s="117"/>
      <c r="AM1428" s="141"/>
      <c r="AT1428" s="117"/>
      <c r="AU1428" s="117"/>
      <c r="AV1428" s="117"/>
      <c r="AW1428" s="117"/>
      <c r="AX1428" s="117"/>
      <c r="AY1428" s="117"/>
      <c r="AZ1428" s="117"/>
      <c r="BA1428" s="117"/>
      <c r="BB1428" s="117"/>
      <c r="BD1428" s="117"/>
    </row>
    <row r="1429" spans="33:70">
      <c r="AG1429" s="117"/>
      <c r="AH1429" s="117"/>
      <c r="AI1429" s="117"/>
      <c r="AJ1429" s="117"/>
      <c r="AK1429" s="117"/>
      <c r="AM1429" s="141"/>
      <c r="AT1429" s="117"/>
      <c r="AU1429" s="117"/>
      <c r="AV1429" s="117"/>
      <c r="AW1429" s="117"/>
      <c r="AX1429" s="117"/>
      <c r="AY1429" s="117"/>
      <c r="AZ1429" s="117"/>
      <c r="BA1429" s="117"/>
      <c r="BB1429" s="117"/>
      <c r="BC1429" s="117"/>
      <c r="BD1429" s="117"/>
      <c r="BE1429" s="117"/>
      <c r="BF1429" s="117"/>
      <c r="BG1429" s="117"/>
      <c r="BH1429" s="117"/>
      <c r="BI1429" s="117"/>
      <c r="BJ1429" s="117"/>
      <c r="BK1429" s="117"/>
      <c r="BL1429" s="117"/>
      <c r="BM1429" s="117"/>
      <c r="BN1429" s="117"/>
      <c r="BO1429" s="117"/>
      <c r="BP1429" s="117"/>
      <c r="BQ1429" s="117"/>
      <c r="BR1429" s="117"/>
    </row>
    <row r="1430" spans="33:70">
      <c r="AG1430" s="117"/>
      <c r="AH1430" s="117"/>
      <c r="AI1430" s="117"/>
      <c r="AJ1430" s="117"/>
      <c r="AK1430" s="117"/>
      <c r="AM1430" s="141"/>
      <c r="AT1430" s="117"/>
      <c r="AU1430" s="117"/>
      <c r="AV1430" s="117"/>
      <c r="AW1430" s="117"/>
      <c r="AX1430" s="117"/>
      <c r="AY1430" s="117"/>
      <c r="AZ1430" s="117"/>
      <c r="BA1430" s="117"/>
    </row>
    <row r="1431" spans="33:70">
      <c r="AG1431" s="117"/>
      <c r="AH1431" s="117"/>
      <c r="AI1431" s="117"/>
      <c r="AJ1431" s="117"/>
      <c r="AK1431" s="117"/>
      <c r="AM1431" s="141"/>
      <c r="AT1431" s="117"/>
      <c r="AU1431" s="117"/>
      <c r="AV1431" s="117"/>
      <c r="AW1431" s="117"/>
      <c r="AX1431" s="117"/>
      <c r="AY1431" s="117"/>
      <c r="AZ1431" s="117"/>
      <c r="BA1431" s="117"/>
    </row>
    <row r="1432" spans="33:70">
      <c r="AG1432" s="117"/>
      <c r="AH1432" s="117"/>
      <c r="AI1432" s="117"/>
      <c r="AJ1432" s="117"/>
      <c r="AK1432" s="117"/>
      <c r="AM1432" s="141"/>
      <c r="AT1432" s="117"/>
      <c r="AU1432" s="117"/>
      <c r="AV1432" s="117"/>
      <c r="AW1432" s="117"/>
      <c r="AX1432" s="117"/>
      <c r="AY1432" s="117"/>
      <c r="AZ1432" s="117"/>
      <c r="BA1432" s="117"/>
    </row>
    <row r="1433" spans="33:70">
      <c r="AG1433" s="117"/>
      <c r="AH1433" s="117"/>
      <c r="AI1433" s="117"/>
      <c r="AJ1433" s="117"/>
      <c r="AK1433" s="117"/>
      <c r="AM1433" s="141"/>
      <c r="AT1433" s="117"/>
      <c r="AU1433" s="117"/>
      <c r="AV1433" s="117"/>
      <c r="AW1433" s="117"/>
      <c r="AX1433" s="117"/>
      <c r="AY1433" s="117"/>
      <c r="AZ1433" s="117"/>
      <c r="BA1433" s="117"/>
      <c r="BB1433" s="117"/>
      <c r="BC1433" s="117"/>
      <c r="BD1433" s="117"/>
      <c r="BE1433" s="117"/>
      <c r="BF1433" s="117"/>
      <c r="BG1433" s="117"/>
      <c r="BH1433" s="117"/>
      <c r="BI1433" s="117"/>
      <c r="BJ1433" s="117"/>
      <c r="BK1433" s="117"/>
      <c r="BL1433" s="117"/>
      <c r="BM1433" s="117"/>
      <c r="BN1433" s="117"/>
      <c r="BO1433" s="117"/>
      <c r="BP1433" s="117"/>
      <c r="BQ1433" s="117"/>
      <c r="BR1433" s="117"/>
    </row>
    <row r="1434" spans="33:70">
      <c r="AG1434" s="117"/>
      <c r="AH1434" s="117"/>
      <c r="AI1434" s="117"/>
      <c r="AJ1434" s="117"/>
      <c r="AK1434" s="117"/>
      <c r="AM1434" s="141"/>
      <c r="AT1434" s="117"/>
      <c r="AU1434" s="117"/>
      <c r="AV1434" s="117"/>
      <c r="AW1434" s="117"/>
      <c r="AX1434" s="117"/>
      <c r="AY1434" s="117"/>
      <c r="AZ1434" s="117"/>
      <c r="BA1434" s="117"/>
      <c r="BB1434" s="117"/>
      <c r="BD1434" s="117"/>
    </row>
    <row r="1435" spans="33:70">
      <c r="AG1435" s="117"/>
      <c r="AH1435" s="117"/>
      <c r="AI1435" s="117"/>
      <c r="AJ1435" s="117"/>
      <c r="AK1435" s="117"/>
      <c r="AM1435" s="141"/>
      <c r="AT1435" s="117"/>
      <c r="AU1435" s="117"/>
      <c r="AV1435" s="117"/>
      <c r="AW1435" s="117"/>
      <c r="AX1435" s="117"/>
      <c r="AY1435" s="117"/>
      <c r="AZ1435" s="117"/>
      <c r="BA1435" s="117"/>
      <c r="BB1435" s="117"/>
      <c r="BD1435" s="117"/>
      <c r="BE1435" s="117"/>
      <c r="BF1435" s="117"/>
      <c r="BG1435" s="117"/>
      <c r="BH1435" s="117"/>
      <c r="BI1435" s="117"/>
      <c r="BJ1435" s="117"/>
      <c r="BK1435" s="117"/>
      <c r="BL1435" s="117"/>
      <c r="BM1435" s="117"/>
      <c r="BN1435" s="117"/>
      <c r="BO1435" s="117"/>
      <c r="BP1435" s="117"/>
      <c r="BQ1435" s="117"/>
      <c r="BR1435" s="117"/>
    </row>
    <row r="1436" spans="33:70">
      <c r="AG1436" s="117"/>
      <c r="AH1436" s="117"/>
      <c r="AI1436" s="117"/>
      <c r="AJ1436" s="117"/>
      <c r="AK1436" s="117"/>
      <c r="AM1436" s="141"/>
      <c r="AT1436" s="117"/>
      <c r="AU1436" s="117"/>
      <c r="AV1436" s="117"/>
      <c r="AW1436" s="117"/>
      <c r="AX1436" s="117"/>
      <c r="AY1436" s="117"/>
      <c r="AZ1436" s="117"/>
      <c r="BA1436" s="117"/>
      <c r="BB1436" s="117"/>
      <c r="BC1436" s="117"/>
      <c r="BD1436" s="117"/>
      <c r="BE1436" s="117"/>
      <c r="BF1436" s="117"/>
      <c r="BG1436" s="117"/>
      <c r="BH1436" s="117"/>
      <c r="BI1436" s="117"/>
      <c r="BJ1436" s="117"/>
      <c r="BK1436" s="117"/>
      <c r="BL1436" s="117"/>
      <c r="BM1436" s="117"/>
      <c r="BN1436" s="117"/>
      <c r="BO1436" s="117"/>
      <c r="BP1436" s="117"/>
      <c r="BQ1436" s="117"/>
      <c r="BR1436" s="117"/>
    </row>
    <row r="1437" spans="33:70">
      <c r="AG1437" s="117"/>
      <c r="AH1437" s="117"/>
      <c r="AI1437" s="117"/>
      <c r="AJ1437" s="117"/>
      <c r="AK1437" s="117"/>
      <c r="AM1437" s="141"/>
      <c r="AT1437" s="117"/>
      <c r="AU1437" s="117"/>
      <c r="AV1437" s="117"/>
      <c r="AW1437" s="117"/>
      <c r="AX1437" s="117"/>
      <c r="AY1437" s="117"/>
      <c r="AZ1437" s="117"/>
      <c r="BA1437" s="117"/>
      <c r="BB1437" s="117"/>
      <c r="BC1437" s="117"/>
      <c r="BD1437" s="117"/>
      <c r="BE1437" s="117"/>
      <c r="BF1437" s="117"/>
      <c r="BG1437" s="117"/>
      <c r="BH1437" s="117"/>
      <c r="BI1437" s="117"/>
      <c r="BJ1437" s="117"/>
      <c r="BK1437" s="117"/>
      <c r="BL1437" s="117"/>
      <c r="BM1437" s="117"/>
      <c r="BN1437" s="117"/>
      <c r="BO1437" s="117"/>
      <c r="BP1437" s="117"/>
      <c r="BQ1437" s="117"/>
      <c r="BR1437" s="117"/>
    </row>
    <row r="1438" spans="33:70">
      <c r="AG1438" s="117"/>
      <c r="AH1438" s="117"/>
      <c r="AI1438" s="117"/>
      <c r="AJ1438" s="117"/>
      <c r="AK1438" s="117"/>
      <c r="AM1438" s="141"/>
      <c r="AT1438" s="117"/>
      <c r="AU1438" s="117"/>
      <c r="AV1438" s="117"/>
      <c r="AW1438" s="117"/>
      <c r="AX1438" s="117"/>
      <c r="AY1438" s="117"/>
      <c r="AZ1438" s="117"/>
      <c r="BA1438" s="117"/>
      <c r="BB1438" s="117"/>
    </row>
    <row r="1439" spans="33:70">
      <c r="AG1439" s="117"/>
      <c r="AH1439" s="117"/>
      <c r="AI1439" s="117"/>
      <c r="AJ1439" s="117"/>
      <c r="AK1439" s="117"/>
      <c r="AM1439" s="141"/>
      <c r="AT1439" s="117"/>
      <c r="AU1439" s="117"/>
      <c r="AV1439" s="117"/>
      <c r="AW1439" s="117"/>
      <c r="AX1439" s="117"/>
      <c r="AY1439" s="117"/>
      <c r="AZ1439" s="117"/>
      <c r="BA1439" s="117"/>
    </row>
    <row r="1440" spans="33:70">
      <c r="AG1440" s="117"/>
      <c r="AH1440" s="117"/>
      <c r="AI1440" s="117"/>
      <c r="AJ1440" s="117"/>
      <c r="AK1440" s="117"/>
      <c r="AM1440" s="141"/>
      <c r="AT1440" s="117"/>
      <c r="AU1440" s="117"/>
      <c r="AV1440" s="117"/>
      <c r="AW1440" s="117"/>
      <c r="AX1440" s="117"/>
      <c r="AY1440" s="117"/>
      <c r="AZ1440" s="117"/>
      <c r="BA1440" s="117"/>
      <c r="BB1440" s="117"/>
      <c r="BD1440" s="117"/>
    </row>
    <row r="1441" spans="33:70">
      <c r="AG1441" s="117"/>
      <c r="AH1441" s="117"/>
      <c r="AI1441" s="117"/>
      <c r="AJ1441" s="117"/>
      <c r="AK1441" s="117"/>
      <c r="AM1441" s="141"/>
      <c r="AT1441" s="117"/>
      <c r="AU1441" s="117"/>
      <c r="AV1441" s="117"/>
      <c r="AW1441" s="117"/>
      <c r="AX1441" s="117"/>
      <c r="AY1441" s="117"/>
      <c r="AZ1441" s="117"/>
      <c r="BA1441" s="117"/>
      <c r="BB1441" s="117"/>
      <c r="BD1441" s="117"/>
      <c r="BE1441" s="117"/>
      <c r="BF1441" s="117"/>
      <c r="BG1441" s="117"/>
      <c r="BH1441" s="117"/>
      <c r="BI1441" s="117"/>
      <c r="BJ1441" s="117"/>
      <c r="BK1441" s="117"/>
      <c r="BL1441" s="117"/>
      <c r="BM1441" s="117"/>
      <c r="BN1441" s="117"/>
      <c r="BO1441" s="117"/>
      <c r="BP1441" s="117"/>
      <c r="BQ1441" s="117"/>
      <c r="BR1441" s="117"/>
    </row>
    <row r="1442" spans="33:70">
      <c r="AG1442" s="117"/>
      <c r="AH1442" s="117"/>
      <c r="AI1442" s="117"/>
      <c r="AJ1442" s="117"/>
      <c r="AK1442" s="117"/>
      <c r="AM1442" s="141"/>
      <c r="AT1442" s="117"/>
      <c r="AU1442" s="117"/>
      <c r="AV1442" s="117"/>
      <c r="AW1442" s="117"/>
      <c r="AX1442" s="117"/>
      <c r="AY1442" s="117"/>
      <c r="AZ1442" s="117"/>
      <c r="BA1442" s="117"/>
      <c r="BB1442" s="117"/>
      <c r="BC1442" s="117"/>
      <c r="BD1442" s="117"/>
      <c r="BE1442" s="117"/>
      <c r="BF1442" s="117"/>
      <c r="BG1442" s="117"/>
      <c r="BH1442" s="117"/>
      <c r="BI1442" s="117"/>
      <c r="BJ1442" s="117"/>
      <c r="BK1442" s="117"/>
      <c r="BL1442" s="117"/>
      <c r="BM1442" s="117"/>
      <c r="BN1442" s="117"/>
      <c r="BO1442" s="117"/>
      <c r="BP1442" s="117"/>
      <c r="BQ1442" s="117"/>
      <c r="BR1442" s="117"/>
    </row>
    <row r="1443" spans="33:70">
      <c r="AG1443" s="117"/>
      <c r="AH1443" s="117"/>
      <c r="AI1443" s="117"/>
      <c r="AJ1443" s="117"/>
      <c r="AK1443" s="117"/>
      <c r="AM1443" s="141"/>
      <c r="AT1443" s="117"/>
      <c r="AU1443" s="117"/>
      <c r="AV1443" s="117"/>
      <c r="AW1443" s="117"/>
      <c r="AX1443" s="117"/>
      <c r="AY1443" s="117"/>
      <c r="AZ1443" s="117"/>
      <c r="BA1443" s="117"/>
      <c r="BB1443" s="117"/>
      <c r="BC1443" s="117"/>
      <c r="BD1443" s="117"/>
      <c r="BE1443" s="117"/>
      <c r="BF1443" s="117"/>
      <c r="BG1443" s="117"/>
      <c r="BH1443" s="117"/>
      <c r="BI1443" s="117"/>
      <c r="BJ1443" s="117"/>
      <c r="BK1443" s="117"/>
      <c r="BL1443" s="117"/>
      <c r="BM1443" s="117"/>
      <c r="BN1443" s="117"/>
      <c r="BO1443" s="117"/>
      <c r="BP1443" s="117"/>
      <c r="BQ1443" s="117"/>
      <c r="BR1443" s="117"/>
    </row>
    <row r="1444" spans="33:70">
      <c r="AG1444" s="117"/>
      <c r="AH1444" s="117"/>
      <c r="AI1444" s="117"/>
      <c r="AJ1444" s="117"/>
      <c r="AK1444" s="117"/>
      <c r="AM1444" s="141"/>
      <c r="AT1444" s="117"/>
      <c r="AU1444" s="117"/>
      <c r="AV1444" s="117"/>
      <c r="AW1444" s="117"/>
      <c r="AX1444" s="117"/>
      <c r="AY1444" s="117"/>
      <c r="AZ1444" s="117"/>
      <c r="BA1444" s="117"/>
    </row>
    <row r="1445" spans="33:70">
      <c r="AG1445" s="117"/>
      <c r="AH1445" s="117"/>
      <c r="AI1445" s="117"/>
      <c r="AJ1445" s="117"/>
      <c r="AK1445" s="117"/>
      <c r="AM1445" s="141"/>
      <c r="AT1445" s="117"/>
      <c r="AU1445" s="117"/>
      <c r="AV1445" s="117"/>
      <c r="AW1445" s="117"/>
      <c r="AX1445" s="117"/>
      <c r="AY1445" s="117"/>
      <c r="AZ1445" s="117"/>
      <c r="BA1445" s="117"/>
    </row>
    <row r="1446" spans="33:70">
      <c r="AG1446" s="117"/>
      <c r="AH1446" s="117"/>
      <c r="AI1446" s="117"/>
      <c r="AJ1446" s="117"/>
      <c r="AK1446" s="117"/>
      <c r="AM1446" s="141"/>
      <c r="AT1446" s="117"/>
      <c r="AU1446" s="117"/>
      <c r="AV1446" s="117"/>
      <c r="AW1446" s="117"/>
      <c r="AX1446" s="117"/>
      <c r="AY1446" s="117"/>
      <c r="AZ1446" s="117"/>
      <c r="BA1446" s="117"/>
      <c r="BB1446" s="117"/>
      <c r="BD1446" s="117"/>
      <c r="BE1446" s="117"/>
      <c r="BF1446" s="117"/>
      <c r="BG1446" s="117"/>
      <c r="BH1446" s="117"/>
      <c r="BI1446" s="117"/>
      <c r="BJ1446" s="117"/>
      <c r="BK1446" s="117"/>
      <c r="BL1446" s="117"/>
      <c r="BM1446" s="117"/>
      <c r="BN1446" s="117"/>
      <c r="BO1446" s="117"/>
      <c r="BP1446" s="117"/>
      <c r="BQ1446" s="117"/>
      <c r="BR1446" s="117"/>
    </row>
    <row r="1447" spans="33:70">
      <c r="AG1447" s="117"/>
      <c r="AH1447" s="117"/>
      <c r="AI1447" s="117"/>
      <c r="AJ1447" s="117"/>
      <c r="AK1447" s="117"/>
      <c r="AM1447" s="141"/>
      <c r="AT1447" s="117"/>
      <c r="AU1447" s="117"/>
      <c r="AV1447" s="117"/>
      <c r="AW1447" s="117"/>
      <c r="AX1447" s="117"/>
      <c r="AY1447" s="117"/>
      <c r="AZ1447" s="117"/>
      <c r="BA1447" s="117"/>
      <c r="BB1447" s="117"/>
      <c r="BC1447" s="117"/>
      <c r="BD1447" s="117"/>
      <c r="BE1447" s="117"/>
      <c r="BF1447" s="117"/>
      <c r="BG1447" s="117"/>
      <c r="BH1447" s="117"/>
      <c r="BI1447" s="117"/>
      <c r="BJ1447" s="117"/>
      <c r="BK1447" s="117"/>
      <c r="BL1447" s="117"/>
      <c r="BM1447" s="117"/>
      <c r="BN1447" s="117"/>
      <c r="BO1447" s="117"/>
      <c r="BP1447" s="117"/>
      <c r="BQ1447" s="117"/>
      <c r="BR1447" s="117"/>
    </row>
    <row r="1448" spans="33:70">
      <c r="AG1448" s="117"/>
      <c r="AH1448" s="117"/>
      <c r="AI1448" s="117"/>
      <c r="AJ1448" s="117"/>
      <c r="AK1448" s="117"/>
      <c r="AM1448" s="141"/>
      <c r="AT1448" s="117"/>
      <c r="AU1448" s="117"/>
      <c r="AV1448" s="117"/>
      <c r="AW1448" s="117"/>
      <c r="AX1448" s="117"/>
      <c r="AY1448" s="117"/>
      <c r="AZ1448" s="117"/>
      <c r="BA1448" s="117"/>
      <c r="BB1448" s="117"/>
      <c r="BC1448" s="117"/>
      <c r="BD1448" s="117"/>
      <c r="BE1448" s="117"/>
      <c r="BF1448" s="117"/>
      <c r="BG1448" s="117"/>
      <c r="BH1448" s="117"/>
      <c r="BI1448" s="117"/>
      <c r="BJ1448" s="117"/>
      <c r="BK1448" s="117"/>
      <c r="BL1448" s="117"/>
      <c r="BM1448" s="117"/>
      <c r="BN1448" s="117"/>
      <c r="BO1448" s="117"/>
      <c r="BP1448" s="117"/>
      <c r="BQ1448" s="117"/>
      <c r="BR1448" s="117"/>
    </row>
    <row r="1449" spans="33:70">
      <c r="AG1449" s="117"/>
      <c r="AH1449" s="117"/>
      <c r="AI1449" s="117"/>
      <c r="AJ1449" s="117"/>
      <c r="AK1449" s="117"/>
      <c r="AM1449" s="141"/>
      <c r="AT1449" s="117"/>
      <c r="AU1449" s="117"/>
      <c r="AV1449" s="117"/>
      <c r="AW1449" s="117"/>
      <c r="AX1449" s="117"/>
      <c r="AY1449" s="117"/>
      <c r="AZ1449" s="117"/>
      <c r="BA1449" s="117"/>
    </row>
    <row r="1450" spans="33:70">
      <c r="AG1450" s="117"/>
      <c r="AH1450" s="117"/>
      <c r="AI1450" s="117"/>
      <c r="AJ1450" s="117"/>
      <c r="AK1450" s="117"/>
      <c r="AM1450" s="141"/>
      <c r="AT1450" s="117"/>
      <c r="AU1450" s="117"/>
      <c r="AV1450" s="117"/>
      <c r="AW1450" s="117"/>
      <c r="AX1450" s="117"/>
      <c r="AY1450" s="117"/>
      <c r="AZ1450" s="117"/>
      <c r="BA1450" s="117"/>
      <c r="BB1450" s="117"/>
      <c r="BC1450" s="117"/>
      <c r="BD1450" s="117"/>
      <c r="BE1450" s="117"/>
      <c r="BF1450" s="117"/>
      <c r="BG1450" s="117"/>
      <c r="BH1450" s="117"/>
      <c r="BI1450" s="117"/>
      <c r="BJ1450" s="117"/>
      <c r="BK1450" s="117"/>
      <c r="BL1450" s="117"/>
      <c r="BM1450" s="117"/>
      <c r="BN1450" s="117"/>
      <c r="BO1450" s="117"/>
      <c r="BP1450" s="117"/>
      <c r="BQ1450" s="117"/>
      <c r="BR1450" s="117"/>
    </row>
    <row r="1451" spans="33:70">
      <c r="AG1451" s="117"/>
      <c r="AH1451" s="117"/>
      <c r="AI1451" s="117"/>
      <c r="AJ1451" s="117"/>
      <c r="AK1451" s="117"/>
      <c r="AM1451" s="141"/>
      <c r="AT1451" s="117"/>
      <c r="AU1451" s="117"/>
      <c r="AV1451" s="117"/>
      <c r="AW1451" s="117"/>
      <c r="AX1451" s="117"/>
      <c r="AY1451" s="117"/>
      <c r="AZ1451" s="117"/>
      <c r="BA1451" s="117"/>
      <c r="BB1451" s="117"/>
    </row>
    <row r="1452" spans="33:70">
      <c r="AG1452" s="117"/>
      <c r="AH1452" s="117"/>
      <c r="AI1452" s="117"/>
      <c r="AJ1452" s="117"/>
      <c r="AK1452" s="117"/>
      <c r="AM1452" s="141"/>
      <c r="AT1452" s="117"/>
      <c r="AU1452" s="117"/>
      <c r="AV1452" s="117"/>
      <c r="AW1452" s="117"/>
      <c r="AX1452" s="117"/>
      <c r="AY1452" s="117"/>
      <c r="AZ1452" s="117"/>
      <c r="BA1452" s="117"/>
      <c r="BB1452" s="117"/>
    </row>
    <row r="1453" spans="33:70">
      <c r="AG1453" s="117"/>
      <c r="AH1453" s="117"/>
      <c r="AI1453" s="117"/>
      <c r="AJ1453" s="117"/>
      <c r="AK1453" s="117"/>
      <c r="AM1453" s="141"/>
      <c r="AT1453" s="117"/>
      <c r="AU1453" s="117"/>
      <c r="AV1453" s="117"/>
      <c r="AW1453" s="117"/>
      <c r="AX1453" s="117"/>
      <c r="AY1453" s="117"/>
      <c r="AZ1453" s="117"/>
      <c r="BA1453" s="117"/>
      <c r="BB1453" s="117"/>
    </row>
    <row r="1454" spans="33:70">
      <c r="AG1454" s="117"/>
      <c r="AH1454" s="117"/>
      <c r="AI1454" s="117"/>
      <c r="AJ1454" s="117"/>
      <c r="AK1454" s="117"/>
      <c r="AM1454" s="141"/>
      <c r="AT1454" s="117"/>
      <c r="AU1454" s="117"/>
      <c r="AV1454" s="117"/>
      <c r="AW1454" s="117"/>
      <c r="AX1454" s="117"/>
      <c r="AY1454" s="117"/>
      <c r="AZ1454" s="117"/>
      <c r="BA1454" s="117"/>
      <c r="BB1454" s="117"/>
      <c r="BC1454" s="117"/>
      <c r="BD1454" s="117"/>
      <c r="BE1454" s="117"/>
      <c r="BF1454" s="117"/>
      <c r="BG1454" s="117"/>
      <c r="BH1454" s="117"/>
      <c r="BI1454" s="117"/>
      <c r="BJ1454" s="117"/>
      <c r="BK1454" s="117"/>
      <c r="BL1454" s="117"/>
      <c r="BM1454" s="117"/>
      <c r="BN1454" s="117"/>
      <c r="BO1454" s="117"/>
      <c r="BP1454" s="117"/>
      <c r="BQ1454" s="117"/>
      <c r="BR1454" s="117"/>
    </row>
    <row r="1455" spans="33:70">
      <c r="AG1455" s="117"/>
      <c r="AH1455" s="117"/>
      <c r="AI1455" s="117"/>
      <c r="AJ1455" s="117"/>
      <c r="AK1455" s="117"/>
      <c r="AM1455" s="141"/>
      <c r="AT1455" s="117"/>
      <c r="AU1455" s="117"/>
      <c r="AV1455" s="117"/>
      <c r="AW1455" s="117"/>
      <c r="AX1455" s="117"/>
      <c r="AY1455" s="117"/>
      <c r="AZ1455" s="117"/>
      <c r="BA1455" s="117"/>
      <c r="BB1455" s="117"/>
      <c r="BC1455" s="117"/>
      <c r="BD1455" s="117"/>
      <c r="BE1455" s="117"/>
      <c r="BF1455" s="117"/>
      <c r="BG1455" s="117"/>
      <c r="BH1455" s="117"/>
      <c r="BI1455" s="117"/>
      <c r="BJ1455" s="117"/>
      <c r="BK1455" s="117"/>
      <c r="BL1455" s="117"/>
      <c r="BM1455" s="117"/>
      <c r="BN1455" s="117"/>
      <c r="BO1455" s="117"/>
      <c r="BP1455" s="117"/>
      <c r="BQ1455" s="117"/>
      <c r="BR1455" s="117"/>
    </row>
    <row r="1456" spans="33:70">
      <c r="AG1456" s="117"/>
      <c r="AH1456" s="117"/>
      <c r="AI1456" s="117"/>
      <c r="AJ1456" s="117"/>
      <c r="AK1456" s="117"/>
      <c r="AM1456" s="141"/>
      <c r="AT1456" s="117"/>
      <c r="AU1456" s="117"/>
      <c r="AV1456" s="117"/>
      <c r="AW1456" s="117"/>
      <c r="AX1456" s="117"/>
      <c r="AY1456" s="117"/>
      <c r="AZ1456" s="117"/>
      <c r="BA1456" s="117"/>
    </row>
    <row r="1457" spans="33:70">
      <c r="AG1457" s="117"/>
      <c r="AH1457" s="117"/>
      <c r="AI1457" s="117"/>
      <c r="AJ1457" s="117"/>
      <c r="AK1457" s="117"/>
      <c r="AM1457" s="141"/>
      <c r="AT1457" s="117"/>
      <c r="AU1457" s="117"/>
      <c r="AV1457" s="117"/>
      <c r="AW1457" s="117"/>
      <c r="AX1457" s="117"/>
      <c r="AY1457" s="117"/>
      <c r="AZ1457" s="117"/>
      <c r="BA1457" s="117"/>
      <c r="BB1457" s="117"/>
      <c r="BC1457" s="117"/>
      <c r="BD1457" s="117"/>
      <c r="BE1457" s="117"/>
      <c r="BF1457" s="117"/>
      <c r="BG1457" s="117"/>
      <c r="BH1457" s="117"/>
      <c r="BI1457" s="117"/>
      <c r="BJ1457" s="117"/>
      <c r="BK1457" s="117"/>
      <c r="BL1457" s="117"/>
      <c r="BM1457" s="117"/>
      <c r="BN1457" s="117"/>
      <c r="BO1457" s="117"/>
      <c r="BP1457" s="117"/>
      <c r="BQ1457" s="117"/>
      <c r="BR1457" s="117"/>
    </row>
    <row r="1458" spans="33:70">
      <c r="AG1458" s="117"/>
      <c r="AH1458" s="117"/>
      <c r="AI1458" s="117"/>
      <c r="AJ1458" s="117"/>
      <c r="AK1458" s="117"/>
      <c r="AM1458" s="141"/>
      <c r="AT1458" s="117"/>
      <c r="AU1458" s="117"/>
      <c r="AV1458" s="117"/>
      <c r="AW1458" s="117"/>
      <c r="AX1458" s="117"/>
      <c r="AY1458" s="117"/>
      <c r="AZ1458" s="117"/>
      <c r="BA1458" s="117"/>
      <c r="BB1458" s="117"/>
    </row>
    <row r="1459" spans="33:70">
      <c r="AG1459" s="117"/>
      <c r="AH1459" s="117"/>
      <c r="AI1459" s="117"/>
      <c r="AJ1459" s="117"/>
      <c r="AK1459" s="117"/>
      <c r="AM1459" s="141"/>
      <c r="AT1459" s="117"/>
      <c r="AU1459" s="117"/>
      <c r="AV1459" s="117"/>
      <c r="AW1459" s="117"/>
      <c r="AX1459" s="117"/>
      <c r="AY1459" s="117"/>
      <c r="AZ1459" s="117"/>
      <c r="BA1459" s="117"/>
      <c r="BB1459" s="117"/>
    </row>
    <row r="1460" spans="33:70">
      <c r="AG1460" s="117"/>
      <c r="AH1460" s="117"/>
      <c r="AI1460" s="117"/>
      <c r="AJ1460" s="117"/>
      <c r="AK1460" s="117"/>
      <c r="AM1460" s="141"/>
      <c r="AT1460" s="117"/>
      <c r="AU1460" s="117"/>
      <c r="AV1460" s="117"/>
      <c r="AW1460" s="117"/>
      <c r="AX1460" s="117"/>
      <c r="AY1460" s="117"/>
      <c r="AZ1460" s="117"/>
      <c r="BA1460" s="117"/>
    </row>
    <row r="1461" spans="33:70">
      <c r="AG1461" s="117"/>
      <c r="AH1461" s="117"/>
      <c r="AI1461" s="117"/>
      <c r="AJ1461" s="117"/>
      <c r="AK1461" s="117"/>
      <c r="AM1461" s="141"/>
      <c r="AT1461" s="117"/>
      <c r="AU1461" s="117"/>
      <c r="AV1461" s="117"/>
      <c r="AW1461" s="117"/>
      <c r="AX1461" s="117"/>
      <c r="AY1461" s="117"/>
      <c r="AZ1461" s="117"/>
      <c r="BA1461" s="117"/>
      <c r="BB1461" s="117"/>
      <c r="BD1461" s="117"/>
      <c r="BE1461" s="117"/>
      <c r="BF1461" s="117"/>
      <c r="BG1461" s="117"/>
      <c r="BH1461" s="117"/>
      <c r="BI1461" s="117"/>
      <c r="BJ1461" s="117"/>
      <c r="BK1461" s="117"/>
      <c r="BL1461" s="117"/>
      <c r="BM1461" s="117"/>
      <c r="BN1461" s="117"/>
      <c r="BO1461" s="117"/>
      <c r="BP1461" s="117"/>
      <c r="BQ1461" s="117"/>
      <c r="BR1461" s="117"/>
    </row>
    <row r="1462" spans="33:70">
      <c r="AG1462" s="117"/>
      <c r="AH1462" s="117"/>
      <c r="AI1462" s="117"/>
      <c r="AJ1462" s="117"/>
      <c r="AK1462" s="117"/>
      <c r="AM1462" s="141"/>
      <c r="AT1462" s="117"/>
      <c r="AU1462" s="117"/>
      <c r="AV1462" s="117"/>
      <c r="AW1462" s="117"/>
      <c r="AX1462" s="117"/>
      <c r="AY1462" s="117"/>
      <c r="AZ1462" s="117"/>
      <c r="BA1462" s="117"/>
      <c r="BB1462" s="117"/>
      <c r="BD1462" s="117"/>
    </row>
    <row r="1463" spans="33:70">
      <c r="AG1463" s="117"/>
      <c r="AH1463" s="117"/>
      <c r="AI1463" s="117"/>
      <c r="AJ1463" s="117"/>
      <c r="AK1463" s="117"/>
      <c r="AM1463" s="141"/>
      <c r="AT1463" s="117"/>
      <c r="AU1463" s="117"/>
      <c r="AV1463" s="117"/>
      <c r="AW1463" s="117"/>
      <c r="AX1463" s="117"/>
      <c r="AY1463" s="117"/>
      <c r="AZ1463" s="117"/>
      <c r="BA1463" s="117"/>
      <c r="BB1463" s="117"/>
      <c r="BD1463" s="117"/>
    </row>
    <row r="1464" spans="33:70">
      <c r="AG1464" s="117"/>
      <c r="AH1464" s="117"/>
      <c r="AI1464" s="117"/>
      <c r="AJ1464" s="117"/>
      <c r="AK1464" s="117"/>
      <c r="AM1464" s="141"/>
      <c r="AT1464" s="117"/>
      <c r="AU1464" s="117"/>
      <c r="AV1464" s="117"/>
      <c r="AW1464" s="117"/>
      <c r="AX1464" s="117"/>
      <c r="AY1464" s="117"/>
      <c r="AZ1464" s="117"/>
      <c r="BA1464" s="117"/>
      <c r="BB1464" s="117"/>
      <c r="BC1464" s="117"/>
      <c r="BD1464" s="117"/>
      <c r="BE1464" s="117"/>
      <c r="BF1464" s="117"/>
      <c r="BG1464" s="117"/>
      <c r="BH1464" s="117"/>
      <c r="BI1464" s="117"/>
      <c r="BJ1464" s="117"/>
      <c r="BK1464" s="117"/>
      <c r="BL1464" s="117"/>
      <c r="BM1464" s="117"/>
      <c r="BN1464" s="117"/>
      <c r="BO1464" s="117"/>
      <c r="BP1464" s="117"/>
      <c r="BQ1464" s="117"/>
      <c r="BR1464" s="117"/>
    </row>
    <row r="1465" spans="33:70">
      <c r="AG1465" s="117"/>
      <c r="AH1465" s="117"/>
      <c r="AI1465" s="117"/>
      <c r="AJ1465" s="117"/>
      <c r="AK1465" s="117"/>
      <c r="AM1465" s="141"/>
      <c r="AT1465" s="117"/>
      <c r="AU1465" s="117"/>
      <c r="AV1465" s="117"/>
      <c r="AW1465" s="117"/>
      <c r="AX1465" s="117"/>
      <c r="AY1465" s="117"/>
      <c r="AZ1465" s="117"/>
      <c r="BA1465" s="117"/>
      <c r="BB1465" s="117"/>
      <c r="BC1465" s="117"/>
      <c r="BD1465" s="117"/>
      <c r="BE1465" s="117"/>
      <c r="BF1465" s="117"/>
      <c r="BG1465" s="117"/>
      <c r="BH1465" s="117"/>
      <c r="BI1465" s="117"/>
      <c r="BJ1465" s="117"/>
      <c r="BK1465" s="117"/>
      <c r="BL1465" s="117"/>
      <c r="BM1465" s="117"/>
      <c r="BN1465" s="117"/>
      <c r="BO1465" s="117"/>
      <c r="BP1465" s="117"/>
      <c r="BQ1465" s="117"/>
      <c r="BR1465" s="117"/>
    </row>
    <row r="1466" spans="33:70">
      <c r="AG1466" s="117"/>
      <c r="AH1466" s="117"/>
      <c r="AI1466" s="117"/>
      <c r="AJ1466" s="117"/>
      <c r="AK1466" s="117"/>
      <c r="AM1466" s="141"/>
      <c r="AT1466" s="117"/>
      <c r="AU1466" s="117"/>
      <c r="AV1466" s="117"/>
      <c r="AW1466" s="117"/>
      <c r="AX1466" s="117"/>
      <c r="AY1466" s="117"/>
      <c r="AZ1466" s="117"/>
      <c r="BA1466" s="117"/>
      <c r="BB1466" s="117"/>
      <c r="BC1466" s="117"/>
      <c r="BD1466" s="117"/>
      <c r="BE1466" s="117"/>
      <c r="BF1466" s="117"/>
      <c r="BG1466" s="117"/>
      <c r="BH1466" s="117"/>
      <c r="BI1466" s="117"/>
      <c r="BJ1466" s="117"/>
      <c r="BK1466" s="117"/>
      <c r="BL1466" s="117"/>
      <c r="BM1466" s="117"/>
      <c r="BN1466" s="117"/>
      <c r="BO1466" s="117"/>
      <c r="BP1466" s="117"/>
      <c r="BQ1466" s="117"/>
      <c r="BR1466" s="117"/>
    </row>
    <row r="1467" spans="33:70">
      <c r="AG1467" s="117"/>
      <c r="AH1467" s="117"/>
      <c r="AI1467" s="117"/>
      <c r="AJ1467" s="117"/>
      <c r="AK1467" s="117"/>
      <c r="AM1467" s="141"/>
      <c r="AT1467" s="117"/>
      <c r="AU1467" s="117"/>
      <c r="AV1467" s="117"/>
      <c r="AW1467" s="117"/>
      <c r="AX1467" s="117"/>
      <c r="AY1467" s="117"/>
      <c r="AZ1467" s="117"/>
      <c r="BA1467" s="117"/>
      <c r="BB1467" s="117"/>
      <c r="BC1467" s="117"/>
      <c r="BD1467" s="117"/>
      <c r="BE1467" s="117"/>
      <c r="BF1467" s="117"/>
      <c r="BG1467" s="117"/>
      <c r="BH1467" s="117"/>
      <c r="BI1467" s="117"/>
      <c r="BJ1467" s="117"/>
      <c r="BK1467" s="117"/>
      <c r="BL1467" s="117"/>
      <c r="BM1467" s="117"/>
      <c r="BN1467" s="117"/>
      <c r="BO1467" s="117"/>
      <c r="BP1467" s="117"/>
      <c r="BQ1467" s="117"/>
      <c r="BR1467" s="117"/>
    </row>
    <row r="1468" spans="33:70">
      <c r="AG1468" s="117"/>
      <c r="AH1468" s="117"/>
      <c r="AI1468" s="117"/>
      <c r="AJ1468" s="117"/>
      <c r="AK1468" s="117"/>
      <c r="AM1468" s="141"/>
      <c r="AT1468" s="117"/>
      <c r="AU1468" s="117"/>
      <c r="AV1468" s="117"/>
      <c r="AW1468" s="117"/>
      <c r="AX1468" s="117"/>
      <c r="AY1468" s="117"/>
      <c r="AZ1468" s="117"/>
      <c r="BA1468" s="117"/>
      <c r="BB1468" s="117"/>
    </row>
    <row r="1469" spans="33:70">
      <c r="AG1469" s="117"/>
      <c r="AH1469" s="117"/>
      <c r="AI1469" s="117"/>
      <c r="AJ1469" s="117"/>
      <c r="AK1469" s="117"/>
      <c r="AM1469" s="141"/>
      <c r="AT1469" s="117"/>
      <c r="AU1469" s="117"/>
      <c r="AV1469" s="117"/>
      <c r="AW1469" s="117"/>
      <c r="AX1469" s="117"/>
      <c r="AY1469" s="117"/>
      <c r="AZ1469" s="117"/>
      <c r="BA1469" s="117"/>
    </row>
    <row r="1470" spans="33:70">
      <c r="AG1470" s="117"/>
      <c r="AH1470" s="117"/>
      <c r="AI1470" s="117"/>
      <c r="AJ1470" s="117"/>
      <c r="AK1470" s="117"/>
      <c r="AM1470" s="141"/>
      <c r="AT1470" s="117"/>
      <c r="AU1470" s="117"/>
      <c r="AV1470" s="117"/>
      <c r="AW1470" s="117"/>
      <c r="AX1470" s="117"/>
      <c r="AY1470" s="117"/>
      <c r="AZ1470" s="117"/>
      <c r="BA1470" s="117"/>
    </row>
    <row r="1471" spans="33:70">
      <c r="AG1471" s="117"/>
      <c r="AH1471" s="117"/>
      <c r="AI1471" s="117"/>
      <c r="AJ1471" s="117"/>
      <c r="AK1471" s="117"/>
      <c r="AM1471" s="141"/>
      <c r="AT1471" s="117"/>
      <c r="AU1471" s="117"/>
      <c r="AV1471" s="117"/>
      <c r="AW1471" s="117"/>
      <c r="AX1471" s="117"/>
      <c r="AY1471" s="117"/>
      <c r="AZ1471" s="117"/>
      <c r="BA1471" s="117"/>
      <c r="BB1471" s="117"/>
    </row>
    <row r="1472" spans="33:70">
      <c r="AG1472" s="117"/>
      <c r="AH1472" s="117"/>
      <c r="AI1472" s="117"/>
      <c r="AJ1472" s="117"/>
      <c r="AK1472" s="117"/>
      <c r="AM1472" s="141"/>
      <c r="AT1472" s="117"/>
      <c r="AU1472" s="117"/>
      <c r="AV1472" s="117"/>
      <c r="AW1472" s="117"/>
      <c r="AX1472" s="117"/>
      <c r="AY1472" s="117"/>
      <c r="AZ1472" s="117"/>
      <c r="BA1472" s="117"/>
      <c r="BB1472" s="117"/>
      <c r="BC1472" s="117"/>
      <c r="BD1472" s="117"/>
      <c r="BE1472" s="117"/>
      <c r="BF1472" s="117"/>
      <c r="BG1472" s="117"/>
      <c r="BH1472" s="117"/>
      <c r="BI1472" s="117"/>
      <c r="BJ1472" s="117"/>
      <c r="BK1472" s="117"/>
      <c r="BL1472" s="117"/>
      <c r="BM1472" s="117"/>
      <c r="BN1472" s="117"/>
      <c r="BO1472" s="117"/>
      <c r="BP1472" s="117"/>
      <c r="BQ1472" s="117"/>
      <c r="BR1472" s="117"/>
    </row>
    <row r="1473" spans="33:70">
      <c r="AG1473" s="117"/>
      <c r="AH1473" s="117"/>
      <c r="AI1473" s="117"/>
      <c r="AJ1473" s="117"/>
      <c r="AK1473" s="117"/>
      <c r="AM1473" s="141"/>
      <c r="AT1473" s="117"/>
      <c r="AU1473" s="117"/>
      <c r="AV1473" s="117"/>
      <c r="AW1473" s="117"/>
      <c r="AX1473" s="117"/>
      <c r="AY1473" s="117"/>
      <c r="AZ1473" s="117"/>
      <c r="BA1473" s="117"/>
      <c r="BB1473" s="117"/>
      <c r="BC1473" s="117"/>
      <c r="BD1473" s="117"/>
      <c r="BE1473" s="117"/>
      <c r="BF1473" s="117"/>
      <c r="BG1473" s="117"/>
      <c r="BH1473" s="117"/>
      <c r="BI1473" s="117"/>
      <c r="BJ1473" s="117"/>
      <c r="BK1473" s="117"/>
      <c r="BL1473" s="117"/>
      <c r="BM1473" s="117"/>
      <c r="BN1473" s="117"/>
      <c r="BO1473" s="117"/>
      <c r="BP1473" s="117"/>
      <c r="BQ1473" s="117"/>
      <c r="BR1473" s="117"/>
    </row>
    <row r="1474" spans="33:70">
      <c r="AG1474" s="117"/>
      <c r="AH1474" s="117"/>
      <c r="AI1474" s="117"/>
      <c r="AJ1474" s="117"/>
      <c r="AK1474" s="117"/>
      <c r="AM1474" s="141"/>
      <c r="AT1474" s="117"/>
      <c r="AU1474" s="117"/>
      <c r="AV1474" s="117"/>
      <c r="AW1474" s="117"/>
      <c r="AX1474" s="117"/>
      <c r="AY1474" s="117"/>
      <c r="AZ1474" s="117"/>
      <c r="BA1474" s="117"/>
    </row>
    <row r="1475" spans="33:70">
      <c r="AG1475" s="117"/>
      <c r="AH1475" s="117"/>
      <c r="AI1475" s="117"/>
      <c r="AJ1475" s="117"/>
      <c r="AK1475" s="117"/>
      <c r="AM1475" s="141"/>
      <c r="AT1475" s="117"/>
      <c r="AU1475" s="117"/>
      <c r="AV1475" s="117"/>
      <c r="AW1475" s="117"/>
      <c r="AX1475" s="117"/>
      <c r="AY1475" s="117"/>
      <c r="AZ1475" s="117"/>
      <c r="BA1475" s="117"/>
      <c r="BB1475" s="117"/>
      <c r="BD1475" s="117"/>
    </row>
    <row r="1476" spans="33:70">
      <c r="AG1476" s="117"/>
      <c r="AH1476" s="117"/>
      <c r="AI1476" s="117"/>
      <c r="AJ1476" s="117"/>
      <c r="AK1476" s="117"/>
      <c r="AM1476" s="141"/>
      <c r="AT1476" s="117"/>
      <c r="AU1476" s="117"/>
      <c r="AV1476" s="117"/>
      <c r="AW1476" s="117"/>
      <c r="AX1476" s="117"/>
      <c r="AY1476" s="117"/>
      <c r="AZ1476" s="117"/>
      <c r="BA1476" s="117"/>
      <c r="BB1476" s="117"/>
    </row>
    <row r="1477" spans="33:70">
      <c r="AG1477" s="117"/>
      <c r="AH1477" s="117"/>
      <c r="AI1477" s="117"/>
      <c r="AJ1477" s="117"/>
      <c r="AK1477" s="117"/>
      <c r="AM1477" s="141"/>
      <c r="AT1477" s="117"/>
      <c r="AU1477" s="117"/>
      <c r="AV1477" s="117"/>
      <c r="AW1477" s="117"/>
      <c r="AX1477" s="117"/>
      <c r="AY1477" s="117"/>
      <c r="AZ1477" s="117"/>
      <c r="BA1477" s="117"/>
    </row>
    <row r="1478" spans="33:70">
      <c r="AG1478" s="117"/>
      <c r="AH1478" s="117"/>
      <c r="AI1478" s="117"/>
      <c r="AJ1478" s="117"/>
      <c r="AK1478" s="117"/>
      <c r="AM1478" s="141"/>
      <c r="AT1478" s="117"/>
      <c r="AU1478" s="117"/>
      <c r="AV1478" s="117"/>
      <c r="AW1478" s="117"/>
      <c r="AX1478" s="117"/>
      <c r="AY1478" s="117"/>
      <c r="AZ1478" s="117"/>
      <c r="BA1478" s="117"/>
    </row>
    <row r="1479" spans="33:70">
      <c r="AG1479" s="117"/>
      <c r="AH1479" s="117"/>
      <c r="AI1479" s="117"/>
      <c r="AJ1479" s="117"/>
      <c r="AK1479" s="117"/>
      <c r="AM1479" s="141"/>
      <c r="AT1479" s="117"/>
      <c r="AU1479" s="117"/>
      <c r="AV1479" s="117"/>
      <c r="AW1479" s="117"/>
      <c r="AX1479" s="117"/>
      <c r="AY1479" s="117"/>
      <c r="AZ1479" s="117"/>
      <c r="BA1479" s="117"/>
    </row>
    <row r="1480" spans="33:70">
      <c r="AG1480" s="117"/>
      <c r="AH1480" s="117"/>
      <c r="AI1480" s="117"/>
      <c r="AJ1480" s="117"/>
      <c r="AK1480" s="117"/>
      <c r="AM1480" s="141"/>
      <c r="AT1480" s="117"/>
      <c r="AU1480" s="117"/>
      <c r="AV1480" s="117"/>
      <c r="AW1480" s="117"/>
      <c r="AX1480" s="117"/>
      <c r="AY1480" s="117"/>
      <c r="AZ1480" s="117"/>
      <c r="BA1480" s="117"/>
    </row>
    <row r="1481" spans="33:70">
      <c r="AG1481" s="117"/>
      <c r="AH1481" s="117"/>
      <c r="AI1481" s="117"/>
      <c r="AJ1481" s="117"/>
      <c r="AK1481" s="117"/>
      <c r="AM1481" s="141"/>
      <c r="AT1481" s="117"/>
      <c r="AU1481" s="117"/>
      <c r="AV1481" s="117"/>
      <c r="AW1481" s="117"/>
      <c r="AX1481" s="117"/>
      <c r="AY1481" s="117"/>
      <c r="AZ1481" s="117"/>
      <c r="BA1481" s="117"/>
      <c r="BB1481" s="117"/>
      <c r="BC1481" s="117"/>
      <c r="BD1481" s="117"/>
      <c r="BE1481" s="117"/>
      <c r="BF1481" s="117"/>
      <c r="BG1481" s="117"/>
      <c r="BH1481" s="117"/>
      <c r="BI1481" s="117"/>
      <c r="BJ1481" s="117"/>
      <c r="BK1481" s="117"/>
      <c r="BL1481" s="117"/>
      <c r="BM1481" s="117"/>
      <c r="BN1481" s="117"/>
      <c r="BO1481" s="117"/>
      <c r="BP1481" s="117"/>
      <c r="BQ1481" s="117"/>
      <c r="BR1481" s="117"/>
    </row>
    <row r="1482" spans="33:70">
      <c r="AG1482" s="117"/>
      <c r="AH1482" s="117"/>
      <c r="AI1482" s="117"/>
      <c r="AJ1482" s="117"/>
      <c r="AK1482" s="117"/>
      <c r="AM1482" s="141"/>
      <c r="AT1482" s="117"/>
      <c r="AU1482" s="117"/>
      <c r="AV1482" s="117"/>
      <c r="AW1482" s="117"/>
      <c r="AX1482" s="117"/>
      <c r="AY1482" s="117"/>
      <c r="AZ1482" s="117"/>
      <c r="BA1482" s="117"/>
    </row>
    <row r="1483" spans="33:70">
      <c r="AG1483" s="117"/>
      <c r="AH1483" s="117"/>
      <c r="AI1483" s="117"/>
      <c r="AJ1483" s="117"/>
      <c r="AK1483" s="117"/>
      <c r="AM1483" s="141"/>
      <c r="AT1483" s="117"/>
      <c r="AU1483" s="117"/>
      <c r="AV1483" s="117"/>
      <c r="AW1483" s="117"/>
      <c r="AX1483" s="117"/>
      <c r="AY1483" s="117"/>
      <c r="AZ1483" s="117"/>
      <c r="BA1483" s="117"/>
      <c r="BB1483" s="117"/>
      <c r="BC1483" s="117"/>
      <c r="BD1483" s="117"/>
      <c r="BE1483" s="117"/>
      <c r="BF1483" s="117"/>
      <c r="BG1483" s="117"/>
      <c r="BH1483" s="117"/>
      <c r="BI1483" s="117"/>
      <c r="BJ1483" s="117"/>
      <c r="BK1483" s="117"/>
      <c r="BL1483" s="117"/>
      <c r="BM1483" s="117"/>
      <c r="BN1483" s="117"/>
      <c r="BO1483" s="117"/>
      <c r="BP1483" s="117"/>
      <c r="BQ1483" s="117"/>
      <c r="BR1483" s="117"/>
    </row>
    <row r="1484" spans="33:70">
      <c r="AG1484" s="117"/>
      <c r="AH1484" s="117"/>
      <c r="AI1484" s="117"/>
      <c r="AJ1484" s="117"/>
      <c r="AK1484" s="117"/>
      <c r="AM1484" s="141"/>
      <c r="AT1484" s="117"/>
      <c r="AU1484" s="117"/>
      <c r="AV1484" s="117"/>
      <c r="AW1484" s="117"/>
      <c r="AX1484" s="117"/>
      <c r="AY1484" s="117"/>
      <c r="AZ1484" s="117"/>
      <c r="BA1484" s="117"/>
      <c r="BB1484" s="117"/>
      <c r="BD1484" s="117"/>
    </row>
    <row r="1485" spans="33:70">
      <c r="AG1485" s="117"/>
      <c r="AH1485" s="117"/>
      <c r="AI1485" s="117"/>
      <c r="AJ1485" s="117"/>
      <c r="AK1485" s="117"/>
      <c r="AM1485" s="141"/>
      <c r="AT1485" s="117"/>
      <c r="AU1485" s="117"/>
      <c r="AV1485" s="117"/>
      <c r="AW1485" s="117"/>
      <c r="AX1485" s="117"/>
      <c r="AY1485" s="117"/>
      <c r="AZ1485" s="117"/>
      <c r="BA1485" s="117"/>
      <c r="BB1485" s="117"/>
    </row>
    <row r="1486" spans="33:70">
      <c r="AG1486" s="117"/>
      <c r="AH1486" s="117"/>
      <c r="AI1486" s="117"/>
      <c r="AJ1486" s="117"/>
      <c r="AK1486" s="117"/>
      <c r="AM1486" s="141"/>
      <c r="AT1486" s="117"/>
      <c r="AU1486" s="117"/>
      <c r="AV1486" s="117"/>
      <c r="AW1486" s="117"/>
      <c r="AX1486" s="117"/>
      <c r="AY1486" s="117"/>
      <c r="AZ1486" s="117"/>
      <c r="BA1486" s="117"/>
      <c r="BB1486" s="117"/>
    </row>
    <row r="1487" spans="33:70">
      <c r="AG1487" s="117"/>
      <c r="AH1487" s="117"/>
      <c r="AI1487" s="117"/>
      <c r="AJ1487" s="117"/>
      <c r="AK1487" s="117"/>
      <c r="AM1487" s="141"/>
      <c r="AT1487" s="117"/>
      <c r="AU1487" s="117"/>
      <c r="AV1487" s="117"/>
      <c r="AW1487" s="117"/>
      <c r="AX1487" s="117"/>
      <c r="AY1487" s="117"/>
      <c r="AZ1487" s="117"/>
      <c r="BA1487" s="117"/>
      <c r="BB1487" s="117"/>
      <c r="BD1487" s="117"/>
    </row>
    <row r="1488" spans="33:70">
      <c r="AG1488" s="117"/>
      <c r="AH1488" s="117"/>
      <c r="AI1488" s="117"/>
      <c r="AJ1488" s="117"/>
      <c r="AK1488" s="117"/>
      <c r="AM1488" s="141"/>
      <c r="AT1488" s="117"/>
      <c r="AU1488" s="117"/>
      <c r="AV1488" s="117"/>
      <c r="AW1488" s="117"/>
      <c r="AX1488" s="117"/>
      <c r="AY1488" s="117"/>
      <c r="AZ1488" s="117"/>
      <c r="BA1488" s="117"/>
      <c r="BB1488" s="117"/>
      <c r="BC1488" s="117"/>
      <c r="BD1488" s="117"/>
      <c r="BE1488" s="117"/>
      <c r="BF1488" s="117"/>
      <c r="BG1488" s="117"/>
      <c r="BH1488" s="117"/>
      <c r="BI1488" s="117"/>
      <c r="BJ1488" s="117"/>
      <c r="BK1488" s="117"/>
      <c r="BL1488" s="117"/>
      <c r="BM1488" s="117"/>
      <c r="BN1488" s="117"/>
      <c r="BO1488" s="117"/>
      <c r="BP1488" s="117"/>
      <c r="BQ1488" s="117"/>
      <c r="BR1488" s="117"/>
    </row>
    <row r="1489" spans="33:70">
      <c r="AG1489" s="117"/>
      <c r="AH1489" s="117"/>
      <c r="AI1489" s="117"/>
      <c r="AJ1489" s="117"/>
      <c r="AK1489" s="117"/>
      <c r="AM1489" s="141"/>
      <c r="AT1489" s="117"/>
      <c r="AU1489" s="117"/>
      <c r="AV1489" s="117"/>
      <c r="AW1489" s="117"/>
      <c r="AX1489" s="117"/>
      <c r="AY1489" s="117"/>
      <c r="AZ1489" s="117"/>
      <c r="BA1489" s="117"/>
      <c r="BB1489" s="117"/>
    </row>
    <row r="1490" spans="33:70">
      <c r="AG1490" s="117"/>
      <c r="AH1490" s="117"/>
      <c r="AI1490" s="117"/>
      <c r="AJ1490" s="117"/>
      <c r="AK1490" s="117"/>
      <c r="AM1490" s="141"/>
      <c r="AT1490" s="117"/>
      <c r="AU1490" s="117"/>
      <c r="AV1490" s="117"/>
      <c r="AW1490" s="117"/>
      <c r="AX1490" s="117"/>
      <c r="AY1490" s="117"/>
      <c r="AZ1490" s="117"/>
      <c r="BA1490" s="117"/>
      <c r="BB1490" s="117"/>
      <c r="BD1490" s="117"/>
    </row>
    <row r="1491" spans="33:70">
      <c r="AG1491" s="117"/>
      <c r="AH1491" s="117"/>
      <c r="AI1491" s="117"/>
      <c r="AJ1491" s="117"/>
      <c r="AK1491" s="117"/>
      <c r="AM1491" s="141"/>
      <c r="AT1491" s="117"/>
      <c r="AU1491" s="117"/>
      <c r="AV1491" s="117"/>
      <c r="AW1491" s="117"/>
      <c r="AX1491" s="117"/>
      <c r="AY1491" s="117"/>
      <c r="AZ1491" s="117"/>
      <c r="BA1491" s="117"/>
      <c r="BB1491" s="117"/>
      <c r="BC1491" s="117"/>
      <c r="BD1491" s="117"/>
      <c r="BE1491" s="117"/>
      <c r="BF1491" s="117"/>
      <c r="BG1491" s="117"/>
      <c r="BH1491" s="117"/>
      <c r="BI1491" s="117"/>
      <c r="BJ1491" s="117"/>
      <c r="BK1491" s="117"/>
      <c r="BL1491" s="117"/>
      <c r="BM1491" s="117"/>
      <c r="BN1491" s="117"/>
      <c r="BO1491" s="117"/>
      <c r="BP1491" s="117"/>
      <c r="BQ1491" s="117"/>
      <c r="BR1491" s="117"/>
    </row>
    <row r="1492" spans="33:70">
      <c r="AG1492" s="117"/>
      <c r="AH1492" s="117"/>
      <c r="AI1492" s="117"/>
      <c r="AJ1492" s="117"/>
      <c r="AK1492" s="117"/>
      <c r="AM1492" s="141"/>
      <c r="AT1492" s="117"/>
      <c r="AU1492" s="117"/>
      <c r="AV1492" s="117"/>
      <c r="AW1492" s="117"/>
      <c r="AX1492" s="117"/>
      <c r="AY1492" s="117"/>
      <c r="AZ1492" s="117"/>
      <c r="BA1492" s="117"/>
      <c r="BB1492" s="117"/>
    </row>
    <row r="1493" spans="33:70">
      <c r="AG1493" s="117"/>
      <c r="AH1493" s="117"/>
      <c r="AI1493" s="117"/>
      <c r="AJ1493" s="117"/>
      <c r="AK1493" s="117"/>
      <c r="AM1493" s="141"/>
      <c r="AT1493" s="117"/>
      <c r="AU1493" s="117"/>
      <c r="AV1493" s="117"/>
      <c r="AW1493" s="117"/>
      <c r="AX1493" s="117"/>
      <c r="AY1493" s="117"/>
      <c r="AZ1493" s="117"/>
      <c r="BA1493" s="117"/>
      <c r="BB1493" s="117"/>
    </row>
    <row r="1494" spans="33:70">
      <c r="AG1494" s="117"/>
      <c r="AH1494" s="117"/>
      <c r="AI1494" s="117"/>
      <c r="AJ1494" s="117"/>
      <c r="AK1494" s="117"/>
      <c r="AM1494" s="141"/>
      <c r="AT1494" s="117"/>
      <c r="AU1494" s="117"/>
      <c r="AV1494" s="117"/>
      <c r="AW1494" s="117"/>
      <c r="AX1494" s="117"/>
      <c r="AY1494" s="117"/>
      <c r="AZ1494" s="117"/>
      <c r="BA1494" s="117"/>
      <c r="BB1494" s="117"/>
      <c r="BD1494" s="117"/>
      <c r="BE1494" s="117"/>
      <c r="BF1494" s="117"/>
      <c r="BG1494" s="117"/>
      <c r="BH1494" s="117"/>
      <c r="BI1494" s="117"/>
      <c r="BJ1494" s="117"/>
      <c r="BK1494" s="117"/>
      <c r="BL1494" s="117"/>
      <c r="BM1494" s="117"/>
      <c r="BN1494" s="117"/>
      <c r="BO1494" s="117"/>
      <c r="BP1494" s="117"/>
      <c r="BQ1494" s="117"/>
      <c r="BR1494" s="117"/>
    </row>
    <row r="1495" spans="33:70">
      <c r="AG1495" s="117"/>
      <c r="AH1495" s="117"/>
      <c r="AI1495" s="117"/>
      <c r="AJ1495" s="117"/>
      <c r="AK1495" s="117"/>
      <c r="AM1495" s="141"/>
      <c r="AT1495" s="117"/>
      <c r="AU1495" s="117"/>
      <c r="AV1495" s="117"/>
      <c r="AW1495" s="117"/>
      <c r="AX1495" s="117"/>
      <c r="AY1495" s="117"/>
      <c r="AZ1495" s="117"/>
      <c r="BA1495" s="117"/>
      <c r="BB1495" s="117"/>
    </row>
    <row r="1496" spans="33:70">
      <c r="AG1496" s="117"/>
      <c r="AH1496" s="117"/>
      <c r="AI1496" s="117"/>
      <c r="AJ1496" s="117"/>
      <c r="AK1496" s="117"/>
      <c r="AM1496" s="141"/>
      <c r="AT1496" s="117"/>
      <c r="AU1496" s="117"/>
      <c r="AV1496" s="117"/>
      <c r="AW1496" s="117"/>
      <c r="AX1496" s="117"/>
      <c r="AY1496" s="117"/>
      <c r="AZ1496" s="117"/>
      <c r="BA1496" s="117"/>
      <c r="BB1496" s="117"/>
      <c r="BD1496" s="117"/>
      <c r="BE1496" s="117"/>
      <c r="BF1496" s="117"/>
      <c r="BG1496" s="117"/>
      <c r="BH1496" s="117"/>
      <c r="BI1496" s="117"/>
      <c r="BJ1496" s="117"/>
      <c r="BK1496" s="117"/>
      <c r="BL1496" s="117"/>
      <c r="BM1496" s="117"/>
      <c r="BN1496" s="117"/>
      <c r="BO1496" s="117"/>
      <c r="BP1496" s="117"/>
      <c r="BQ1496" s="117"/>
      <c r="BR1496" s="117"/>
    </row>
    <row r="1497" spans="33:70">
      <c r="AG1497" s="117"/>
      <c r="AH1497" s="117"/>
      <c r="AI1497" s="117"/>
      <c r="AJ1497" s="117"/>
      <c r="AK1497" s="117"/>
      <c r="AM1497" s="141"/>
      <c r="AT1497" s="117"/>
      <c r="AU1497" s="117"/>
      <c r="AV1497" s="117"/>
      <c r="AW1497" s="117"/>
      <c r="AX1497" s="117"/>
      <c r="AY1497" s="117"/>
      <c r="AZ1497" s="117"/>
      <c r="BA1497" s="117"/>
    </row>
    <row r="1498" spans="33:70">
      <c r="AG1498" s="117"/>
      <c r="AH1498" s="117"/>
      <c r="AI1498" s="117"/>
      <c r="AJ1498" s="117"/>
      <c r="AK1498" s="117"/>
      <c r="AM1498" s="141"/>
      <c r="AT1498" s="117"/>
      <c r="AU1498" s="117"/>
      <c r="AV1498" s="117"/>
      <c r="AW1498" s="117"/>
      <c r="AX1498" s="117"/>
      <c r="AY1498" s="117"/>
      <c r="AZ1498" s="117"/>
      <c r="BA1498" s="117"/>
      <c r="BB1498" s="117"/>
      <c r="BD1498" s="117"/>
    </row>
    <row r="1499" spans="33:70">
      <c r="AG1499" s="117"/>
      <c r="AH1499" s="117"/>
      <c r="AI1499" s="117"/>
      <c r="AJ1499" s="117"/>
      <c r="AK1499" s="117"/>
      <c r="AM1499" s="141"/>
      <c r="AT1499" s="117"/>
      <c r="AU1499" s="117"/>
      <c r="AV1499" s="117"/>
      <c r="AW1499" s="117"/>
      <c r="AX1499" s="117"/>
      <c r="AY1499" s="117"/>
      <c r="AZ1499" s="117"/>
      <c r="BA1499" s="117"/>
    </row>
    <row r="1500" spans="33:70">
      <c r="AG1500" s="117"/>
      <c r="AH1500" s="117"/>
      <c r="AI1500" s="117"/>
      <c r="AJ1500" s="117"/>
      <c r="AK1500" s="117"/>
      <c r="AM1500" s="141"/>
      <c r="AT1500" s="117"/>
      <c r="AU1500" s="117"/>
      <c r="AV1500" s="117"/>
      <c r="AW1500" s="117"/>
      <c r="AX1500" s="117"/>
      <c r="AY1500" s="117"/>
      <c r="AZ1500" s="117"/>
      <c r="BA1500" s="117"/>
      <c r="BB1500" s="117"/>
    </row>
    <row r="1501" spans="33:70">
      <c r="AG1501" s="117"/>
      <c r="AH1501" s="117"/>
      <c r="AI1501" s="117"/>
      <c r="AJ1501" s="117"/>
      <c r="AK1501" s="117"/>
      <c r="AM1501" s="141"/>
      <c r="AT1501" s="117"/>
      <c r="AU1501" s="117"/>
      <c r="AV1501" s="117"/>
      <c r="AW1501" s="117"/>
      <c r="AX1501" s="117"/>
      <c r="AY1501" s="117"/>
      <c r="AZ1501" s="117"/>
      <c r="BA1501" s="117"/>
      <c r="BB1501" s="117"/>
      <c r="BC1501" s="117"/>
      <c r="BD1501" s="117"/>
      <c r="BE1501" s="117"/>
      <c r="BF1501" s="117"/>
      <c r="BG1501" s="117"/>
      <c r="BH1501" s="117"/>
      <c r="BI1501" s="117"/>
      <c r="BJ1501" s="117"/>
      <c r="BK1501" s="117"/>
      <c r="BL1501" s="117"/>
      <c r="BM1501" s="117"/>
      <c r="BN1501" s="117"/>
      <c r="BO1501" s="117"/>
      <c r="BP1501" s="117"/>
      <c r="BQ1501" s="117"/>
      <c r="BR1501" s="117"/>
    </row>
    <row r="1502" spans="33:70">
      <c r="AG1502" s="117"/>
      <c r="AH1502" s="117"/>
      <c r="AI1502" s="117"/>
      <c r="AJ1502" s="117"/>
      <c r="AK1502" s="117"/>
      <c r="AM1502" s="141"/>
      <c r="AT1502" s="117"/>
      <c r="AU1502" s="117"/>
      <c r="AV1502" s="117"/>
      <c r="AW1502" s="117"/>
      <c r="AX1502" s="117"/>
      <c r="AY1502" s="117"/>
      <c r="AZ1502" s="117"/>
      <c r="BA1502" s="117"/>
    </row>
    <row r="1503" spans="33:70">
      <c r="AG1503" s="117"/>
      <c r="AH1503" s="117"/>
      <c r="AI1503" s="117"/>
      <c r="AJ1503" s="117"/>
      <c r="AK1503" s="117"/>
      <c r="AM1503" s="141"/>
      <c r="AT1503" s="117"/>
      <c r="AU1503" s="117"/>
      <c r="AV1503" s="117"/>
      <c r="AW1503" s="117"/>
      <c r="AX1503" s="117"/>
      <c r="AY1503" s="117"/>
      <c r="AZ1503" s="117"/>
      <c r="BA1503" s="117"/>
      <c r="BB1503" s="117"/>
      <c r="BD1503" s="117"/>
    </row>
    <row r="1504" spans="33:70">
      <c r="AG1504" s="117"/>
      <c r="AH1504" s="117"/>
      <c r="AI1504" s="117"/>
      <c r="AJ1504" s="117"/>
      <c r="AK1504" s="117"/>
      <c r="AM1504" s="141"/>
      <c r="AT1504" s="117"/>
      <c r="AU1504" s="117"/>
      <c r="AV1504" s="117"/>
      <c r="AW1504" s="117"/>
      <c r="AX1504" s="117"/>
      <c r="AY1504" s="117"/>
      <c r="AZ1504" s="117"/>
      <c r="BA1504" s="117"/>
      <c r="BB1504" s="117"/>
      <c r="BC1504" s="117"/>
      <c r="BD1504" s="117"/>
      <c r="BE1504" s="117"/>
      <c r="BF1504" s="117"/>
      <c r="BG1504" s="117"/>
      <c r="BH1504" s="117"/>
      <c r="BI1504" s="117"/>
      <c r="BJ1504" s="117"/>
      <c r="BK1504" s="117"/>
      <c r="BL1504" s="117"/>
      <c r="BM1504" s="117"/>
      <c r="BN1504" s="117"/>
      <c r="BO1504" s="117"/>
      <c r="BP1504" s="117"/>
      <c r="BQ1504" s="117"/>
      <c r="BR1504" s="117"/>
    </row>
    <row r="1505" spans="33:70">
      <c r="AG1505" s="117"/>
      <c r="AH1505" s="117"/>
      <c r="AI1505" s="117"/>
      <c r="AJ1505" s="117"/>
      <c r="AK1505" s="117"/>
      <c r="AM1505" s="141"/>
      <c r="AT1505" s="117"/>
      <c r="AU1505" s="117"/>
      <c r="AV1505" s="117"/>
      <c r="AW1505" s="117"/>
      <c r="AX1505" s="117"/>
      <c r="AY1505" s="117"/>
      <c r="AZ1505" s="117"/>
      <c r="BA1505" s="117"/>
      <c r="BB1505" s="117"/>
      <c r="BC1505" s="117"/>
      <c r="BD1505" s="117"/>
      <c r="BE1505" s="117"/>
      <c r="BF1505" s="117"/>
      <c r="BG1505" s="117"/>
      <c r="BH1505" s="117"/>
      <c r="BI1505" s="117"/>
      <c r="BJ1505" s="117"/>
      <c r="BK1505" s="117"/>
      <c r="BL1505" s="117"/>
      <c r="BM1505" s="117"/>
      <c r="BN1505" s="117"/>
      <c r="BO1505" s="117"/>
      <c r="BP1505" s="117"/>
      <c r="BQ1505" s="117"/>
      <c r="BR1505" s="117"/>
    </row>
    <row r="1506" spans="33:70">
      <c r="AG1506" s="117"/>
      <c r="AH1506" s="117"/>
      <c r="AI1506" s="117"/>
      <c r="AJ1506" s="117"/>
      <c r="AK1506" s="117"/>
      <c r="AM1506" s="141"/>
      <c r="AT1506" s="117"/>
      <c r="AU1506" s="117"/>
      <c r="AV1506" s="117"/>
      <c r="AW1506" s="117"/>
      <c r="AX1506" s="117"/>
      <c r="AY1506" s="117"/>
      <c r="AZ1506" s="117"/>
      <c r="BA1506" s="117"/>
      <c r="BB1506" s="117"/>
      <c r="BC1506" s="117"/>
      <c r="BD1506" s="117"/>
      <c r="BE1506" s="117"/>
      <c r="BF1506" s="117"/>
      <c r="BG1506" s="117"/>
      <c r="BH1506" s="117"/>
      <c r="BI1506" s="117"/>
      <c r="BJ1506" s="117"/>
      <c r="BK1506" s="117"/>
      <c r="BL1506" s="117"/>
      <c r="BM1506" s="117"/>
      <c r="BN1506" s="117"/>
      <c r="BO1506" s="117"/>
      <c r="BP1506" s="117"/>
      <c r="BQ1506" s="117"/>
      <c r="BR1506" s="117"/>
    </row>
    <row r="1507" spans="33:70">
      <c r="AG1507" s="117"/>
      <c r="AH1507" s="117"/>
      <c r="AI1507" s="117"/>
      <c r="AJ1507" s="117"/>
      <c r="AK1507" s="117"/>
      <c r="AM1507" s="141"/>
      <c r="AT1507" s="117"/>
      <c r="AU1507" s="117"/>
      <c r="AV1507" s="117"/>
      <c r="AW1507" s="117"/>
      <c r="AX1507" s="117"/>
      <c r="AY1507" s="117"/>
      <c r="AZ1507" s="117"/>
      <c r="BA1507" s="117"/>
      <c r="BB1507" s="117"/>
    </row>
    <row r="1508" spans="33:70">
      <c r="AG1508" s="117"/>
      <c r="AH1508" s="117"/>
      <c r="AI1508" s="117"/>
      <c r="AJ1508" s="117"/>
      <c r="AK1508" s="117"/>
      <c r="AM1508" s="141"/>
      <c r="AT1508" s="117"/>
      <c r="AU1508" s="117"/>
      <c r="AV1508" s="117"/>
      <c r="AW1508" s="117"/>
      <c r="AX1508" s="117"/>
      <c r="AY1508" s="117"/>
      <c r="AZ1508" s="117"/>
      <c r="BA1508" s="117"/>
      <c r="BB1508" s="117"/>
    </row>
    <row r="1509" spans="33:70">
      <c r="AG1509" s="117"/>
      <c r="AH1509" s="117"/>
      <c r="AI1509" s="117"/>
      <c r="AJ1509" s="117"/>
      <c r="AK1509" s="117"/>
      <c r="AM1509" s="141"/>
      <c r="AT1509" s="117"/>
      <c r="AU1509" s="117"/>
      <c r="AV1509" s="117"/>
      <c r="AW1509" s="117"/>
      <c r="AX1509" s="117"/>
      <c r="AY1509" s="117"/>
      <c r="AZ1509" s="117"/>
      <c r="BA1509" s="117"/>
      <c r="BB1509" s="117"/>
      <c r="BD1509" s="117"/>
      <c r="BE1509" s="117"/>
      <c r="BF1509" s="117"/>
      <c r="BG1509" s="117"/>
      <c r="BH1509" s="117"/>
      <c r="BI1509" s="117"/>
      <c r="BJ1509" s="117"/>
      <c r="BK1509" s="117"/>
      <c r="BL1509" s="117"/>
      <c r="BM1509" s="117"/>
      <c r="BN1509" s="117"/>
      <c r="BO1509" s="117"/>
      <c r="BP1509" s="117"/>
      <c r="BQ1509" s="117"/>
      <c r="BR1509" s="117"/>
    </row>
    <row r="1510" spans="33:70">
      <c r="AG1510" s="117"/>
      <c r="AH1510" s="117"/>
      <c r="AI1510" s="117"/>
      <c r="AJ1510" s="117"/>
      <c r="AK1510" s="117"/>
      <c r="AM1510" s="141"/>
      <c r="AT1510" s="117"/>
      <c r="AU1510" s="117"/>
      <c r="AV1510" s="117"/>
      <c r="AW1510" s="117"/>
      <c r="AX1510" s="117"/>
      <c r="AY1510" s="117"/>
      <c r="AZ1510" s="117"/>
      <c r="BA1510" s="117"/>
      <c r="BB1510" s="117"/>
    </row>
    <row r="1511" spans="33:70">
      <c r="AG1511" s="117"/>
      <c r="AH1511" s="117"/>
      <c r="AI1511" s="117"/>
      <c r="AJ1511" s="117"/>
      <c r="AK1511" s="117"/>
      <c r="AM1511" s="141"/>
      <c r="AT1511" s="117"/>
      <c r="AU1511" s="117"/>
      <c r="AV1511" s="117"/>
      <c r="AW1511" s="117"/>
      <c r="AX1511" s="117"/>
      <c r="AY1511" s="117"/>
      <c r="AZ1511" s="117"/>
      <c r="BA1511" s="117"/>
      <c r="BB1511" s="117"/>
      <c r="BD1511" s="117"/>
      <c r="BE1511" s="117"/>
      <c r="BF1511" s="117"/>
      <c r="BG1511" s="117"/>
      <c r="BH1511" s="117"/>
      <c r="BI1511" s="117"/>
      <c r="BJ1511" s="117"/>
      <c r="BK1511" s="117"/>
      <c r="BL1511" s="117"/>
      <c r="BM1511" s="117"/>
      <c r="BN1511" s="117"/>
      <c r="BO1511" s="117"/>
      <c r="BP1511" s="117"/>
      <c r="BQ1511" s="117"/>
      <c r="BR1511" s="117"/>
    </row>
    <row r="1512" spans="33:70">
      <c r="AG1512" s="117"/>
      <c r="AH1512" s="117"/>
      <c r="AI1512" s="117"/>
      <c r="AJ1512" s="117"/>
      <c r="AK1512" s="117"/>
      <c r="AM1512" s="141"/>
      <c r="AT1512" s="117"/>
      <c r="AU1512" s="117"/>
      <c r="AV1512" s="117"/>
      <c r="AW1512" s="117"/>
      <c r="AX1512" s="117"/>
      <c r="AY1512" s="117"/>
      <c r="AZ1512" s="117"/>
      <c r="BA1512" s="117"/>
      <c r="BB1512" s="117"/>
    </row>
    <row r="1513" spans="33:70">
      <c r="AG1513" s="117"/>
      <c r="AH1513" s="117"/>
      <c r="AI1513" s="117"/>
      <c r="AJ1513" s="117"/>
      <c r="AK1513" s="117"/>
      <c r="AM1513" s="141"/>
      <c r="AT1513" s="117"/>
      <c r="AU1513" s="117"/>
      <c r="AV1513" s="117"/>
      <c r="AW1513" s="117"/>
      <c r="AX1513" s="117"/>
      <c r="AY1513" s="117"/>
      <c r="AZ1513" s="117"/>
      <c r="BA1513" s="117"/>
      <c r="BB1513" s="117"/>
    </row>
    <row r="1514" spans="33:70">
      <c r="AG1514" s="117"/>
      <c r="AH1514" s="117"/>
      <c r="AI1514" s="117"/>
      <c r="AJ1514" s="117"/>
      <c r="AK1514" s="117"/>
      <c r="AM1514" s="141"/>
      <c r="AT1514" s="117"/>
      <c r="AU1514" s="117"/>
      <c r="AV1514" s="117"/>
      <c r="AW1514" s="117"/>
      <c r="AX1514" s="117"/>
      <c r="AY1514" s="117"/>
      <c r="AZ1514" s="117"/>
      <c r="BA1514" s="117"/>
      <c r="BB1514" s="117"/>
      <c r="BD1514" s="117"/>
    </row>
    <row r="1515" spans="33:70">
      <c r="AG1515" s="117"/>
      <c r="AH1515" s="117"/>
      <c r="AI1515" s="117"/>
      <c r="AJ1515" s="117"/>
      <c r="AK1515" s="117"/>
      <c r="AM1515" s="141"/>
      <c r="AT1515" s="117"/>
      <c r="AU1515" s="117"/>
      <c r="AV1515" s="117"/>
      <c r="AW1515" s="117"/>
      <c r="AX1515" s="117"/>
      <c r="AY1515" s="117"/>
      <c r="AZ1515" s="117"/>
      <c r="BA1515" s="117"/>
      <c r="BB1515" s="117"/>
    </row>
    <row r="1516" spans="33:70">
      <c r="AG1516" s="117"/>
      <c r="AH1516" s="117"/>
      <c r="AI1516" s="117"/>
      <c r="AJ1516" s="117"/>
      <c r="AK1516" s="117"/>
      <c r="AM1516" s="141"/>
      <c r="AT1516" s="117"/>
      <c r="AU1516" s="117"/>
      <c r="AV1516" s="117"/>
      <c r="AW1516" s="117"/>
      <c r="AX1516" s="117"/>
      <c r="AY1516" s="117"/>
      <c r="AZ1516" s="117"/>
      <c r="BA1516" s="117"/>
      <c r="BB1516" s="117"/>
      <c r="BD1516" s="117"/>
    </row>
    <row r="1517" spans="33:70">
      <c r="AG1517" s="117"/>
      <c r="AH1517" s="117"/>
      <c r="AI1517" s="117"/>
      <c r="AJ1517" s="117"/>
      <c r="AK1517" s="117"/>
      <c r="AM1517" s="141"/>
      <c r="AT1517" s="117"/>
      <c r="AU1517" s="117"/>
      <c r="AV1517" s="117"/>
      <c r="AW1517" s="117"/>
      <c r="AX1517" s="117"/>
      <c r="AY1517" s="117"/>
      <c r="AZ1517" s="117"/>
      <c r="BA1517" s="117"/>
      <c r="BB1517" s="117"/>
    </row>
    <row r="1518" spans="33:70">
      <c r="AG1518" s="117"/>
      <c r="AH1518" s="117"/>
      <c r="AI1518" s="117"/>
      <c r="AJ1518" s="117"/>
      <c r="AK1518" s="117"/>
      <c r="AM1518" s="141"/>
      <c r="AT1518" s="117"/>
      <c r="AU1518" s="117"/>
      <c r="AV1518" s="117"/>
      <c r="AW1518" s="117"/>
      <c r="AX1518" s="117"/>
      <c r="AY1518" s="117"/>
      <c r="AZ1518" s="117"/>
      <c r="BA1518" s="117"/>
      <c r="BB1518" s="117"/>
    </row>
    <row r="1519" spans="33:70">
      <c r="AG1519" s="117"/>
      <c r="AH1519" s="117"/>
      <c r="AI1519" s="117"/>
      <c r="AJ1519" s="117"/>
      <c r="AK1519" s="117"/>
      <c r="AM1519" s="141"/>
      <c r="AT1519" s="117"/>
      <c r="AU1519" s="117"/>
      <c r="AV1519" s="117"/>
      <c r="AW1519" s="117"/>
      <c r="AX1519" s="117"/>
      <c r="AY1519" s="117"/>
      <c r="AZ1519" s="117"/>
      <c r="BA1519" s="117"/>
      <c r="BB1519" s="117"/>
    </row>
    <row r="1520" spans="33:70">
      <c r="AG1520" s="117"/>
      <c r="AH1520" s="117"/>
      <c r="AI1520" s="117"/>
      <c r="AJ1520" s="117"/>
      <c r="AK1520" s="117"/>
      <c r="AM1520" s="141"/>
      <c r="AT1520" s="117"/>
      <c r="AU1520" s="117"/>
      <c r="AV1520" s="117"/>
      <c r="AW1520" s="117"/>
      <c r="AX1520" s="117"/>
      <c r="AY1520" s="117"/>
      <c r="AZ1520" s="117"/>
      <c r="BA1520" s="117"/>
    </row>
    <row r="1521" spans="33:70">
      <c r="AG1521" s="117"/>
      <c r="AH1521" s="117"/>
      <c r="AI1521" s="117"/>
      <c r="AJ1521" s="117"/>
      <c r="AK1521" s="117"/>
      <c r="AM1521" s="141"/>
      <c r="AT1521" s="117"/>
      <c r="AU1521" s="117"/>
      <c r="AV1521" s="117"/>
      <c r="AW1521" s="117"/>
      <c r="AX1521" s="117"/>
      <c r="AY1521" s="117"/>
      <c r="AZ1521" s="117"/>
      <c r="BA1521" s="117"/>
      <c r="BB1521" s="117"/>
    </row>
    <row r="1522" spans="33:70">
      <c r="AG1522" s="117"/>
      <c r="AH1522" s="117"/>
      <c r="AI1522" s="117"/>
      <c r="AJ1522" s="117"/>
      <c r="AK1522" s="117"/>
      <c r="AM1522" s="141"/>
      <c r="AT1522" s="117"/>
      <c r="AU1522" s="117"/>
      <c r="AV1522" s="117"/>
      <c r="AW1522" s="117"/>
      <c r="AX1522" s="117"/>
      <c r="AY1522" s="117"/>
      <c r="AZ1522" s="117"/>
      <c r="BA1522" s="117"/>
      <c r="BB1522" s="117"/>
      <c r="BC1522" s="117"/>
      <c r="BD1522" s="117"/>
      <c r="BE1522" s="117"/>
      <c r="BF1522" s="117"/>
      <c r="BG1522" s="117"/>
      <c r="BH1522" s="117"/>
      <c r="BI1522" s="117"/>
      <c r="BJ1522" s="117"/>
      <c r="BK1522" s="117"/>
      <c r="BL1522" s="117"/>
      <c r="BM1522" s="117"/>
      <c r="BN1522" s="117"/>
      <c r="BO1522" s="117"/>
      <c r="BP1522" s="117"/>
      <c r="BQ1522" s="117"/>
      <c r="BR1522" s="117"/>
    </row>
    <row r="1523" spans="33:70">
      <c r="AG1523" s="117"/>
      <c r="AH1523" s="117"/>
      <c r="AI1523" s="117"/>
      <c r="AJ1523" s="117"/>
      <c r="AK1523" s="117"/>
      <c r="AM1523" s="141"/>
      <c r="AT1523" s="117"/>
      <c r="AU1523" s="117"/>
      <c r="AV1523" s="117"/>
      <c r="AW1523" s="117"/>
      <c r="AX1523" s="117"/>
      <c r="AY1523" s="117"/>
      <c r="AZ1523" s="117"/>
      <c r="BA1523" s="117"/>
    </row>
    <row r="1524" spans="33:70">
      <c r="AG1524" s="117"/>
      <c r="AH1524" s="117"/>
      <c r="AI1524" s="117"/>
      <c r="AJ1524" s="117"/>
      <c r="AK1524" s="117"/>
      <c r="AM1524" s="141"/>
      <c r="AT1524" s="117"/>
      <c r="AU1524" s="117"/>
      <c r="AV1524" s="117"/>
      <c r="AW1524" s="117"/>
      <c r="AX1524" s="117"/>
      <c r="AY1524" s="117"/>
      <c r="AZ1524" s="117"/>
      <c r="BA1524" s="117"/>
    </row>
    <row r="1525" spans="33:70">
      <c r="AG1525" s="117"/>
      <c r="AH1525" s="117"/>
      <c r="AI1525" s="117"/>
      <c r="AJ1525" s="117"/>
      <c r="AK1525" s="117"/>
      <c r="AM1525" s="141"/>
      <c r="AT1525" s="117"/>
      <c r="AU1525" s="117"/>
      <c r="AV1525" s="117"/>
      <c r="AW1525" s="117"/>
      <c r="AX1525" s="117"/>
      <c r="AY1525" s="117"/>
      <c r="AZ1525" s="117"/>
      <c r="BA1525" s="117"/>
    </row>
    <row r="1526" spans="33:70">
      <c r="AG1526" s="117"/>
      <c r="AH1526" s="117"/>
      <c r="AI1526" s="117"/>
      <c r="AJ1526" s="117"/>
      <c r="AK1526" s="117"/>
      <c r="AM1526" s="141"/>
      <c r="AT1526" s="117"/>
      <c r="AU1526" s="117"/>
      <c r="AV1526" s="117"/>
      <c r="AW1526" s="117"/>
      <c r="AX1526" s="117"/>
      <c r="AY1526" s="117"/>
      <c r="AZ1526" s="117"/>
      <c r="BA1526" s="117"/>
      <c r="BB1526" s="117"/>
    </row>
    <row r="1527" spans="33:70">
      <c r="AG1527" s="117"/>
      <c r="AH1527" s="117"/>
      <c r="AI1527" s="117"/>
      <c r="AJ1527" s="117"/>
      <c r="AK1527" s="117"/>
      <c r="AM1527" s="141"/>
      <c r="AT1527" s="117"/>
      <c r="AU1527" s="117"/>
      <c r="AV1527" s="117"/>
      <c r="AW1527" s="117"/>
      <c r="AX1527" s="117"/>
      <c r="AY1527" s="117"/>
      <c r="AZ1527" s="117"/>
      <c r="BA1527" s="117"/>
      <c r="BB1527" s="117"/>
    </row>
    <row r="1528" spans="33:70">
      <c r="AG1528" s="117"/>
      <c r="AH1528" s="117"/>
      <c r="AI1528" s="117"/>
      <c r="AJ1528" s="117"/>
      <c r="AK1528" s="117"/>
      <c r="AM1528" s="141"/>
      <c r="AT1528" s="117"/>
      <c r="AU1528" s="117"/>
      <c r="AV1528" s="117"/>
      <c r="AW1528" s="117"/>
      <c r="AX1528" s="117"/>
      <c r="AY1528" s="117"/>
      <c r="AZ1528" s="117"/>
      <c r="BA1528" s="117"/>
      <c r="BB1528" s="117"/>
    </row>
    <row r="1529" spans="33:70">
      <c r="AG1529" s="117"/>
      <c r="AH1529" s="117"/>
      <c r="AI1529" s="117"/>
      <c r="AJ1529" s="117"/>
      <c r="AK1529" s="117"/>
      <c r="AM1529" s="141"/>
      <c r="AT1529" s="117"/>
      <c r="AU1529" s="117"/>
      <c r="AV1529" s="117"/>
      <c r="AW1529" s="117"/>
      <c r="AX1529" s="117"/>
      <c r="AY1529" s="117"/>
      <c r="AZ1529" s="117"/>
      <c r="BA1529" s="117"/>
    </row>
    <row r="1530" spans="33:70">
      <c r="AG1530" s="117"/>
      <c r="AH1530" s="117"/>
      <c r="AI1530" s="117"/>
      <c r="AJ1530" s="117"/>
      <c r="AK1530" s="117"/>
      <c r="AM1530" s="141"/>
      <c r="AT1530" s="117"/>
      <c r="AU1530" s="117"/>
      <c r="AV1530" s="117"/>
      <c r="AW1530" s="117"/>
      <c r="AX1530" s="117"/>
      <c r="AY1530" s="117"/>
      <c r="AZ1530" s="117"/>
      <c r="BA1530" s="117"/>
      <c r="BB1530" s="117"/>
      <c r="BC1530" s="117"/>
      <c r="BD1530" s="117"/>
      <c r="BE1530" s="117"/>
      <c r="BF1530" s="117"/>
      <c r="BG1530" s="117"/>
      <c r="BH1530" s="117"/>
      <c r="BI1530" s="117"/>
      <c r="BJ1530" s="117"/>
      <c r="BK1530" s="117"/>
      <c r="BL1530" s="117"/>
      <c r="BM1530" s="117"/>
      <c r="BN1530" s="117"/>
      <c r="BO1530" s="117"/>
      <c r="BP1530" s="117"/>
      <c r="BQ1530" s="117"/>
      <c r="BR1530" s="117"/>
    </row>
    <row r="1531" spans="33:70">
      <c r="AG1531" s="117"/>
      <c r="AH1531" s="117"/>
      <c r="AI1531" s="117"/>
      <c r="AJ1531" s="117"/>
      <c r="AK1531" s="117"/>
      <c r="AM1531" s="141"/>
      <c r="AT1531" s="117"/>
      <c r="AU1531" s="117"/>
      <c r="AV1531" s="117"/>
      <c r="AW1531" s="117"/>
      <c r="AX1531" s="117"/>
      <c r="AY1531" s="117"/>
      <c r="AZ1531" s="117"/>
      <c r="BA1531" s="117"/>
      <c r="BB1531" s="117"/>
      <c r="BD1531" s="117"/>
      <c r="BE1531" s="117"/>
      <c r="BF1531" s="117"/>
      <c r="BG1531" s="117"/>
      <c r="BH1531" s="117"/>
      <c r="BI1531" s="117"/>
      <c r="BJ1531" s="117"/>
      <c r="BK1531" s="117"/>
      <c r="BL1531" s="117"/>
      <c r="BM1531" s="117"/>
      <c r="BN1531" s="117"/>
      <c r="BO1531" s="117"/>
      <c r="BP1531" s="117"/>
      <c r="BQ1531" s="117"/>
      <c r="BR1531" s="117"/>
    </row>
    <row r="1532" spans="33:70">
      <c r="AG1532" s="117"/>
      <c r="AH1532" s="117"/>
      <c r="AI1532" s="117"/>
      <c r="AJ1532" s="117"/>
      <c r="AK1532" s="117"/>
      <c r="AM1532" s="141"/>
      <c r="AT1532" s="117"/>
      <c r="AU1532" s="117"/>
      <c r="AV1532" s="117"/>
      <c r="AW1532" s="117"/>
      <c r="AX1532" s="117"/>
      <c r="AY1532" s="117"/>
      <c r="AZ1532" s="117"/>
      <c r="BA1532" s="117"/>
    </row>
    <row r="1533" spans="33:70">
      <c r="AG1533" s="117"/>
      <c r="AH1533" s="117"/>
      <c r="AI1533" s="117"/>
      <c r="AJ1533" s="117"/>
      <c r="AK1533" s="117"/>
      <c r="AM1533" s="141"/>
      <c r="AT1533" s="117"/>
      <c r="AU1533" s="117"/>
      <c r="AV1533" s="117"/>
      <c r="AW1533" s="117"/>
      <c r="AX1533" s="117"/>
      <c r="AY1533" s="117"/>
      <c r="AZ1533" s="117"/>
      <c r="BA1533" s="117"/>
      <c r="BB1533" s="117"/>
    </row>
    <row r="1534" spans="33:70">
      <c r="AG1534" s="117"/>
      <c r="AH1534" s="117"/>
      <c r="AI1534" s="117"/>
      <c r="AJ1534" s="117"/>
      <c r="AK1534" s="117"/>
      <c r="AM1534" s="141"/>
      <c r="AT1534" s="117"/>
      <c r="AU1534" s="117"/>
      <c r="AV1534" s="117"/>
      <c r="AW1534" s="117"/>
      <c r="AX1534" s="117"/>
      <c r="AY1534" s="117"/>
      <c r="AZ1534" s="117"/>
      <c r="BA1534" s="117"/>
    </row>
    <row r="1535" spans="33:70">
      <c r="AG1535" s="117"/>
      <c r="AH1535" s="117"/>
      <c r="AI1535" s="117"/>
      <c r="AJ1535" s="117"/>
      <c r="AK1535" s="117"/>
      <c r="AM1535" s="141"/>
      <c r="AT1535" s="117"/>
      <c r="AU1535" s="117"/>
      <c r="AV1535" s="117"/>
      <c r="AW1535" s="117"/>
      <c r="AX1535" s="117"/>
      <c r="AY1535" s="117"/>
      <c r="AZ1535" s="117"/>
      <c r="BA1535" s="117"/>
      <c r="BB1535" s="117"/>
      <c r="BC1535" s="117"/>
      <c r="BD1535" s="117"/>
      <c r="BE1535" s="117"/>
      <c r="BF1535" s="117"/>
      <c r="BG1535" s="117"/>
      <c r="BH1535" s="117"/>
      <c r="BI1535" s="117"/>
      <c r="BJ1535" s="117"/>
      <c r="BK1535" s="117"/>
      <c r="BL1535" s="117"/>
      <c r="BM1535" s="117"/>
      <c r="BN1535" s="117"/>
      <c r="BO1535" s="117"/>
      <c r="BP1535" s="117"/>
      <c r="BQ1535" s="117"/>
      <c r="BR1535" s="117"/>
    </row>
    <row r="1536" spans="33:70">
      <c r="AG1536" s="117"/>
      <c r="AH1536" s="117"/>
      <c r="AI1536" s="117"/>
      <c r="AJ1536" s="117"/>
      <c r="AK1536" s="117"/>
      <c r="AM1536" s="141"/>
      <c r="AT1536" s="117"/>
      <c r="AU1536" s="117"/>
      <c r="AV1536" s="117"/>
      <c r="AW1536" s="117"/>
      <c r="AX1536" s="117"/>
      <c r="AY1536" s="117"/>
      <c r="AZ1536" s="117"/>
      <c r="BA1536" s="117"/>
    </row>
    <row r="1537" spans="33:70">
      <c r="AG1537" s="117"/>
      <c r="AH1537" s="117"/>
      <c r="AI1537" s="117"/>
      <c r="AJ1537" s="117"/>
      <c r="AK1537" s="117"/>
      <c r="AM1537" s="141"/>
      <c r="AT1537" s="117"/>
      <c r="AU1537" s="117"/>
      <c r="AV1537" s="117"/>
      <c r="AW1537" s="117"/>
      <c r="AX1537" s="117"/>
      <c r="AY1537" s="117"/>
      <c r="AZ1537" s="117"/>
      <c r="BA1537" s="117"/>
      <c r="BB1537" s="117"/>
      <c r="BD1537" s="117"/>
    </row>
    <row r="1538" spans="33:70">
      <c r="AG1538" s="117"/>
      <c r="AH1538" s="117"/>
      <c r="AI1538" s="117"/>
      <c r="AJ1538" s="117"/>
      <c r="AK1538" s="117"/>
      <c r="AM1538" s="141"/>
      <c r="AT1538" s="117"/>
      <c r="AU1538" s="117"/>
      <c r="AV1538" s="117"/>
      <c r="AW1538" s="117"/>
      <c r="AX1538" s="117"/>
      <c r="AY1538" s="117"/>
      <c r="AZ1538" s="117"/>
      <c r="BA1538" s="117"/>
      <c r="BB1538" s="117"/>
      <c r="BD1538" s="117"/>
    </row>
    <row r="1539" spans="33:70">
      <c r="AG1539" s="117"/>
      <c r="AH1539" s="117"/>
      <c r="AI1539" s="117"/>
      <c r="AJ1539" s="117"/>
      <c r="AK1539" s="117"/>
      <c r="AM1539" s="141"/>
      <c r="AT1539" s="117"/>
      <c r="AU1539" s="117"/>
      <c r="AV1539" s="117"/>
      <c r="AW1539" s="117"/>
      <c r="AX1539" s="117"/>
      <c r="AY1539" s="117"/>
      <c r="AZ1539" s="117"/>
      <c r="BA1539" s="117"/>
      <c r="BB1539" s="117"/>
      <c r="BD1539" s="117"/>
    </row>
    <row r="1540" spans="33:70">
      <c r="AG1540" s="117"/>
      <c r="AH1540" s="117"/>
      <c r="AI1540" s="117"/>
      <c r="AJ1540" s="117"/>
      <c r="AK1540" s="117"/>
      <c r="AM1540" s="141"/>
      <c r="AT1540" s="117"/>
      <c r="AU1540" s="117"/>
      <c r="AV1540" s="117"/>
      <c r="AW1540" s="117"/>
      <c r="AX1540" s="117"/>
      <c r="AY1540" s="117"/>
      <c r="AZ1540" s="117"/>
      <c r="BA1540" s="117"/>
      <c r="BB1540" s="117"/>
    </row>
    <row r="1541" spans="33:70">
      <c r="AG1541" s="117"/>
      <c r="AH1541" s="117"/>
      <c r="AI1541" s="117"/>
      <c r="AJ1541" s="117"/>
      <c r="AK1541" s="117"/>
      <c r="AM1541" s="141"/>
      <c r="AT1541" s="117"/>
      <c r="AU1541" s="117"/>
      <c r="AV1541" s="117"/>
      <c r="AW1541" s="117"/>
      <c r="AX1541" s="117"/>
      <c r="AY1541" s="117"/>
      <c r="AZ1541" s="117"/>
      <c r="BA1541" s="117"/>
    </row>
    <row r="1542" spans="33:70">
      <c r="AG1542" s="117"/>
      <c r="AH1542" s="117"/>
      <c r="AI1542" s="117"/>
      <c r="AJ1542" s="117"/>
      <c r="AK1542" s="117"/>
      <c r="AM1542" s="141"/>
      <c r="AT1542" s="117"/>
      <c r="AU1542" s="117"/>
      <c r="AV1542" s="117"/>
      <c r="AW1542" s="117"/>
      <c r="AX1542" s="117"/>
      <c r="AY1542" s="117"/>
      <c r="AZ1542" s="117"/>
      <c r="BA1542" s="117"/>
      <c r="BB1542" s="117"/>
    </row>
    <row r="1543" spans="33:70">
      <c r="AG1543" s="117"/>
      <c r="AH1543" s="117"/>
      <c r="AI1543" s="117"/>
      <c r="AJ1543" s="117"/>
      <c r="AK1543" s="117"/>
      <c r="AM1543" s="141"/>
      <c r="AT1543" s="117"/>
      <c r="AU1543" s="117"/>
      <c r="AV1543" s="117"/>
      <c r="AW1543" s="117"/>
      <c r="AX1543" s="117"/>
      <c r="AY1543" s="117"/>
      <c r="AZ1543" s="117"/>
      <c r="BA1543" s="117"/>
      <c r="BB1543" s="117"/>
    </row>
    <row r="1544" spans="33:70">
      <c r="AG1544" s="117"/>
      <c r="AH1544" s="117"/>
      <c r="AI1544" s="117"/>
      <c r="AJ1544" s="117"/>
      <c r="AK1544" s="117"/>
      <c r="AM1544" s="141"/>
      <c r="AT1544" s="117"/>
      <c r="AU1544" s="117"/>
      <c r="AV1544" s="117"/>
      <c r="AW1544" s="117"/>
      <c r="AX1544" s="117"/>
      <c r="AY1544" s="117"/>
      <c r="AZ1544" s="117"/>
      <c r="BA1544" s="117"/>
      <c r="BB1544" s="117"/>
      <c r="BC1544" s="117"/>
      <c r="BD1544" s="117"/>
      <c r="BE1544" s="117"/>
      <c r="BF1544" s="117"/>
      <c r="BG1544" s="117"/>
      <c r="BH1544" s="117"/>
      <c r="BI1544" s="117"/>
      <c r="BJ1544" s="117"/>
      <c r="BK1544" s="117"/>
      <c r="BL1544" s="117"/>
      <c r="BM1544" s="117"/>
      <c r="BN1544" s="117"/>
      <c r="BO1544" s="117"/>
      <c r="BP1544" s="117"/>
      <c r="BQ1544" s="117"/>
      <c r="BR1544" s="117"/>
    </row>
    <row r="1545" spans="33:70">
      <c r="AG1545" s="117"/>
      <c r="AH1545" s="117"/>
      <c r="AI1545" s="117"/>
      <c r="AJ1545" s="117"/>
      <c r="AK1545" s="117"/>
      <c r="AM1545" s="141"/>
      <c r="AT1545" s="117"/>
      <c r="AU1545" s="117"/>
      <c r="AV1545" s="117"/>
      <c r="AW1545" s="117"/>
      <c r="AX1545" s="117"/>
      <c r="AY1545" s="117"/>
      <c r="AZ1545" s="117"/>
      <c r="BA1545" s="117"/>
    </row>
    <row r="1546" spans="33:70">
      <c r="AG1546" s="117"/>
      <c r="AH1546" s="117"/>
      <c r="AI1546" s="117"/>
      <c r="AJ1546" s="117"/>
      <c r="AK1546" s="117"/>
      <c r="AM1546" s="141"/>
      <c r="AT1546" s="117"/>
      <c r="AU1546" s="117"/>
      <c r="AV1546" s="117"/>
      <c r="AW1546" s="117"/>
      <c r="AX1546" s="117"/>
      <c r="AY1546" s="117"/>
      <c r="AZ1546" s="117"/>
      <c r="BA1546" s="117"/>
    </row>
    <row r="1547" spans="33:70">
      <c r="AG1547" s="117"/>
      <c r="AH1547" s="117"/>
      <c r="AI1547" s="117"/>
      <c r="AJ1547" s="117"/>
      <c r="AK1547" s="117"/>
      <c r="AM1547" s="141"/>
      <c r="AT1547" s="117"/>
      <c r="AU1547" s="117"/>
      <c r="AV1547" s="117"/>
      <c r="AW1547" s="117"/>
      <c r="AX1547" s="117"/>
      <c r="AY1547" s="117"/>
      <c r="AZ1547" s="117"/>
      <c r="BA1547" s="117"/>
      <c r="BB1547" s="117"/>
      <c r="BC1547" s="117"/>
      <c r="BD1547" s="117"/>
      <c r="BE1547" s="117"/>
      <c r="BF1547" s="117"/>
      <c r="BG1547" s="117"/>
      <c r="BH1547" s="117"/>
      <c r="BI1547" s="117"/>
      <c r="BJ1547" s="117"/>
      <c r="BK1547" s="117"/>
      <c r="BL1547" s="117"/>
      <c r="BM1547" s="117"/>
      <c r="BN1547" s="117"/>
      <c r="BO1547" s="117"/>
      <c r="BP1547" s="117"/>
      <c r="BQ1547" s="117"/>
      <c r="BR1547" s="117"/>
    </row>
    <row r="1548" spans="33:70">
      <c r="AG1548" s="117"/>
      <c r="AH1548" s="117"/>
      <c r="AI1548" s="117"/>
      <c r="AJ1548" s="117"/>
      <c r="AK1548" s="117"/>
      <c r="AM1548" s="141"/>
      <c r="AT1548" s="117"/>
      <c r="AU1548" s="117"/>
      <c r="AV1548" s="117"/>
      <c r="AW1548" s="117"/>
      <c r="AX1548" s="117"/>
      <c r="AY1548" s="117"/>
      <c r="AZ1548" s="117"/>
      <c r="BA1548" s="117"/>
      <c r="BB1548" s="117"/>
      <c r="BD1548" s="117"/>
      <c r="BE1548" s="117"/>
      <c r="BF1548" s="117"/>
      <c r="BG1548" s="117"/>
      <c r="BH1548" s="117"/>
      <c r="BI1548" s="117"/>
      <c r="BJ1548" s="117"/>
      <c r="BK1548" s="117"/>
      <c r="BL1548" s="117"/>
      <c r="BM1548" s="117"/>
      <c r="BN1548" s="117"/>
      <c r="BO1548" s="117"/>
      <c r="BP1548" s="117"/>
      <c r="BQ1548" s="117"/>
      <c r="BR1548" s="117"/>
    </row>
    <row r="1549" spans="33:70">
      <c r="AG1549" s="117"/>
      <c r="AH1549" s="117"/>
      <c r="AI1549" s="117"/>
      <c r="AJ1549" s="117"/>
      <c r="AK1549" s="117"/>
      <c r="AM1549" s="141"/>
      <c r="AT1549" s="117"/>
      <c r="AU1549" s="117"/>
      <c r="AV1549" s="117"/>
      <c r="AW1549" s="117"/>
      <c r="AX1549" s="117"/>
      <c r="AY1549" s="117"/>
      <c r="AZ1549" s="117"/>
      <c r="BA1549" s="117"/>
      <c r="BB1549" s="117"/>
      <c r="BD1549" s="117"/>
    </row>
    <row r="1550" spans="33:70">
      <c r="AG1550" s="117"/>
      <c r="AH1550" s="117"/>
      <c r="AI1550" s="117"/>
      <c r="AJ1550" s="117"/>
      <c r="AK1550" s="117"/>
      <c r="AM1550" s="141"/>
      <c r="AT1550" s="117"/>
      <c r="AU1550" s="117"/>
      <c r="AV1550" s="117"/>
      <c r="AW1550" s="117"/>
      <c r="AX1550" s="117"/>
      <c r="AY1550" s="117"/>
      <c r="AZ1550" s="117"/>
      <c r="BA1550" s="117"/>
    </row>
    <row r="1551" spans="33:70">
      <c r="AG1551" s="117"/>
      <c r="AH1551" s="117"/>
      <c r="AI1551" s="117"/>
      <c r="AJ1551" s="117"/>
      <c r="AK1551" s="117"/>
      <c r="AM1551" s="141"/>
      <c r="AT1551" s="117"/>
      <c r="AU1551" s="117"/>
      <c r="AV1551" s="117"/>
      <c r="AW1551" s="117"/>
      <c r="AX1551" s="117"/>
      <c r="AY1551" s="117"/>
      <c r="AZ1551" s="117"/>
      <c r="BA1551" s="117"/>
      <c r="BB1551" s="117"/>
    </row>
    <row r="1552" spans="33:70">
      <c r="AG1552" s="117"/>
      <c r="AH1552" s="117"/>
      <c r="AI1552" s="117"/>
      <c r="AJ1552" s="117"/>
      <c r="AK1552" s="117"/>
      <c r="AM1552" s="141"/>
      <c r="AT1552" s="117"/>
      <c r="AU1552" s="117"/>
      <c r="AV1552" s="117"/>
      <c r="AW1552" s="117"/>
      <c r="AX1552" s="117"/>
      <c r="AY1552" s="117"/>
      <c r="AZ1552" s="117"/>
      <c r="BA1552" s="117"/>
      <c r="BB1552" s="117"/>
    </row>
    <row r="1553" spans="33:70">
      <c r="AG1553" s="117"/>
      <c r="AH1553" s="117"/>
      <c r="AI1553" s="117"/>
      <c r="AJ1553" s="117"/>
      <c r="AK1553" s="117"/>
      <c r="AM1553" s="141"/>
      <c r="AT1553" s="117"/>
      <c r="AU1553" s="117"/>
      <c r="AV1553" s="117"/>
      <c r="AW1553" s="117"/>
      <c r="AX1553" s="117"/>
      <c r="AY1553" s="117"/>
      <c r="AZ1553" s="117"/>
      <c r="BA1553" s="117"/>
      <c r="BB1553" s="117"/>
      <c r="BD1553" s="117"/>
    </row>
    <row r="1554" spans="33:70">
      <c r="AG1554" s="117"/>
      <c r="AH1554" s="117"/>
      <c r="AI1554" s="117"/>
      <c r="AJ1554" s="117"/>
      <c r="AK1554" s="117"/>
      <c r="AM1554" s="141"/>
      <c r="AT1554" s="117"/>
      <c r="AU1554" s="117"/>
      <c r="AV1554" s="117"/>
      <c r="AW1554" s="117"/>
      <c r="AX1554" s="117"/>
      <c r="AY1554" s="117"/>
      <c r="AZ1554" s="117"/>
      <c r="BA1554" s="117"/>
      <c r="BB1554" s="117"/>
      <c r="BD1554" s="117"/>
      <c r="BE1554" s="117"/>
      <c r="BF1554" s="117"/>
      <c r="BG1554" s="117"/>
      <c r="BH1554" s="117"/>
      <c r="BI1554" s="117"/>
      <c r="BJ1554" s="117"/>
      <c r="BK1554" s="117"/>
      <c r="BL1554" s="117"/>
      <c r="BM1554" s="117"/>
      <c r="BN1554" s="117"/>
      <c r="BO1554" s="117"/>
      <c r="BP1554" s="117"/>
      <c r="BQ1554" s="117"/>
      <c r="BR1554" s="117"/>
    </row>
    <row r="1555" spans="33:70">
      <c r="AG1555" s="117"/>
      <c r="AH1555" s="117"/>
      <c r="AI1555" s="117"/>
      <c r="AJ1555" s="117"/>
      <c r="AK1555" s="117"/>
      <c r="AM1555" s="141"/>
      <c r="AT1555" s="117"/>
      <c r="AU1555" s="117"/>
      <c r="AV1555" s="117"/>
      <c r="AW1555" s="117"/>
      <c r="AX1555" s="117"/>
      <c r="AY1555" s="117"/>
      <c r="AZ1555" s="117"/>
      <c r="BA1555" s="117"/>
      <c r="BB1555" s="117"/>
    </row>
    <row r="1556" spans="33:70">
      <c r="AG1556" s="117"/>
      <c r="AH1556" s="117"/>
      <c r="AI1556" s="117"/>
      <c r="AJ1556" s="117"/>
      <c r="AK1556" s="117"/>
      <c r="AM1556" s="141"/>
      <c r="AT1556" s="117"/>
      <c r="AU1556" s="117"/>
      <c r="AV1556" s="117"/>
      <c r="AW1556" s="117"/>
      <c r="AX1556" s="117"/>
      <c r="AY1556" s="117"/>
      <c r="AZ1556" s="117"/>
      <c r="BA1556" s="117"/>
      <c r="BB1556" s="117"/>
    </row>
    <row r="1557" spans="33:70">
      <c r="AG1557" s="117"/>
      <c r="AH1557" s="117"/>
      <c r="AI1557" s="117"/>
      <c r="AJ1557" s="117"/>
      <c r="AK1557" s="117"/>
      <c r="AM1557" s="141"/>
      <c r="AT1557" s="117"/>
      <c r="AU1557" s="117"/>
      <c r="AV1557" s="117"/>
      <c r="AW1557" s="117"/>
      <c r="AX1557" s="117"/>
      <c r="AY1557" s="117"/>
      <c r="AZ1557" s="117"/>
      <c r="BA1557" s="117"/>
      <c r="BB1557" s="117"/>
    </row>
    <row r="1558" spans="33:70">
      <c r="AG1558" s="117"/>
      <c r="AH1558" s="117"/>
      <c r="AI1558" s="117"/>
      <c r="AJ1558" s="117"/>
      <c r="AK1558" s="117"/>
      <c r="AM1558" s="141"/>
      <c r="AT1558" s="117"/>
      <c r="AU1558" s="117"/>
      <c r="AV1558" s="117"/>
      <c r="AW1558" s="117"/>
      <c r="AX1558" s="117"/>
      <c r="AY1558" s="117"/>
      <c r="AZ1558" s="117"/>
      <c r="BA1558" s="117"/>
      <c r="BB1558" s="117"/>
      <c r="BD1558" s="117"/>
    </row>
    <row r="1559" spans="33:70">
      <c r="AG1559" s="117"/>
      <c r="AH1559" s="117"/>
      <c r="AI1559" s="117"/>
      <c r="AJ1559" s="117"/>
      <c r="AK1559" s="117"/>
      <c r="AM1559" s="141"/>
      <c r="AT1559" s="117"/>
      <c r="AU1559" s="117"/>
      <c r="AV1559" s="117"/>
      <c r="AW1559" s="117"/>
      <c r="AX1559" s="117"/>
      <c r="AY1559" s="117"/>
      <c r="AZ1559" s="117"/>
      <c r="BA1559" s="117"/>
      <c r="BB1559" s="117"/>
      <c r="BD1559" s="117"/>
      <c r="BE1559" s="117"/>
      <c r="BF1559" s="117"/>
      <c r="BG1559" s="117"/>
      <c r="BH1559" s="117"/>
      <c r="BI1559" s="117"/>
      <c r="BJ1559" s="117"/>
      <c r="BK1559" s="117"/>
      <c r="BL1559" s="117"/>
      <c r="BM1559" s="117"/>
      <c r="BN1559" s="117"/>
      <c r="BO1559" s="117"/>
      <c r="BP1559" s="117"/>
      <c r="BQ1559" s="117"/>
      <c r="BR1559" s="117"/>
    </row>
    <row r="1560" spans="33:70">
      <c r="AG1560" s="117"/>
      <c r="AH1560" s="117"/>
      <c r="AI1560" s="117"/>
      <c r="AJ1560" s="117"/>
      <c r="AK1560" s="117"/>
      <c r="AM1560" s="141"/>
      <c r="AT1560" s="117"/>
      <c r="AU1560" s="117"/>
      <c r="AV1560" s="117"/>
      <c r="AW1560" s="117"/>
      <c r="AX1560" s="117"/>
      <c r="AY1560" s="117"/>
      <c r="AZ1560" s="117"/>
      <c r="BA1560" s="117"/>
    </row>
    <row r="1561" spans="33:70">
      <c r="AG1561" s="117"/>
      <c r="AH1561" s="117"/>
      <c r="AI1561" s="117"/>
      <c r="AJ1561" s="117"/>
      <c r="AK1561" s="117"/>
      <c r="AM1561" s="141"/>
      <c r="AT1561" s="117"/>
      <c r="AU1561" s="117"/>
      <c r="AV1561" s="117"/>
      <c r="AW1561" s="117"/>
      <c r="AX1561" s="117"/>
      <c r="AY1561" s="117"/>
      <c r="AZ1561" s="117"/>
      <c r="BA1561" s="117"/>
      <c r="BB1561" s="117"/>
    </row>
    <row r="1562" spans="33:70">
      <c r="AG1562" s="117"/>
      <c r="AH1562" s="117"/>
      <c r="AI1562" s="117"/>
      <c r="AJ1562" s="117"/>
      <c r="AK1562" s="117"/>
      <c r="AM1562" s="141"/>
      <c r="AT1562" s="117"/>
      <c r="AU1562" s="117"/>
      <c r="AV1562" s="117"/>
      <c r="AW1562" s="117"/>
      <c r="AX1562" s="117"/>
      <c r="AY1562" s="117"/>
      <c r="AZ1562" s="117"/>
      <c r="BA1562" s="117"/>
      <c r="BB1562" s="117"/>
    </row>
    <row r="1563" spans="33:70">
      <c r="AG1563" s="117"/>
      <c r="AH1563" s="117"/>
      <c r="AI1563" s="117"/>
      <c r="AJ1563" s="117"/>
      <c r="AK1563" s="117"/>
      <c r="AM1563" s="141"/>
      <c r="AT1563" s="117"/>
      <c r="AU1563" s="117"/>
      <c r="AV1563" s="117"/>
      <c r="AW1563" s="117"/>
      <c r="AX1563" s="117"/>
      <c r="AY1563" s="117"/>
      <c r="AZ1563" s="117"/>
      <c r="BA1563" s="117"/>
      <c r="BB1563" s="117"/>
      <c r="BD1563" s="117"/>
    </row>
    <row r="1564" spans="33:70">
      <c r="AG1564" s="117"/>
      <c r="AH1564" s="117"/>
      <c r="AI1564" s="117"/>
      <c r="AJ1564" s="117"/>
      <c r="AK1564" s="117"/>
      <c r="AM1564" s="141"/>
      <c r="AT1564" s="117"/>
      <c r="AU1564" s="117"/>
      <c r="AV1564" s="117"/>
      <c r="AW1564" s="117"/>
      <c r="AX1564" s="117"/>
      <c r="AY1564" s="117"/>
      <c r="AZ1564" s="117"/>
      <c r="BA1564" s="117"/>
      <c r="BB1564" s="117"/>
    </row>
    <row r="1565" spans="33:70">
      <c r="AG1565" s="117"/>
      <c r="AH1565" s="117"/>
      <c r="AI1565" s="117"/>
      <c r="AJ1565" s="117"/>
      <c r="AK1565" s="117"/>
      <c r="AM1565" s="141"/>
      <c r="AT1565" s="117"/>
      <c r="AU1565" s="117"/>
      <c r="AV1565" s="117"/>
      <c r="AW1565" s="117"/>
      <c r="AX1565" s="117"/>
      <c r="AY1565" s="117"/>
      <c r="AZ1565" s="117"/>
      <c r="BA1565" s="117"/>
    </row>
    <row r="1566" spans="33:70">
      <c r="AG1566" s="117"/>
      <c r="AH1566" s="117"/>
      <c r="AI1566" s="117"/>
      <c r="AJ1566" s="117"/>
      <c r="AK1566" s="117"/>
      <c r="AM1566" s="141"/>
      <c r="AT1566" s="117"/>
      <c r="AU1566" s="117"/>
      <c r="AV1566" s="117"/>
      <c r="AW1566" s="117"/>
      <c r="AX1566" s="117"/>
      <c r="AY1566" s="117"/>
      <c r="AZ1566" s="117"/>
      <c r="BA1566" s="117"/>
    </row>
    <row r="1567" spans="33:70">
      <c r="AG1567" s="117"/>
      <c r="AH1567" s="117"/>
      <c r="AI1567" s="117"/>
      <c r="AJ1567" s="117"/>
      <c r="AK1567" s="117"/>
      <c r="AM1567" s="141"/>
      <c r="AT1567" s="117"/>
      <c r="AU1567" s="117"/>
      <c r="AV1567" s="117"/>
      <c r="AW1567" s="117"/>
      <c r="AX1567" s="117"/>
      <c r="AY1567" s="117"/>
      <c r="AZ1567" s="117"/>
      <c r="BA1567" s="117"/>
      <c r="BB1567" s="117"/>
      <c r="BC1567" s="117"/>
      <c r="BD1567" s="117"/>
      <c r="BE1567" s="117"/>
      <c r="BF1567" s="117"/>
      <c r="BG1567" s="117"/>
      <c r="BH1567" s="117"/>
      <c r="BI1567" s="117"/>
      <c r="BJ1567" s="117"/>
      <c r="BK1567" s="117"/>
      <c r="BL1567" s="117"/>
      <c r="BM1567" s="117"/>
      <c r="BN1567" s="117"/>
      <c r="BO1567" s="117"/>
      <c r="BP1567" s="117"/>
      <c r="BQ1567" s="117"/>
      <c r="BR1567" s="117"/>
    </row>
    <row r="1568" spans="33:70">
      <c r="AG1568" s="117"/>
      <c r="AH1568" s="117"/>
      <c r="AI1568" s="117"/>
      <c r="AJ1568" s="117"/>
      <c r="AK1568" s="117"/>
      <c r="AM1568" s="141"/>
      <c r="AT1568" s="117"/>
      <c r="AU1568" s="117"/>
      <c r="AV1568" s="117"/>
      <c r="AW1568" s="117"/>
      <c r="AX1568" s="117"/>
      <c r="AY1568" s="117"/>
      <c r="AZ1568" s="117"/>
      <c r="BA1568" s="117"/>
    </row>
    <row r="1569" spans="33:70">
      <c r="AG1569" s="117"/>
      <c r="AH1569" s="117"/>
      <c r="AI1569" s="117"/>
      <c r="AJ1569" s="117"/>
      <c r="AK1569" s="117"/>
      <c r="AM1569" s="141"/>
      <c r="AT1569" s="117"/>
      <c r="AU1569" s="117"/>
      <c r="AV1569" s="117"/>
      <c r="AW1569" s="117"/>
      <c r="AX1569" s="117"/>
      <c r="AY1569" s="117"/>
      <c r="AZ1569" s="117"/>
      <c r="BA1569" s="117"/>
      <c r="BB1569" s="117"/>
      <c r="BC1569" s="117"/>
      <c r="BD1569" s="117"/>
      <c r="BE1569" s="117"/>
      <c r="BF1569" s="117"/>
      <c r="BG1569" s="117"/>
      <c r="BH1569" s="117"/>
      <c r="BI1569" s="117"/>
      <c r="BJ1569" s="117"/>
      <c r="BK1569" s="117"/>
      <c r="BL1569" s="117"/>
      <c r="BM1569" s="117"/>
      <c r="BN1569" s="117"/>
      <c r="BO1569" s="117"/>
      <c r="BP1569" s="117"/>
      <c r="BQ1569" s="117"/>
      <c r="BR1569" s="117"/>
    </row>
    <row r="1570" spans="33:70">
      <c r="AG1570" s="117"/>
      <c r="AH1570" s="117"/>
      <c r="AI1570" s="117"/>
      <c r="AJ1570" s="117"/>
      <c r="AK1570" s="117"/>
      <c r="AM1570" s="141"/>
      <c r="AT1570" s="117"/>
      <c r="AU1570" s="117"/>
      <c r="AV1570" s="117"/>
      <c r="AW1570" s="117"/>
      <c r="AX1570" s="117"/>
      <c r="AY1570" s="117"/>
      <c r="AZ1570" s="117"/>
      <c r="BA1570" s="117"/>
      <c r="BB1570" s="117"/>
      <c r="BD1570" s="117"/>
      <c r="BE1570" s="117"/>
      <c r="BF1570" s="117"/>
      <c r="BG1570" s="117"/>
      <c r="BH1570" s="117"/>
      <c r="BI1570" s="117"/>
      <c r="BJ1570" s="117"/>
      <c r="BK1570" s="117"/>
      <c r="BL1570" s="117"/>
      <c r="BM1570" s="117"/>
      <c r="BN1570" s="117"/>
      <c r="BO1570" s="117"/>
      <c r="BP1570" s="117"/>
      <c r="BQ1570" s="117"/>
      <c r="BR1570" s="117"/>
    </row>
    <row r="1571" spans="33:70">
      <c r="AG1571" s="117"/>
      <c r="AH1571" s="117"/>
      <c r="AI1571" s="117"/>
      <c r="AJ1571" s="117"/>
      <c r="AK1571" s="117"/>
      <c r="AM1571" s="141"/>
      <c r="AT1571" s="117"/>
      <c r="AU1571" s="117"/>
      <c r="AV1571" s="117"/>
      <c r="AW1571" s="117"/>
      <c r="AX1571" s="117"/>
      <c r="AY1571" s="117"/>
      <c r="AZ1571" s="117"/>
      <c r="BA1571" s="117"/>
      <c r="BB1571" s="117"/>
      <c r="BC1571" s="117"/>
      <c r="BD1571" s="117"/>
      <c r="BE1571" s="117"/>
      <c r="BF1571" s="117"/>
      <c r="BG1571" s="117"/>
      <c r="BH1571" s="117"/>
      <c r="BI1571" s="117"/>
      <c r="BJ1571" s="117"/>
      <c r="BK1571" s="117"/>
      <c r="BL1571" s="117"/>
      <c r="BM1571" s="117"/>
      <c r="BN1571" s="117"/>
      <c r="BO1571" s="117"/>
      <c r="BP1571" s="117"/>
      <c r="BQ1571" s="117"/>
      <c r="BR1571" s="117"/>
    </row>
    <row r="1572" spans="33:70">
      <c r="AG1572" s="117"/>
      <c r="AH1572" s="117"/>
      <c r="AI1572" s="117"/>
      <c r="AJ1572" s="117"/>
      <c r="AK1572" s="117"/>
      <c r="AM1572" s="141"/>
      <c r="AT1572" s="117"/>
      <c r="AU1572" s="117"/>
      <c r="AV1572" s="117"/>
      <c r="AW1572" s="117"/>
      <c r="AX1572" s="117"/>
      <c r="AY1572" s="117"/>
      <c r="AZ1572" s="117"/>
      <c r="BA1572" s="117"/>
      <c r="BB1572" s="117"/>
      <c r="BD1572" s="117"/>
      <c r="BE1572" s="117"/>
      <c r="BF1572" s="117"/>
      <c r="BG1572" s="117"/>
      <c r="BH1572" s="117"/>
      <c r="BI1572" s="117"/>
      <c r="BJ1572" s="117"/>
      <c r="BK1572" s="117"/>
      <c r="BL1572" s="117"/>
      <c r="BM1572" s="117"/>
      <c r="BN1572" s="117"/>
      <c r="BO1572" s="117"/>
      <c r="BP1572" s="117"/>
      <c r="BQ1572" s="117"/>
      <c r="BR1572" s="117"/>
    </row>
    <row r="1573" spans="33:70">
      <c r="AG1573" s="117"/>
      <c r="AH1573" s="117"/>
      <c r="AI1573" s="117"/>
      <c r="AJ1573" s="117"/>
      <c r="AK1573" s="117"/>
      <c r="AM1573" s="141"/>
      <c r="AT1573" s="117"/>
      <c r="AU1573" s="117"/>
      <c r="AV1573" s="117"/>
      <c r="AW1573" s="117"/>
      <c r="AX1573" s="117"/>
      <c r="AY1573" s="117"/>
      <c r="AZ1573" s="117"/>
      <c r="BA1573" s="117"/>
      <c r="BB1573" s="117"/>
      <c r="BC1573" s="117"/>
      <c r="BD1573" s="117"/>
      <c r="BE1573" s="117"/>
      <c r="BF1573" s="117"/>
      <c r="BG1573" s="117"/>
      <c r="BH1573" s="117"/>
      <c r="BI1573" s="117"/>
      <c r="BJ1573" s="117"/>
      <c r="BK1573" s="117"/>
      <c r="BL1573" s="117"/>
      <c r="BM1573" s="117"/>
      <c r="BN1573" s="117"/>
      <c r="BO1573" s="117"/>
      <c r="BP1573" s="117"/>
      <c r="BQ1573" s="117"/>
      <c r="BR1573" s="117"/>
    </row>
    <row r="1574" spans="33:70">
      <c r="AG1574" s="117"/>
      <c r="AH1574" s="117"/>
      <c r="AI1574" s="117"/>
      <c r="AJ1574" s="117"/>
      <c r="AK1574" s="117"/>
      <c r="AM1574" s="141"/>
      <c r="AT1574" s="117"/>
      <c r="AU1574" s="117"/>
      <c r="AV1574" s="117"/>
      <c r="AW1574" s="117"/>
      <c r="AX1574" s="117"/>
      <c r="AY1574" s="117"/>
      <c r="AZ1574" s="117"/>
      <c r="BA1574" s="117"/>
      <c r="BB1574" s="117"/>
      <c r="BD1574" s="117"/>
    </row>
    <row r="1575" spans="33:70">
      <c r="AG1575" s="117"/>
      <c r="AH1575" s="117"/>
      <c r="AI1575" s="117"/>
      <c r="AJ1575" s="117"/>
      <c r="AK1575" s="117"/>
      <c r="AM1575" s="141"/>
      <c r="AT1575" s="117"/>
      <c r="AU1575" s="117"/>
      <c r="AV1575" s="117"/>
      <c r="AW1575" s="117"/>
      <c r="AX1575" s="117"/>
      <c r="AY1575" s="117"/>
      <c r="AZ1575" s="117"/>
      <c r="BA1575" s="117"/>
      <c r="BB1575" s="117"/>
      <c r="BC1575" s="117"/>
      <c r="BD1575" s="117"/>
      <c r="BE1575" s="117"/>
      <c r="BF1575" s="117"/>
      <c r="BG1575" s="117"/>
      <c r="BH1575" s="117"/>
      <c r="BI1575" s="117"/>
      <c r="BJ1575" s="117"/>
      <c r="BK1575" s="117"/>
      <c r="BL1575" s="117"/>
      <c r="BM1575" s="117"/>
      <c r="BN1575" s="117"/>
      <c r="BO1575" s="117"/>
      <c r="BP1575" s="117"/>
      <c r="BQ1575" s="117"/>
      <c r="BR1575" s="117"/>
    </row>
    <row r="1576" spans="33:70">
      <c r="AG1576" s="117"/>
      <c r="AH1576" s="117"/>
      <c r="AI1576" s="117"/>
      <c r="AJ1576" s="117"/>
      <c r="AK1576" s="117"/>
      <c r="AM1576" s="141"/>
      <c r="AT1576" s="117"/>
      <c r="AU1576" s="117"/>
      <c r="AV1576" s="117"/>
      <c r="AW1576" s="117"/>
      <c r="AX1576" s="117"/>
      <c r="AY1576" s="117"/>
      <c r="AZ1576" s="117"/>
      <c r="BA1576" s="117"/>
      <c r="BB1576" s="117"/>
      <c r="BD1576" s="117"/>
    </row>
    <row r="1577" spans="33:70">
      <c r="AG1577" s="117"/>
      <c r="AH1577" s="117"/>
      <c r="AI1577" s="117"/>
      <c r="AJ1577" s="117"/>
      <c r="AK1577" s="117"/>
      <c r="AM1577" s="141"/>
      <c r="AT1577" s="117"/>
      <c r="AU1577" s="117"/>
      <c r="AV1577" s="117"/>
      <c r="AW1577" s="117"/>
      <c r="AX1577" s="117"/>
      <c r="AY1577" s="117"/>
      <c r="AZ1577" s="117"/>
      <c r="BA1577" s="117"/>
      <c r="BB1577" s="117"/>
      <c r="BC1577" s="117"/>
      <c r="BD1577" s="117"/>
      <c r="BE1577" s="117"/>
      <c r="BF1577" s="117"/>
      <c r="BG1577" s="117"/>
      <c r="BH1577" s="117"/>
      <c r="BI1577" s="117"/>
      <c r="BJ1577" s="117"/>
      <c r="BK1577" s="117"/>
      <c r="BL1577" s="117"/>
      <c r="BM1577" s="117"/>
      <c r="BN1577" s="117"/>
      <c r="BO1577" s="117"/>
      <c r="BP1577" s="117"/>
      <c r="BQ1577" s="117"/>
      <c r="BR1577" s="117"/>
    </row>
    <row r="1578" spans="33:70">
      <c r="AG1578" s="117"/>
      <c r="AH1578" s="117"/>
      <c r="AI1578" s="117"/>
      <c r="AJ1578" s="117"/>
      <c r="AK1578" s="117"/>
      <c r="AM1578" s="141"/>
      <c r="AT1578" s="117"/>
      <c r="AU1578" s="117"/>
      <c r="AV1578" s="117"/>
      <c r="AW1578" s="117"/>
      <c r="AX1578" s="117"/>
      <c r="AY1578" s="117"/>
      <c r="AZ1578" s="117"/>
      <c r="BA1578" s="117"/>
      <c r="BB1578" s="117"/>
      <c r="BC1578" s="117"/>
      <c r="BD1578" s="117"/>
      <c r="BE1578" s="117"/>
      <c r="BF1578" s="117"/>
      <c r="BG1578" s="117"/>
      <c r="BH1578" s="117"/>
      <c r="BI1578" s="117"/>
      <c r="BJ1578" s="117"/>
      <c r="BK1578" s="117"/>
      <c r="BL1578" s="117"/>
      <c r="BM1578" s="117"/>
      <c r="BN1578" s="117"/>
      <c r="BO1578" s="117"/>
      <c r="BP1578" s="117"/>
      <c r="BQ1578" s="117"/>
      <c r="BR1578" s="117"/>
    </row>
    <row r="1579" spans="33:70">
      <c r="AG1579" s="117"/>
      <c r="AH1579" s="117"/>
      <c r="AI1579" s="117"/>
      <c r="AJ1579" s="117"/>
      <c r="AK1579" s="117"/>
      <c r="AM1579" s="141"/>
      <c r="AT1579" s="117"/>
      <c r="AU1579" s="117"/>
      <c r="AV1579" s="117"/>
      <c r="AW1579" s="117"/>
      <c r="AX1579" s="117"/>
      <c r="AY1579" s="117"/>
      <c r="AZ1579" s="117"/>
      <c r="BA1579" s="117"/>
      <c r="BB1579" s="117"/>
      <c r="BC1579" s="117"/>
      <c r="BD1579" s="117"/>
      <c r="BE1579" s="117"/>
      <c r="BF1579" s="117"/>
      <c r="BG1579" s="117"/>
      <c r="BH1579" s="117"/>
      <c r="BI1579" s="117"/>
      <c r="BJ1579" s="117"/>
      <c r="BK1579" s="117"/>
      <c r="BL1579" s="117"/>
      <c r="BM1579" s="117"/>
      <c r="BN1579" s="117"/>
      <c r="BO1579" s="117"/>
      <c r="BP1579" s="117"/>
      <c r="BQ1579" s="117"/>
      <c r="BR1579" s="117"/>
    </row>
    <row r="1580" spans="33:70">
      <c r="AG1580" s="117"/>
      <c r="AH1580" s="117"/>
      <c r="AI1580" s="117"/>
      <c r="AJ1580" s="117"/>
      <c r="AK1580" s="117"/>
      <c r="AM1580" s="141"/>
      <c r="AT1580" s="117"/>
      <c r="AU1580" s="117"/>
      <c r="AV1580" s="117"/>
      <c r="AW1580" s="117"/>
      <c r="AX1580" s="117"/>
      <c r="AY1580" s="117"/>
      <c r="AZ1580" s="117"/>
      <c r="BA1580" s="117"/>
      <c r="BB1580" s="117"/>
      <c r="BC1580" s="117"/>
      <c r="BD1580" s="117"/>
      <c r="BE1580" s="117"/>
      <c r="BF1580" s="117"/>
      <c r="BG1580" s="117"/>
      <c r="BH1580" s="117"/>
      <c r="BI1580" s="117"/>
      <c r="BJ1580" s="117"/>
      <c r="BK1580" s="117"/>
      <c r="BL1580" s="117"/>
      <c r="BM1580" s="117"/>
      <c r="BN1580" s="117"/>
      <c r="BO1580" s="117"/>
      <c r="BP1580" s="117"/>
      <c r="BQ1580" s="117"/>
      <c r="BR1580" s="117"/>
    </row>
    <row r="1581" spans="33:70">
      <c r="AG1581" s="117"/>
      <c r="AH1581" s="117"/>
      <c r="AI1581" s="117"/>
      <c r="AJ1581" s="117"/>
      <c r="AK1581" s="117"/>
      <c r="AM1581" s="141"/>
      <c r="AT1581" s="117"/>
      <c r="AU1581" s="117"/>
      <c r="AV1581" s="117"/>
      <c r="AW1581" s="117"/>
      <c r="AX1581" s="117"/>
      <c r="AY1581" s="117"/>
      <c r="AZ1581" s="117"/>
      <c r="BA1581" s="117"/>
      <c r="BB1581" s="117"/>
      <c r="BD1581" s="117"/>
    </row>
    <row r="1582" spans="33:70">
      <c r="AG1582" s="117"/>
      <c r="AH1582" s="117"/>
      <c r="AI1582" s="117"/>
      <c r="AJ1582" s="117"/>
      <c r="AK1582" s="117"/>
      <c r="AM1582" s="141"/>
      <c r="AT1582" s="117"/>
      <c r="AU1582" s="117"/>
      <c r="AV1582" s="117"/>
      <c r="AW1582" s="117"/>
      <c r="AX1582" s="117"/>
      <c r="AY1582" s="117"/>
      <c r="AZ1582" s="117"/>
      <c r="BA1582" s="117"/>
    </row>
    <row r="1583" spans="33:70">
      <c r="AG1583" s="117"/>
      <c r="AH1583" s="117"/>
      <c r="AI1583" s="117"/>
      <c r="AJ1583" s="117"/>
      <c r="AK1583" s="117"/>
      <c r="AM1583" s="141"/>
      <c r="AT1583" s="117"/>
      <c r="AU1583" s="117"/>
      <c r="AV1583" s="117"/>
      <c r="AW1583" s="117"/>
      <c r="AX1583" s="117"/>
      <c r="AY1583" s="117"/>
      <c r="AZ1583" s="117"/>
      <c r="BA1583" s="117"/>
    </row>
    <row r="1584" spans="33:70">
      <c r="AG1584" s="117"/>
      <c r="AH1584" s="117"/>
      <c r="AI1584" s="117"/>
      <c r="AJ1584" s="117"/>
      <c r="AK1584" s="117"/>
      <c r="AM1584" s="141"/>
      <c r="AT1584" s="117"/>
      <c r="AU1584" s="117"/>
      <c r="AV1584" s="117"/>
      <c r="AW1584" s="117"/>
      <c r="AX1584" s="117"/>
      <c r="AY1584" s="117"/>
      <c r="AZ1584" s="117"/>
      <c r="BA1584" s="117"/>
    </row>
    <row r="1585" spans="33:70">
      <c r="AG1585" s="117"/>
      <c r="AH1585" s="117"/>
      <c r="AI1585" s="117"/>
      <c r="AJ1585" s="117"/>
      <c r="AK1585" s="117"/>
      <c r="AM1585" s="141"/>
      <c r="AT1585" s="117"/>
      <c r="AU1585" s="117"/>
      <c r="AV1585" s="117"/>
      <c r="AW1585" s="117"/>
      <c r="AX1585" s="117"/>
      <c r="AY1585" s="117"/>
      <c r="AZ1585" s="117"/>
      <c r="BA1585" s="117"/>
      <c r="BB1585" s="117"/>
    </row>
    <row r="1586" spans="33:70">
      <c r="AG1586" s="117"/>
      <c r="AH1586" s="117"/>
      <c r="AI1586" s="117"/>
      <c r="AJ1586" s="117"/>
      <c r="AK1586" s="117"/>
      <c r="AM1586" s="141"/>
      <c r="AT1586" s="117"/>
      <c r="AU1586" s="117"/>
      <c r="AV1586" s="117"/>
      <c r="AW1586" s="117"/>
      <c r="AX1586" s="117"/>
      <c r="AY1586" s="117"/>
      <c r="AZ1586" s="117"/>
      <c r="BA1586" s="117"/>
      <c r="BB1586" s="117"/>
      <c r="BD1586" s="117"/>
    </row>
    <row r="1587" spans="33:70">
      <c r="AG1587" s="117"/>
      <c r="AH1587" s="117"/>
      <c r="AI1587" s="117"/>
      <c r="AJ1587" s="117"/>
      <c r="AK1587" s="117"/>
      <c r="AM1587" s="141"/>
      <c r="AT1587" s="117"/>
      <c r="AU1587" s="117"/>
      <c r="AV1587" s="117"/>
      <c r="AW1587" s="117"/>
      <c r="AX1587" s="117"/>
      <c r="AY1587" s="117"/>
      <c r="AZ1587" s="117"/>
      <c r="BA1587" s="117"/>
      <c r="BB1587" s="117"/>
      <c r="BC1587" s="117"/>
      <c r="BD1587" s="117"/>
      <c r="BE1587" s="117"/>
      <c r="BF1587" s="117"/>
      <c r="BG1587" s="117"/>
      <c r="BH1587" s="117"/>
      <c r="BI1587" s="117"/>
      <c r="BJ1587" s="117"/>
      <c r="BK1587" s="117"/>
      <c r="BL1587" s="117"/>
      <c r="BM1587" s="117"/>
      <c r="BN1587" s="117"/>
      <c r="BO1587" s="117"/>
      <c r="BP1587" s="117"/>
      <c r="BQ1587" s="117"/>
      <c r="BR1587" s="117"/>
    </row>
    <row r="1588" spans="33:70">
      <c r="AG1588" s="117"/>
      <c r="AH1588" s="117"/>
      <c r="AI1588" s="117"/>
      <c r="AJ1588" s="117"/>
      <c r="AK1588" s="117"/>
      <c r="AM1588" s="141"/>
      <c r="AT1588" s="117"/>
      <c r="AU1588" s="117"/>
      <c r="AV1588" s="117"/>
      <c r="AW1588" s="117"/>
      <c r="AX1588" s="117"/>
      <c r="AY1588" s="117"/>
      <c r="AZ1588" s="117"/>
      <c r="BA1588" s="117"/>
      <c r="BB1588" s="117"/>
    </row>
    <row r="1589" spans="33:70">
      <c r="AG1589" s="117"/>
      <c r="AH1589" s="117"/>
      <c r="AI1589" s="117"/>
      <c r="AJ1589" s="117"/>
      <c r="AK1589" s="117"/>
      <c r="AM1589" s="141"/>
      <c r="AT1589" s="117"/>
      <c r="AU1589" s="117"/>
      <c r="AV1589" s="117"/>
      <c r="AW1589" s="117"/>
      <c r="AX1589" s="117"/>
      <c r="AY1589" s="117"/>
      <c r="AZ1589" s="117"/>
      <c r="BA1589" s="117"/>
      <c r="BB1589" s="117"/>
      <c r="BD1589" s="117"/>
    </row>
    <row r="1590" spans="33:70">
      <c r="AG1590" s="117"/>
      <c r="AH1590" s="117"/>
      <c r="AI1590" s="117"/>
      <c r="AJ1590" s="117"/>
      <c r="AK1590" s="117"/>
      <c r="AM1590" s="141"/>
      <c r="AT1590" s="117"/>
      <c r="AU1590" s="117"/>
      <c r="AV1590" s="117"/>
      <c r="AW1590" s="117"/>
      <c r="AX1590" s="117"/>
      <c r="AY1590" s="117"/>
      <c r="AZ1590" s="117"/>
      <c r="BA1590" s="117"/>
    </row>
    <row r="1591" spans="33:70">
      <c r="AG1591" s="117"/>
      <c r="AH1591" s="117"/>
      <c r="AI1591" s="117"/>
      <c r="AJ1591" s="117"/>
      <c r="AK1591" s="117"/>
      <c r="AM1591" s="141"/>
      <c r="AT1591" s="117"/>
      <c r="AU1591" s="117"/>
      <c r="AV1591" s="117"/>
      <c r="AW1591" s="117"/>
      <c r="AX1591" s="117"/>
      <c r="AY1591" s="117"/>
      <c r="AZ1591" s="117"/>
      <c r="BA1591" s="117"/>
      <c r="BB1591" s="117"/>
      <c r="BD1591" s="117"/>
    </row>
    <row r="1592" spans="33:70">
      <c r="AG1592" s="117"/>
      <c r="AH1592" s="117"/>
      <c r="AI1592" s="117"/>
      <c r="AJ1592" s="117"/>
      <c r="AK1592" s="117"/>
      <c r="AM1592" s="141"/>
      <c r="AT1592" s="117"/>
      <c r="AU1592" s="117"/>
      <c r="AV1592" s="117"/>
      <c r="AW1592" s="117"/>
      <c r="AX1592" s="117"/>
      <c r="AY1592" s="117"/>
      <c r="AZ1592" s="117"/>
      <c r="BA1592" s="117"/>
    </row>
    <row r="1593" spans="33:70">
      <c r="AG1593" s="117"/>
      <c r="AH1593" s="117"/>
      <c r="AI1593" s="117"/>
      <c r="AJ1593" s="117"/>
      <c r="AK1593" s="117"/>
      <c r="AM1593" s="141"/>
      <c r="AT1593" s="117"/>
      <c r="AU1593" s="117"/>
      <c r="AV1593" s="117"/>
      <c r="AW1593" s="117"/>
      <c r="AX1593" s="117"/>
      <c r="AY1593" s="117"/>
      <c r="AZ1593" s="117"/>
      <c r="BA1593" s="117"/>
      <c r="BB1593" s="117"/>
    </row>
    <row r="1594" spans="33:70">
      <c r="AG1594" s="117"/>
      <c r="AH1594" s="117"/>
      <c r="AI1594" s="117"/>
      <c r="AJ1594" s="117"/>
      <c r="AK1594" s="117"/>
      <c r="AM1594" s="141"/>
      <c r="AT1594" s="117"/>
      <c r="AU1594" s="117"/>
      <c r="AV1594" s="117"/>
      <c r="AW1594" s="117"/>
      <c r="AX1594" s="117"/>
      <c r="AY1594" s="117"/>
      <c r="AZ1594" s="117"/>
      <c r="BA1594" s="117"/>
      <c r="BB1594" s="117"/>
      <c r="BC1594" s="117"/>
      <c r="BD1594" s="117"/>
      <c r="BE1594" s="117"/>
      <c r="BF1594" s="117"/>
      <c r="BG1594" s="117"/>
      <c r="BH1594" s="117"/>
      <c r="BI1594" s="117"/>
      <c r="BJ1594" s="117"/>
      <c r="BK1594" s="117"/>
      <c r="BL1594" s="117"/>
      <c r="BM1594" s="117"/>
      <c r="BN1594" s="117"/>
      <c r="BO1594" s="117"/>
      <c r="BP1594" s="117"/>
      <c r="BQ1594" s="117"/>
      <c r="BR1594" s="117"/>
    </row>
    <row r="1595" spans="33:70">
      <c r="AG1595" s="117"/>
      <c r="AH1595" s="117"/>
      <c r="AI1595" s="117"/>
      <c r="AJ1595" s="117"/>
      <c r="AK1595" s="117"/>
      <c r="AM1595" s="141"/>
      <c r="AT1595" s="117"/>
      <c r="AU1595" s="117"/>
      <c r="AV1595" s="117"/>
      <c r="AW1595" s="117"/>
      <c r="AX1595" s="117"/>
      <c r="AY1595" s="117"/>
      <c r="AZ1595" s="117"/>
      <c r="BA1595" s="117"/>
    </row>
    <row r="1596" spans="33:70">
      <c r="AG1596" s="117"/>
      <c r="AH1596" s="117"/>
      <c r="AI1596" s="117"/>
      <c r="AJ1596" s="117"/>
      <c r="AK1596" s="117"/>
      <c r="AM1596" s="141"/>
      <c r="AT1596" s="117"/>
      <c r="AU1596" s="117"/>
      <c r="AV1596" s="117"/>
      <c r="AW1596" s="117"/>
      <c r="AX1596" s="117"/>
      <c r="AY1596" s="117"/>
      <c r="AZ1596" s="117"/>
      <c r="BA1596" s="117"/>
      <c r="BB1596" s="117"/>
    </row>
    <row r="1597" spans="33:70">
      <c r="AG1597" s="117"/>
      <c r="AH1597" s="117"/>
      <c r="AI1597" s="117"/>
      <c r="AJ1597" s="117"/>
      <c r="AK1597" s="117"/>
      <c r="AM1597" s="141"/>
      <c r="AT1597" s="117"/>
      <c r="AU1597" s="117"/>
      <c r="AV1597" s="117"/>
      <c r="AW1597" s="117"/>
      <c r="AX1597" s="117"/>
      <c r="AY1597" s="117"/>
      <c r="AZ1597" s="117"/>
      <c r="BA1597" s="117"/>
    </row>
    <row r="1598" spans="33:70">
      <c r="AG1598" s="117"/>
      <c r="AH1598" s="117"/>
      <c r="AI1598" s="117"/>
      <c r="AJ1598" s="117"/>
      <c r="AK1598" s="117"/>
      <c r="AM1598" s="141"/>
      <c r="AT1598" s="117"/>
      <c r="AU1598" s="117"/>
      <c r="AV1598" s="117"/>
      <c r="AW1598" s="117"/>
      <c r="AX1598" s="117"/>
      <c r="AY1598" s="117"/>
      <c r="AZ1598" s="117"/>
      <c r="BA1598" s="117"/>
      <c r="BB1598" s="117"/>
      <c r="BD1598" s="117"/>
    </row>
    <row r="1599" spans="33:70">
      <c r="AG1599" s="117"/>
      <c r="AH1599" s="117"/>
      <c r="AI1599" s="117"/>
      <c r="AJ1599" s="117"/>
      <c r="AK1599" s="117"/>
      <c r="AM1599" s="141"/>
      <c r="AT1599" s="117"/>
      <c r="AU1599" s="117"/>
      <c r="AV1599" s="117"/>
      <c r="AW1599" s="117"/>
      <c r="AX1599" s="117"/>
      <c r="AY1599" s="117"/>
      <c r="AZ1599" s="117"/>
      <c r="BA1599" s="117"/>
      <c r="BB1599" s="117"/>
    </row>
    <row r="1600" spans="33:70">
      <c r="AG1600" s="117"/>
      <c r="AH1600" s="117"/>
      <c r="AI1600" s="117"/>
      <c r="AJ1600" s="117"/>
      <c r="AK1600" s="117"/>
      <c r="AM1600" s="141"/>
      <c r="AT1600" s="117"/>
      <c r="AU1600" s="117"/>
      <c r="AV1600" s="117"/>
      <c r="AW1600" s="117"/>
      <c r="AX1600" s="117"/>
      <c r="AY1600" s="117"/>
      <c r="AZ1600" s="117"/>
      <c r="BA1600" s="117"/>
    </row>
    <row r="1601" spans="33:70">
      <c r="AG1601" s="117"/>
      <c r="AH1601" s="117"/>
      <c r="AI1601" s="117"/>
      <c r="AJ1601" s="117"/>
      <c r="AK1601" s="117"/>
      <c r="AM1601" s="141"/>
      <c r="AT1601" s="117"/>
      <c r="AU1601" s="117"/>
      <c r="AV1601" s="117"/>
      <c r="AW1601" s="117"/>
      <c r="AX1601" s="117"/>
      <c r="AY1601" s="117"/>
      <c r="AZ1601" s="117"/>
      <c r="BA1601" s="117"/>
    </row>
    <row r="1602" spans="33:70">
      <c r="AG1602" s="117"/>
      <c r="AH1602" s="117"/>
      <c r="AI1602" s="117"/>
      <c r="AJ1602" s="117"/>
      <c r="AK1602" s="117"/>
      <c r="AM1602" s="141"/>
      <c r="AT1602" s="117"/>
      <c r="AU1602" s="117"/>
      <c r="AV1602" s="117"/>
      <c r="AW1602" s="117"/>
      <c r="AX1602" s="117"/>
      <c r="AY1602" s="117"/>
      <c r="AZ1602" s="117"/>
      <c r="BA1602" s="117"/>
      <c r="BB1602" s="117"/>
      <c r="BD1602" s="117"/>
      <c r="BE1602" s="117"/>
      <c r="BF1602" s="117"/>
      <c r="BG1602" s="117"/>
      <c r="BH1602" s="117"/>
      <c r="BI1602" s="117"/>
      <c r="BJ1602" s="117"/>
      <c r="BK1602" s="117"/>
      <c r="BL1602" s="117"/>
      <c r="BM1602" s="117"/>
      <c r="BN1602" s="117"/>
      <c r="BO1602" s="117"/>
      <c r="BP1602" s="117"/>
      <c r="BQ1602" s="117"/>
      <c r="BR1602" s="117"/>
    </row>
    <row r="1603" spans="33:70">
      <c r="AG1603" s="117"/>
      <c r="AH1603" s="117"/>
      <c r="AI1603" s="117"/>
      <c r="AJ1603" s="117"/>
      <c r="AK1603" s="117"/>
      <c r="AM1603" s="141"/>
      <c r="AT1603" s="117"/>
      <c r="AU1603" s="117"/>
      <c r="AV1603" s="117"/>
      <c r="AW1603" s="117"/>
      <c r="AX1603" s="117"/>
      <c r="AY1603" s="117"/>
      <c r="AZ1603" s="117"/>
      <c r="BA1603" s="117"/>
      <c r="BB1603" s="117"/>
    </row>
    <row r="1604" spans="33:70">
      <c r="AG1604" s="117"/>
      <c r="AH1604" s="117"/>
      <c r="AI1604" s="117"/>
      <c r="AJ1604" s="117"/>
      <c r="AK1604" s="117"/>
      <c r="AM1604" s="141"/>
      <c r="AT1604" s="117"/>
      <c r="AU1604" s="117"/>
      <c r="AV1604" s="117"/>
      <c r="AW1604" s="117"/>
      <c r="AX1604" s="117"/>
      <c r="AY1604" s="117"/>
      <c r="AZ1604" s="117"/>
      <c r="BA1604" s="117"/>
      <c r="BB1604" s="117"/>
    </row>
    <row r="1605" spans="33:70">
      <c r="AG1605" s="117"/>
      <c r="AH1605" s="117"/>
      <c r="AI1605" s="117"/>
      <c r="AJ1605" s="117"/>
      <c r="AK1605" s="117"/>
      <c r="AM1605" s="141"/>
      <c r="AT1605" s="117"/>
      <c r="AU1605" s="117"/>
      <c r="AV1605" s="117"/>
      <c r="AW1605" s="117"/>
      <c r="AX1605" s="117"/>
      <c r="AY1605" s="117"/>
      <c r="AZ1605" s="117"/>
      <c r="BA1605" s="117"/>
      <c r="BB1605" s="117"/>
    </row>
    <row r="1606" spans="33:70">
      <c r="AG1606" s="117"/>
      <c r="AH1606" s="117"/>
      <c r="AI1606" s="117"/>
      <c r="AJ1606" s="117"/>
      <c r="AK1606" s="117"/>
      <c r="AM1606" s="141"/>
      <c r="AT1606" s="117"/>
      <c r="AU1606" s="117"/>
      <c r="AV1606" s="117"/>
      <c r="AW1606" s="117"/>
      <c r="AX1606" s="117"/>
      <c r="AY1606" s="117"/>
      <c r="AZ1606" s="117"/>
      <c r="BA1606" s="117"/>
      <c r="BB1606" s="117"/>
      <c r="BD1606" s="117"/>
    </row>
    <row r="1607" spans="33:70">
      <c r="AG1607" s="117"/>
      <c r="AH1607" s="117"/>
      <c r="AI1607" s="117"/>
      <c r="AJ1607" s="117"/>
      <c r="AK1607" s="117"/>
      <c r="AM1607" s="141"/>
      <c r="AT1607" s="117"/>
      <c r="AU1607" s="117"/>
      <c r="AV1607" s="117"/>
      <c r="AW1607" s="117"/>
      <c r="AX1607" s="117"/>
      <c r="AY1607" s="117"/>
      <c r="AZ1607" s="117"/>
      <c r="BA1607" s="117"/>
      <c r="BB1607" s="117"/>
    </row>
    <row r="1608" spans="33:70">
      <c r="AG1608" s="117"/>
      <c r="AH1608" s="117"/>
      <c r="AI1608" s="117"/>
      <c r="AJ1608" s="117"/>
      <c r="AK1608" s="117"/>
      <c r="AM1608" s="141"/>
      <c r="AT1608" s="117"/>
      <c r="AU1608" s="117"/>
      <c r="AV1608" s="117"/>
      <c r="AW1608" s="117"/>
      <c r="AX1608" s="117"/>
      <c r="AY1608" s="117"/>
      <c r="AZ1608" s="117"/>
      <c r="BA1608" s="117"/>
      <c r="BB1608" s="117"/>
    </row>
    <row r="1609" spans="33:70">
      <c r="AG1609" s="117"/>
      <c r="AH1609" s="117"/>
      <c r="AI1609" s="117"/>
      <c r="AJ1609" s="117"/>
      <c r="AK1609" s="117"/>
      <c r="AM1609" s="141"/>
      <c r="AT1609" s="117"/>
      <c r="AU1609" s="117"/>
      <c r="AV1609" s="117"/>
      <c r="AW1609" s="117"/>
      <c r="AX1609" s="117"/>
      <c r="AY1609" s="117"/>
      <c r="AZ1609" s="117"/>
      <c r="BA1609" s="117"/>
      <c r="BB1609" s="117"/>
      <c r="BC1609" s="117"/>
      <c r="BD1609" s="117"/>
      <c r="BE1609" s="117"/>
      <c r="BF1609" s="117"/>
      <c r="BG1609" s="117"/>
      <c r="BH1609" s="117"/>
      <c r="BI1609" s="117"/>
      <c r="BJ1609" s="117"/>
      <c r="BK1609" s="117"/>
      <c r="BL1609" s="117"/>
      <c r="BM1609" s="117"/>
      <c r="BN1609" s="117"/>
      <c r="BO1609" s="117"/>
      <c r="BP1609" s="117"/>
      <c r="BQ1609" s="117"/>
      <c r="BR1609" s="117"/>
    </row>
    <row r="1610" spans="33:70">
      <c r="AG1610" s="117"/>
      <c r="AH1610" s="117"/>
      <c r="AI1610" s="117"/>
      <c r="AJ1610" s="117"/>
      <c r="AK1610" s="117"/>
      <c r="AM1610" s="141"/>
      <c r="AT1610" s="117"/>
      <c r="AU1610" s="117"/>
      <c r="AV1610" s="117"/>
      <c r="AW1610" s="117"/>
      <c r="AX1610" s="117"/>
      <c r="AY1610" s="117"/>
      <c r="AZ1610" s="117"/>
      <c r="BA1610" s="117"/>
      <c r="BB1610" s="117"/>
      <c r="BD1610" s="117"/>
      <c r="BE1610" s="117"/>
      <c r="BF1610" s="117"/>
      <c r="BG1610" s="117"/>
      <c r="BH1610" s="117"/>
      <c r="BI1610" s="117"/>
      <c r="BJ1610" s="117"/>
      <c r="BK1610" s="117"/>
      <c r="BL1610" s="117"/>
      <c r="BM1610" s="117"/>
      <c r="BN1610" s="117"/>
      <c r="BO1610" s="117"/>
      <c r="BP1610" s="117"/>
      <c r="BQ1610" s="117"/>
      <c r="BR1610" s="117"/>
    </row>
    <row r="1611" spans="33:70">
      <c r="AG1611" s="117"/>
      <c r="AH1611" s="117"/>
      <c r="AI1611" s="117"/>
      <c r="AJ1611" s="117"/>
      <c r="AK1611" s="117"/>
      <c r="AM1611" s="141"/>
      <c r="AT1611" s="117"/>
      <c r="AU1611" s="117"/>
      <c r="AV1611" s="117"/>
      <c r="AW1611" s="117"/>
      <c r="AX1611" s="117"/>
      <c r="AY1611" s="117"/>
      <c r="AZ1611" s="117"/>
      <c r="BA1611" s="117"/>
      <c r="BB1611" s="117"/>
      <c r="BD1611" s="117"/>
    </row>
    <row r="1612" spans="33:70">
      <c r="AG1612" s="117"/>
      <c r="AH1612" s="117"/>
      <c r="AI1612" s="117"/>
      <c r="AJ1612" s="117"/>
      <c r="AK1612" s="117"/>
      <c r="AM1612" s="141"/>
      <c r="AT1612" s="117"/>
      <c r="AU1612" s="117"/>
      <c r="AV1612" s="117"/>
      <c r="AW1612" s="117"/>
      <c r="AX1612" s="117"/>
      <c r="AY1612" s="117"/>
      <c r="AZ1612" s="117"/>
      <c r="BA1612" s="117"/>
      <c r="BB1612" s="117"/>
      <c r="BC1612" s="117"/>
      <c r="BD1612" s="117"/>
      <c r="BE1612" s="117"/>
      <c r="BF1612" s="117"/>
      <c r="BG1612" s="117"/>
      <c r="BH1612" s="117"/>
      <c r="BI1612" s="117"/>
      <c r="BJ1612" s="117"/>
      <c r="BK1612" s="117"/>
      <c r="BL1612" s="117"/>
      <c r="BM1612" s="117"/>
      <c r="BN1612" s="117"/>
      <c r="BO1612" s="117"/>
      <c r="BP1612" s="117"/>
      <c r="BQ1612" s="117"/>
      <c r="BR1612" s="117"/>
    </row>
    <row r="1613" spans="33:70">
      <c r="AG1613" s="117"/>
      <c r="AH1613" s="117"/>
      <c r="AI1613" s="117"/>
      <c r="AJ1613" s="117"/>
      <c r="AK1613" s="117"/>
      <c r="AM1613" s="141"/>
      <c r="AT1613" s="117"/>
      <c r="AU1613" s="117"/>
      <c r="AV1613" s="117"/>
      <c r="AW1613" s="117"/>
      <c r="AX1613" s="117"/>
      <c r="AY1613" s="117"/>
      <c r="AZ1613" s="117"/>
      <c r="BA1613" s="117"/>
    </row>
    <row r="1614" spans="33:70">
      <c r="AG1614" s="117"/>
      <c r="AH1614" s="117"/>
      <c r="AI1614" s="117"/>
      <c r="AJ1614" s="117"/>
      <c r="AK1614" s="117"/>
      <c r="AM1614" s="141"/>
      <c r="AT1614" s="117"/>
      <c r="AU1614" s="117"/>
      <c r="AV1614" s="117"/>
      <c r="AW1614" s="117"/>
      <c r="AX1614" s="117"/>
      <c r="AY1614" s="117"/>
      <c r="AZ1614" s="117"/>
      <c r="BA1614" s="117"/>
    </row>
    <row r="1615" spans="33:70">
      <c r="AG1615" s="117"/>
      <c r="AH1615" s="117"/>
      <c r="AI1615" s="117"/>
      <c r="AJ1615" s="117"/>
      <c r="AK1615" s="117"/>
      <c r="AM1615" s="141"/>
      <c r="AT1615" s="117"/>
      <c r="AU1615" s="117"/>
      <c r="AV1615" s="117"/>
      <c r="AW1615" s="117"/>
      <c r="AX1615" s="117"/>
      <c r="AY1615" s="117"/>
      <c r="AZ1615" s="117"/>
      <c r="BA1615" s="117"/>
      <c r="BB1615" s="117"/>
      <c r="BD1615" s="117"/>
      <c r="BE1615" s="117"/>
      <c r="BF1615" s="117"/>
      <c r="BG1615" s="117"/>
      <c r="BH1615" s="117"/>
      <c r="BI1615" s="117"/>
      <c r="BJ1615" s="117"/>
      <c r="BK1615" s="117"/>
      <c r="BL1615" s="117"/>
      <c r="BM1615" s="117"/>
      <c r="BN1615" s="117"/>
      <c r="BO1615" s="117"/>
      <c r="BP1615" s="117"/>
      <c r="BQ1615" s="117"/>
      <c r="BR1615" s="117"/>
    </row>
    <row r="1616" spans="33:70">
      <c r="AG1616" s="117"/>
      <c r="AH1616" s="117"/>
      <c r="AI1616" s="117"/>
      <c r="AJ1616" s="117"/>
      <c r="AK1616" s="117"/>
      <c r="AM1616" s="141"/>
      <c r="AT1616" s="117"/>
      <c r="AU1616" s="117"/>
      <c r="AV1616" s="117"/>
      <c r="AW1616" s="117"/>
      <c r="AX1616" s="117"/>
      <c r="AY1616" s="117"/>
      <c r="AZ1616" s="117"/>
      <c r="BA1616" s="117"/>
      <c r="BB1616" s="117"/>
    </row>
    <row r="1617" spans="33:70">
      <c r="AG1617" s="117"/>
      <c r="AH1617" s="117"/>
      <c r="AI1617" s="117"/>
      <c r="AJ1617" s="117"/>
      <c r="AK1617" s="117"/>
      <c r="AM1617" s="141"/>
      <c r="AT1617" s="117"/>
      <c r="AU1617" s="117"/>
      <c r="AV1617" s="117"/>
      <c r="AW1617" s="117"/>
      <c r="AX1617" s="117"/>
      <c r="AY1617" s="117"/>
      <c r="AZ1617" s="117"/>
      <c r="BA1617" s="117"/>
      <c r="BB1617" s="117"/>
      <c r="BC1617" s="117"/>
      <c r="BD1617" s="117"/>
      <c r="BE1617" s="117"/>
      <c r="BF1617" s="117"/>
      <c r="BG1617" s="117"/>
      <c r="BH1617" s="117"/>
      <c r="BI1617" s="117"/>
      <c r="BJ1617" s="117"/>
      <c r="BK1617" s="117"/>
      <c r="BL1617" s="117"/>
      <c r="BM1617" s="117"/>
      <c r="BN1617" s="117"/>
      <c r="BO1617" s="117"/>
      <c r="BP1617" s="117"/>
      <c r="BQ1617" s="117"/>
      <c r="BR1617" s="117"/>
    </row>
    <row r="1618" spans="33:70">
      <c r="AG1618" s="117"/>
      <c r="AH1618" s="117"/>
      <c r="AI1618" s="117"/>
      <c r="AJ1618" s="117"/>
      <c r="AK1618" s="117"/>
      <c r="AM1618" s="141"/>
      <c r="AT1618" s="117"/>
      <c r="AU1618" s="117"/>
      <c r="AV1618" s="117"/>
      <c r="AW1618" s="117"/>
      <c r="AX1618" s="117"/>
      <c r="AY1618" s="117"/>
      <c r="AZ1618" s="117"/>
      <c r="BA1618" s="117"/>
    </row>
    <row r="1619" spans="33:70">
      <c r="AG1619" s="117"/>
      <c r="AH1619" s="117"/>
      <c r="AI1619" s="117"/>
      <c r="AJ1619" s="117"/>
      <c r="AK1619" s="117"/>
      <c r="AM1619" s="141"/>
      <c r="AT1619" s="117"/>
      <c r="AU1619" s="117"/>
      <c r="AV1619" s="117"/>
      <c r="AW1619" s="117"/>
      <c r="AX1619" s="117"/>
      <c r="AY1619" s="117"/>
      <c r="AZ1619" s="117"/>
      <c r="BA1619" s="117"/>
      <c r="BB1619" s="117"/>
      <c r="BC1619" s="117"/>
      <c r="BD1619" s="117"/>
      <c r="BE1619" s="117"/>
      <c r="BF1619" s="117"/>
      <c r="BG1619" s="117"/>
      <c r="BH1619" s="117"/>
      <c r="BI1619" s="117"/>
      <c r="BJ1619" s="117"/>
      <c r="BK1619" s="117"/>
      <c r="BL1619" s="117"/>
      <c r="BM1619" s="117"/>
      <c r="BN1619" s="117"/>
      <c r="BO1619" s="117"/>
      <c r="BP1619" s="117"/>
      <c r="BQ1619" s="117"/>
      <c r="BR1619" s="117"/>
    </row>
    <row r="1620" spans="33:70">
      <c r="AG1620" s="117"/>
      <c r="AH1620" s="117"/>
      <c r="AI1620" s="117"/>
      <c r="AJ1620" s="117"/>
      <c r="AK1620" s="117"/>
      <c r="AM1620" s="141"/>
      <c r="AT1620" s="117"/>
      <c r="AU1620" s="117"/>
      <c r="AV1620" s="117"/>
      <c r="AW1620" s="117"/>
      <c r="AX1620" s="117"/>
      <c r="AY1620" s="117"/>
      <c r="AZ1620" s="117"/>
      <c r="BA1620" s="117"/>
    </row>
    <row r="1621" spans="33:70">
      <c r="AG1621" s="117"/>
      <c r="AH1621" s="117"/>
      <c r="AI1621" s="117"/>
      <c r="AJ1621" s="117"/>
      <c r="AK1621" s="117"/>
      <c r="AM1621" s="141"/>
      <c r="AT1621" s="117"/>
      <c r="AU1621" s="117"/>
      <c r="AV1621" s="117"/>
      <c r="AW1621" s="117"/>
      <c r="AX1621" s="117"/>
      <c r="AY1621" s="117"/>
      <c r="AZ1621" s="117"/>
      <c r="BA1621" s="117"/>
    </row>
    <row r="1622" spans="33:70">
      <c r="AG1622" s="117"/>
      <c r="AH1622" s="117"/>
      <c r="AI1622" s="117"/>
      <c r="AJ1622" s="117"/>
      <c r="AK1622" s="117"/>
      <c r="AM1622" s="141"/>
      <c r="AT1622" s="117"/>
      <c r="AU1622" s="117"/>
      <c r="AV1622" s="117"/>
      <c r="AW1622" s="117"/>
      <c r="AX1622" s="117"/>
      <c r="AY1622" s="117"/>
      <c r="AZ1622" s="117"/>
      <c r="BA1622" s="117"/>
    </row>
    <row r="1623" spans="33:70">
      <c r="AG1623" s="117"/>
      <c r="AH1623" s="117"/>
      <c r="AI1623" s="117"/>
      <c r="AJ1623" s="117"/>
      <c r="AK1623" s="117"/>
      <c r="AM1623" s="141"/>
      <c r="AT1623" s="117"/>
      <c r="AU1623" s="117"/>
      <c r="AV1623" s="117"/>
      <c r="AW1623" s="117"/>
      <c r="AX1623" s="117"/>
      <c r="AY1623" s="117"/>
      <c r="AZ1623" s="117"/>
      <c r="BA1623" s="117"/>
    </row>
    <row r="1624" spans="33:70">
      <c r="AG1624" s="117"/>
      <c r="AH1624" s="117"/>
      <c r="AI1624" s="117"/>
      <c r="AJ1624" s="117"/>
      <c r="AK1624" s="117"/>
      <c r="AM1624" s="141"/>
      <c r="AT1624" s="117"/>
      <c r="AU1624" s="117"/>
      <c r="AV1624" s="117"/>
      <c r="AW1624" s="117"/>
      <c r="AX1624" s="117"/>
      <c r="AY1624" s="117"/>
      <c r="AZ1624" s="117"/>
      <c r="BA1624" s="117"/>
    </row>
    <row r="1625" spans="33:70">
      <c r="AG1625" s="117"/>
      <c r="AH1625" s="117"/>
      <c r="AI1625" s="117"/>
      <c r="AJ1625" s="117"/>
      <c r="AK1625" s="117"/>
      <c r="AM1625" s="141"/>
      <c r="AT1625" s="117"/>
      <c r="AU1625" s="117"/>
      <c r="AV1625" s="117"/>
      <c r="AW1625" s="117"/>
      <c r="AX1625" s="117"/>
      <c r="AY1625" s="117"/>
      <c r="AZ1625" s="117"/>
      <c r="BA1625" s="117"/>
      <c r="BB1625" s="117"/>
      <c r="BD1625" s="117"/>
    </row>
    <row r="1626" spans="33:70">
      <c r="AG1626" s="117"/>
      <c r="AH1626" s="117"/>
      <c r="AI1626" s="117"/>
      <c r="AJ1626" s="117"/>
      <c r="AK1626" s="117"/>
      <c r="AM1626" s="141"/>
      <c r="AT1626" s="117"/>
      <c r="AU1626" s="117"/>
      <c r="AV1626" s="117"/>
      <c r="AW1626" s="117"/>
      <c r="AX1626" s="117"/>
      <c r="AY1626" s="117"/>
      <c r="AZ1626" s="117"/>
      <c r="BA1626" s="117"/>
      <c r="BB1626" s="117"/>
      <c r="BD1626" s="117"/>
    </row>
    <row r="1627" spans="33:70">
      <c r="AG1627" s="117"/>
      <c r="AH1627" s="117"/>
      <c r="AI1627" s="117"/>
      <c r="AJ1627" s="117"/>
      <c r="AK1627" s="117"/>
      <c r="AM1627" s="141"/>
      <c r="AT1627" s="117"/>
      <c r="AU1627" s="117"/>
      <c r="AV1627" s="117"/>
      <c r="AW1627" s="117"/>
      <c r="AX1627" s="117"/>
      <c r="AY1627" s="117"/>
      <c r="AZ1627" s="117"/>
      <c r="BA1627" s="117"/>
      <c r="BB1627" s="117"/>
      <c r="BC1627" s="117"/>
      <c r="BD1627" s="117"/>
      <c r="BE1627" s="117"/>
      <c r="BF1627" s="117"/>
      <c r="BG1627" s="117"/>
      <c r="BH1627" s="117"/>
      <c r="BI1627" s="117"/>
      <c r="BJ1627" s="117"/>
      <c r="BK1627" s="117"/>
      <c r="BL1627" s="117"/>
      <c r="BM1627" s="117"/>
      <c r="BN1627" s="117"/>
      <c r="BO1627" s="117"/>
      <c r="BP1627" s="117"/>
      <c r="BQ1627" s="117"/>
      <c r="BR1627" s="117"/>
    </row>
    <row r="1628" spans="33:70">
      <c r="AG1628" s="117"/>
      <c r="AH1628" s="117"/>
      <c r="AI1628" s="117"/>
      <c r="AJ1628" s="117"/>
      <c r="AK1628" s="117"/>
      <c r="AM1628" s="141"/>
      <c r="AT1628" s="117"/>
      <c r="AU1628" s="117"/>
      <c r="AV1628" s="117"/>
      <c r="AW1628" s="117"/>
      <c r="AX1628" s="117"/>
      <c r="AY1628" s="117"/>
      <c r="AZ1628" s="117"/>
      <c r="BA1628" s="117"/>
    </row>
    <row r="1629" spans="33:70">
      <c r="AG1629" s="117"/>
      <c r="AH1629" s="117"/>
      <c r="AI1629" s="117"/>
      <c r="AJ1629" s="117"/>
      <c r="AK1629" s="117"/>
      <c r="AM1629" s="141"/>
      <c r="AT1629" s="117"/>
      <c r="AU1629" s="117"/>
      <c r="AV1629" s="117"/>
      <c r="AW1629" s="117"/>
      <c r="AX1629" s="117"/>
      <c r="AY1629" s="117"/>
      <c r="AZ1629" s="117"/>
      <c r="BA1629" s="117"/>
      <c r="BB1629" s="117"/>
      <c r="BD1629" s="117"/>
      <c r="BE1629" s="117"/>
      <c r="BF1629" s="117"/>
      <c r="BG1629" s="117"/>
      <c r="BH1629" s="117"/>
      <c r="BI1629" s="117"/>
      <c r="BJ1629" s="117"/>
      <c r="BK1629" s="117"/>
      <c r="BL1629" s="117"/>
      <c r="BM1629" s="117"/>
      <c r="BN1629" s="117"/>
      <c r="BO1629" s="117"/>
      <c r="BP1629" s="117"/>
      <c r="BQ1629" s="117"/>
      <c r="BR1629" s="117"/>
    </row>
    <row r="1630" spans="33:70">
      <c r="AG1630" s="117"/>
      <c r="AH1630" s="117"/>
      <c r="AI1630" s="117"/>
      <c r="AJ1630" s="117"/>
      <c r="AK1630" s="117"/>
      <c r="AM1630" s="141"/>
      <c r="AT1630" s="117"/>
      <c r="AU1630" s="117"/>
      <c r="AV1630" s="117"/>
      <c r="AW1630" s="117"/>
      <c r="AX1630" s="117"/>
      <c r="AY1630" s="117"/>
      <c r="AZ1630" s="117"/>
      <c r="BA1630" s="117"/>
      <c r="BB1630" s="97"/>
    </row>
    <row r="1631" spans="33:70">
      <c r="AG1631" s="117"/>
      <c r="AH1631" s="117"/>
      <c r="AI1631" s="117"/>
      <c r="AJ1631" s="117"/>
      <c r="AK1631" s="117"/>
      <c r="AM1631" s="141"/>
      <c r="AT1631" s="117"/>
      <c r="AU1631" s="117"/>
      <c r="AV1631" s="117"/>
      <c r="AW1631" s="117"/>
      <c r="AX1631" s="117"/>
      <c r="AY1631" s="117"/>
      <c r="AZ1631" s="117"/>
      <c r="BA1631" s="117"/>
      <c r="BB1631" s="117"/>
    </row>
    <row r="1632" spans="33:70">
      <c r="AG1632" s="117"/>
      <c r="AH1632" s="117"/>
      <c r="AI1632" s="117"/>
      <c r="AJ1632" s="117"/>
      <c r="AK1632" s="117"/>
      <c r="AM1632" s="141"/>
      <c r="AT1632" s="117"/>
      <c r="AU1632" s="117"/>
      <c r="AV1632" s="117"/>
      <c r="AW1632" s="117"/>
      <c r="AX1632" s="117"/>
      <c r="AY1632" s="117"/>
      <c r="AZ1632" s="117"/>
      <c r="BA1632" s="117"/>
      <c r="BB1632" s="117"/>
      <c r="BD1632" s="117"/>
      <c r="BE1632" s="117"/>
      <c r="BF1632" s="117"/>
      <c r="BG1632" s="117"/>
      <c r="BH1632" s="117"/>
      <c r="BI1632" s="117"/>
      <c r="BJ1632" s="117"/>
      <c r="BK1632" s="117"/>
      <c r="BL1632" s="117"/>
      <c r="BM1632" s="117"/>
      <c r="BN1632" s="117"/>
      <c r="BO1632" s="117"/>
      <c r="BP1632" s="117"/>
      <c r="BQ1632" s="117"/>
      <c r="BR1632" s="117"/>
    </row>
    <row r="1633" spans="33:70">
      <c r="AG1633" s="117"/>
      <c r="AH1633" s="117"/>
      <c r="AI1633" s="117"/>
      <c r="AJ1633" s="117"/>
      <c r="AK1633" s="117"/>
      <c r="AM1633" s="141"/>
      <c r="AT1633" s="117"/>
      <c r="AU1633" s="117"/>
      <c r="AV1633" s="117"/>
      <c r="AW1633" s="117"/>
      <c r="AX1633" s="117"/>
      <c r="AY1633" s="117"/>
      <c r="AZ1633" s="117"/>
      <c r="BA1633" s="117"/>
      <c r="BB1633" s="117"/>
    </row>
    <row r="1634" spans="33:70">
      <c r="AG1634" s="117"/>
      <c r="AH1634" s="117"/>
      <c r="AI1634" s="117"/>
      <c r="AJ1634" s="117"/>
      <c r="AK1634" s="117"/>
      <c r="AM1634" s="141"/>
      <c r="AT1634" s="117"/>
      <c r="AU1634" s="117"/>
      <c r="AV1634" s="117"/>
      <c r="AW1634" s="117"/>
      <c r="AX1634" s="117"/>
      <c r="AY1634" s="117"/>
      <c r="AZ1634" s="117"/>
      <c r="BA1634" s="117"/>
      <c r="BB1634" s="117"/>
    </row>
    <row r="1635" spans="33:70">
      <c r="AG1635" s="117"/>
      <c r="AH1635" s="117"/>
      <c r="AI1635" s="117"/>
      <c r="AJ1635" s="117"/>
      <c r="AK1635" s="117"/>
      <c r="AM1635" s="141"/>
      <c r="AT1635" s="117"/>
      <c r="AU1635" s="117"/>
      <c r="AV1635" s="117"/>
      <c r="AW1635" s="117"/>
      <c r="AX1635" s="117"/>
      <c r="AY1635" s="117"/>
      <c r="AZ1635" s="117"/>
      <c r="BA1635" s="117"/>
    </row>
    <row r="1636" spans="33:70">
      <c r="AG1636" s="117"/>
      <c r="AH1636" s="117"/>
      <c r="AI1636" s="117"/>
      <c r="AJ1636" s="117"/>
      <c r="AK1636" s="117"/>
      <c r="AM1636" s="141"/>
      <c r="AT1636" s="117"/>
      <c r="AU1636" s="117"/>
      <c r="AV1636" s="117"/>
      <c r="AW1636" s="117"/>
      <c r="AX1636" s="117"/>
      <c r="AY1636" s="117"/>
      <c r="AZ1636" s="117"/>
      <c r="BA1636" s="117"/>
    </row>
    <row r="1637" spans="33:70">
      <c r="AG1637" s="117"/>
      <c r="AH1637" s="117"/>
      <c r="AI1637" s="117"/>
      <c r="AJ1637" s="117"/>
      <c r="AK1637" s="117"/>
      <c r="AM1637" s="141"/>
      <c r="AT1637" s="117"/>
      <c r="AU1637" s="117"/>
      <c r="AV1637" s="117"/>
      <c r="AW1637" s="117"/>
      <c r="AX1637" s="117"/>
      <c r="AY1637" s="117"/>
      <c r="AZ1637" s="117"/>
      <c r="BA1637" s="117"/>
    </row>
    <row r="1638" spans="33:70">
      <c r="AG1638" s="117"/>
      <c r="AH1638" s="117"/>
      <c r="AI1638" s="117"/>
      <c r="AJ1638" s="117"/>
      <c r="AK1638" s="117"/>
      <c r="AM1638" s="141"/>
      <c r="AT1638" s="117"/>
      <c r="AU1638" s="117"/>
      <c r="AV1638" s="117"/>
      <c r="AW1638" s="117"/>
      <c r="AX1638" s="117"/>
      <c r="AY1638" s="117"/>
      <c r="AZ1638" s="117"/>
      <c r="BA1638" s="117"/>
    </row>
    <row r="1639" spans="33:70">
      <c r="AG1639" s="117"/>
      <c r="AH1639" s="117"/>
      <c r="AI1639" s="117"/>
      <c r="AJ1639" s="117"/>
      <c r="AK1639" s="117"/>
      <c r="AM1639" s="141"/>
      <c r="AT1639" s="117"/>
      <c r="AU1639" s="117"/>
      <c r="AV1639" s="117"/>
      <c r="AW1639" s="117"/>
      <c r="AX1639" s="117"/>
      <c r="AY1639" s="117"/>
      <c r="AZ1639" s="117"/>
      <c r="BA1639" s="117"/>
    </row>
    <row r="1640" spans="33:70">
      <c r="AG1640" s="117"/>
      <c r="AH1640" s="117"/>
      <c r="AI1640" s="117"/>
      <c r="AJ1640" s="117"/>
      <c r="AK1640" s="117"/>
      <c r="AM1640" s="141"/>
      <c r="AT1640" s="117"/>
      <c r="AU1640" s="117"/>
      <c r="AV1640" s="117"/>
      <c r="AW1640" s="117"/>
      <c r="AX1640" s="117"/>
      <c r="AY1640" s="117"/>
      <c r="AZ1640" s="117"/>
      <c r="BA1640" s="117"/>
    </row>
    <row r="1641" spans="33:70">
      <c r="AG1641" s="117"/>
      <c r="AH1641" s="117"/>
      <c r="AI1641" s="117"/>
      <c r="AJ1641" s="117"/>
      <c r="AK1641" s="117"/>
      <c r="AM1641" s="141"/>
      <c r="AT1641" s="117"/>
      <c r="AU1641" s="117"/>
      <c r="AV1641" s="117"/>
      <c r="AW1641" s="117"/>
      <c r="AX1641" s="117"/>
      <c r="AY1641" s="117"/>
      <c r="AZ1641" s="117"/>
      <c r="BA1641" s="117"/>
    </row>
    <row r="1642" spans="33:70">
      <c r="AG1642" s="117"/>
      <c r="AH1642" s="117"/>
      <c r="AI1642" s="117"/>
      <c r="AJ1642" s="117"/>
      <c r="AK1642" s="117"/>
      <c r="AM1642" s="141"/>
      <c r="AT1642" s="117"/>
      <c r="AU1642" s="117"/>
      <c r="AV1642" s="117"/>
      <c r="AW1642" s="117"/>
      <c r="AX1642" s="117"/>
      <c r="AY1642" s="117"/>
      <c r="AZ1642" s="117"/>
      <c r="BA1642" s="117"/>
      <c r="BB1642" s="117"/>
    </row>
    <row r="1643" spans="33:70">
      <c r="AG1643" s="117"/>
      <c r="AH1643" s="117"/>
      <c r="AI1643" s="117"/>
      <c r="AJ1643" s="117"/>
      <c r="AK1643" s="117"/>
      <c r="AM1643" s="141"/>
      <c r="AT1643" s="117"/>
      <c r="AU1643" s="117"/>
      <c r="AV1643" s="117"/>
      <c r="AW1643" s="117"/>
      <c r="AX1643" s="117"/>
      <c r="AY1643" s="117"/>
      <c r="AZ1643" s="117"/>
      <c r="BA1643" s="117"/>
      <c r="BB1643" s="117"/>
      <c r="BC1643" s="117"/>
      <c r="BD1643" s="117"/>
      <c r="BE1643" s="117"/>
      <c r="BF1643" s="117"/>
      <c r="BG1643" s="117"/>
      <c r="BH1643" s="117"/>
      <c r="BI1643" s="117"/>
      <c r="BJ1643" s="117"/>
      <c r="BK1643" s="117"/>
      <c r="BL1643" s="117"/>
      <c r="BM1643" s="117"/>
      <c r="BN1643" s="117"/>
      <c r="BO1643" s="117"/>
      <c r="BP1643" s="117"/>
      <c r="BQ1643" s="117"/>
      <c r="BR1643" s="117"/>
    </row>
    <row r="1644" spans="33:70">
      <c r="AG1644" s="117"/>
      <c r="AH1644" s="117"/>
      <c r="AI1644" s="117"/>
      <c r="AJ1644" s="117"/>
      <c r="AK1644" s="117"/>
      <c r="AM1644" s="141"/>
      <c r="AT1644" s="117"/>
      <c r="AU1644" s="117"/>
      <c r="AV1644" s="117"/>
      <c r="AW1644" s="117"/>
      <c r="AX1644" s="117"/>
      <c r="AY1644" s="117"/>
      <c r="AZ1644" s="117"/>
      <c r="BA1644" s="117"/>
    </row>
    <row r="1645" spans="33:70">
      <c r="AG1645" s="117"/>
      <c r="AH1645" s="117"/>
      <c r="AI1645" s="117"/>
      <c r="AJ1645" s="117"/>
      <c r="AK1645" s="117"/>
      <c r="AM1645" s="141"/>
      <c r="AT1645" s="117"/>
      <c r="AU1645" s="117"/>
      <c r="AV1645" s="117"/>
      <c r="AW1645" s="117"/>
      <c r="AX1645" s="117"/>
      <c r="AY1645" s="117"/>
      <c r="AZ1645" s="117"/>
      <c r="BA1645" s="117"/>
    </row>
    <row r="1646" spans="33:70">
      <c r="AG1646" s="117"/>
      <c r="AH1646" s="117"/>
      <c r="AI1646" s="117"/>
      <c r="AJ1646" s="117"/>
      <c r="AK1646" s="117"/>
      <c r="AM1646" s="141"/>
      <c r="AT1646" s="117"/>
      <c r="AU1646" s="117"/>
      <c r="AV1646" s="117"/>
      <c r="AW1646" s="117"/>
      <c r="AX1646" s="117"/>
      <c r="AY1646" s="117"/>
      <c r="AZ1646" s="117"/>
      <c r="BA1646" s="117"/>
    </row>
    <row r="1647" spans="33:70">
      <c r="AG1647" s="117"/>
      <c r="AH1647" s="117"/>
      <c r="AI1647" s="117"/>
      <c r="AJ1647" s="117"/>
      <c r="AK1647" s="117"/>
      <c r="AM1647" s="141"/>
      <c r="AT1647" s="117"/>
      <c r="AU1647" s="117"/>
      <c r="AV1647" s="117"/>
      <c r="AW1647" s="117"/>
      <c r="AX1647" s="117"/>
      <c r="AY1647" s="117"/>
      <c r="AZ1647" s="117"/>
      <c r="BA1647" s="117"/>
    </row>
    <row r="1648" spans="33:70">
      <c r="AG1648" s="117"/>
      <c r="AH1648" s="117"/>
      <c r="AI1648" s="117"/>
      <c r="AJ1648" s="117"/>
      <c r="AK1648" s="117"/>
      <c r="AM1648" s="141"/>
      <c r="AT1648" s="117"/>
      <c r="AU1648" s="117"/>
      <c r="AV1648" s="117"/>
      <c r="AW1648" s="117"/>
      <c r="AX1648" s="117"/>
      <c r="AY1648" s="117"/>
      <c r="AZ1648" s="117"/>
      <c r="BA1648" s="117"/>
      <c r="BB1648" s="117"/>
      <c r="BC1648" s="117"/>
      <c r="BD1648" s="117"/>
      <c r="BE1648" s="117"/>
      <c r="BF1648" s="117"/>
      <c r="BG1648" s="117"/>
      <c r="BH1648" s="117"/>
      <c r="BI1648" s="117"/>
      <c r="BJ1648" s="117"/>
      <c r="BK1648" s="117"/>
      <c r="BL1648" s="117"/>
      <c r="BM1648" s="117"/>
      <c r="BN1648" s="117"/>
      <c r="BO1648" s="117"/>
      <c r="BP1648" s="117"/>
      <c r="BQ1648" s="117"/>
      <c r="BR1648" s="117"/>
    </row>
    <row r="1649" spans="33:70">
      <c r="AG1649" s="117"/>
      <c r="AH1649" s="117"/>
      <c r="AI1649" s="117"/>
      <c r="AJ1649" s="117"/>
      <c r="AK1649" s="117"/>
      <c r="AM1649" s="141"/>
      <c r="AT1649" s="117"/>
      <c r="AU1649" s="117"/>
      <c r="AV1649" s="117"/>
      <c r="AW1649" s="117"/>
      <c r="AX1649" s="117"/>
      <c r="AY1649" s="117"/>
      <c r="AZ1649" s="117"/>
      <c r="BA1649" s="117"/>
    </row>
    <row r="1650" spans="33:70">
      <c r="AG1650" s="117"/>
      <c r="AH1650" s="117"/>
      <c r="AI1650" s="117"/>
      <c r="AJ1650" s="117"/>
      <c r="AK1650" s="117"/>
      <c r="AM1650" s="141"/>
      <c r="AT1650" s="117"/>
      <c r="AU1650" s="117"/>
      <c r="AV1650" s="117"/>
      <c r="AW1650" s="117"/>
      <c r="AX1650" s="117"/>
      <c r="AY1650" s="117"/>
      <c r="AZ1650" s="117"/>
      <c r="BA1650" s="117"/>
    </row>
    <row r="1651" spans="33:70">
      <c r="AG1651" s="117"/>
      <c r="AH1651" s="117"/>
      <c r="AI1651" s="117"/>
      <c r="AJ1651" s="117"/>
      <c r="AK1651" s="117"/>
      <c r="AM1651" s="141"/>
      <c r="AT1651" s="117"/>
      <c r="AU1651" s="117"/>
      <c r="AV1651" s="117"/>
      <c r="AW1651" s="117"/>
      <c r="AX1651" s="117"/>
      <c r="AY1651" s="117"/>
      <c r="AZ1651" s="117"/>
      <c r="BA1651" s="117"/>
      <c r="BB1651" s="117"/>
      <c r="BD1651" s="117"/>
    </row>
    <row r="1652" spans="33:70">
      <c r="AG1652" s="117"/>
      <c r="AH1652" s="117"/>
      <c r="AI1652" s="117"/>
      <c r="AJ1652" s="117"/>
      <c r="AK1652" s="117"/>
      <c r="AM1652" s="141"/>
      <c r="AT1652" s="117"/>
      <c r="AU1652" s="117"/>
      <c r="AV1652" s="117"/>
      <c r="AW1652" s="117"/>
      <c r="AX1652" s="117"/>
      <c r="AY1652" s="117"/>
      <c r="AZ1652" s="117"/>
      <c r="BA1652" s="117"/>
      <c r="BB1652" s="117"/>
      <c r="BD1652" s="117"/>
      <c r="BE1652" s="117"/>
      <c r="BF1652" s="117"/>
      <c r="BG1652" s="117"/>
      <c r="BH1652" s="117"/>
      <c r="BI1652" s="117"/>
      <c r="BJ1652" s="117"/>
      <c r="BK1652" s="117"/>
      <c r="BL1652" s="117"/>
      <c r="BM1652" s="117"/>
      <c r="BN1652" s="117"/>
      <c r="BO1652" s="117"/>
      <c r="BP1652" s="117"/>
      <c r="BQ1652" s="117"/>
      <c r="BR1652" s="117"/>
    </row>
    <row r="1653" spans="33:70">
      <c r="AG1653" s="117"/>
      <c r="AH1653" s="117"/>
      <c r="AI1653" s="117"/>
      <c r="AJ1653" s="117"/>
      <c r="AK1653" s="117"/>
      <c r="AM1653" s="141"/>
      <c r="AT1653" s="117"/>
      <c r="AU1653" s="117"/>
      <c r="AV1653" s="117"/>
      <c r="AW1653" s="117"/>
      <c r="AX1653" s="117"/>
      <c r="AY1653" s="117"/>
      <c r="AZ1653" s="117"/>
      <c r="BA1653" s="117"/>
      <c r="BB1653" s="117"/>
      <c r="BC1653" s="117"/>
      <c r="BD1653" s="117"/>
      <c r="BE1653" s="117"/>
      <c r="BF1653" s="117"/>
      <c r="BG1653" s="117"/>
      <c r="BH1653" s="117"/>
      <c r="BI1653" s="117"/>
      <c r="BJ1653" s="117"/>
      <c r="BK1653" s="117"/>
      <c r="BL1653" s="117"/>
      <c r="BM1653" s="117"/>
      <c r="BN1653" s="117"/>
      <c r="BO1653" s="117"/>
      <c r="BP1653" s="117"/>
      <c r="BQ1653" s="117"/>
      <c r="BR1653" s="117"/>
    </row>
    <row r="1654" spans="33:70">
      <c r="AG1654" s="117"/>
      <c r="AH1654" s="117"/>
      <c r="AI1654" s="117"/>
      <c r="AJ1654" s="117"/>
      <c r="AK1654" s="117"/>
      <c r="AM1654" s="141"/>
      <c r="AT1654" s="117"/>
      <c r="AU1654" s="117"/>
      <c r="AV1654" s="117"/>
      <c r="AW1654" s="117"/>
      <c r="AX1654" s="117"/>
      <c r="AY1654" s="117"/>
      <c r="AZ1654" s="117"/>
      <c r="BA1654" s="117"/>
      <c r="BB1654" s="117"/>
    </row>
    <row r="1655" spans="33:70">
      <c r="AG1655" s="117"/>
      <c r="AH1655" s="117"/>
      <c r="AI1655" s="117"/>
      <c r="AJ1655" s="117"/>
      <c r="AK1655" s="117"/>
      <c r="AM1655" s="141"/>
      <c r="AT1655" s="117"/>
      <c r="AU1655" s="117"/>
      <c r="AV1655" s="117"/>
      <c r="AW1655" s="117"/>
      <c r="AX1655" s="117"/>
      <c r="AY1655" s="117"/>
      <c r="AZ1655" s="117"/>
      <c r="BA1655" s="117"/>
    </row>
    <row r="1656" spans="33:70">
      <c r="AG1656" s="117"/>
      <c r="AH1656" s="117"/>
      <c r="AI1656" s="117"/>
      <c r="AJ1656" s="117"/>
      <c r="AK1656" s="117"/>
      <c r="AM1656" s="141"/>
      <c r="AT1656" s="117"/>
      <c r="AU1656" s="117"/>
      <c r="AV1656" s="117"/>
      <c r="AW1656" s="117"/>
      <c r="AX1656" s="117"/>
      <c r="AY1656" s="117"/>
      <c r="AZ1656" s="117"/>
      <c r="BA1656" s="117"/>
      <c r="BB1656" s="117"/>
    </row>
    <row r="1657" spans="33:70">
      <c r="AG1657" s="117"/>
      <c r="AH1657" s="117"/>
      <c r="AI1657" s="117"/>
      <c r="AJ1657" s="117"/>
      <c r="AK1657" s="117"/>
      <c r="AM1657" s="141"/>
      <c r="AT1657" s="117"/>
      <c r="AU1657" s="117"/>
      <c r="AV1657" s="117"/>
      <c r="AW1657" s="117"/>
      <c r="AX1657" s="117"/>
      <c r="AY1657" s="117"/>
      <c r="AZ1657" s="117"/>
      <c r="BA1657" s="117"/>
      <c r="BB1657" s="117"/>
    </row>
    <row r="1658" spans="33:70">
      <c r="AG1658" s="117"/>
      <c r="AH1658" s="117"/>
      <c r="AI1658" s="117"/>
      <c r="AJ1658" s="117"/>
      <c r="AK1658" s="117"/>
      <c r="AM1658" s="141"/>
      <c r="AT1658" s="117"/>
      <c r="AU1658" s="117"/>
      <c r="AV1658" s="117"/>
      <c r="AW1658" s="117"/>
      <c r="AX1658" s="117"/>
      <c r="AY1658" s="117"/>
      <c r="AZ1658" s="117"/>
      <c r="BA1658" s="117"/>
    </row>
    <row r="1659" spans="33:70">
      <c r="AG1659" s="117"/>
      <c r="AH1659" s="117"/>
      <c r="AI1659" s="117"/>
      <c r="AJ1659" s="117"/>
      <c r="AK1659" s="117"/>
      <c r="AM1659" s="141"/>
      <c r="AT1659" s="117"/>
      <c r="AU1659" s="117"/>
      <c r="AV1659" s="117"/>
      <c r="AW1659" s="117"/>
      <c r="AX1659" s="117"/>
      <c r="AY1659" s="117"/>
      <c r="AZ1659" s="117"/>
      <c r="BA1659" s="117"/>
      <c r="BB1659" s="117"/>
      <c r="BD1659" s="117"/>
    </row>
    <row r="1660" spans="33:70">
      <c r="AG1660" s="117"/>
      <c r="AH1660" s="117"/>
      <c r="AI1660" s="117"/>
      <c r="AJ1660" s="117"/>
      <c r="AK1660" s="117"/>
      <c r="AM1660" s="141"/>
      <c r="AT1660" s="117"/>
      <c r="AU1660" s="117"/>
      <c r="AV1660" s="117"/>
      <c r="AW1660" s="117"/>
      <c r="AX1660" s="117"/>
      <c r="AY1660" s="117"/>
      <c r="AZ1660" s="117"/>
      <c r="BA1660" s="117"/>
    </row>
    <row r="1661" spans="33:70">
      <c r="AG1661" s="117"/>
      <c r="AH1661" s="117"/>
      <c r="AI1661" s="117"/>
      <c r="AJ1661" s="117"/>
      <c r="AK1661" s="117"/>
      <c r="AM1661" s="141"/>
      <c r="AT1661" s="117"/>
      <c r="AU1661" s="117"/>
      <c r="AV1661" s="117"/>
      <c r="AW1661" s="117"/>
      <c r="AX1661" s="117"/>
      <c r="AY1661" s="117"/>
      <c r="AZ1661" s="117"/>
      <c r="BA1661" s="117"/>
    </row>
    <row r="1662" spans="33:70">
      <c r="AG1662" s="117"/>
      <c r="AH1662" s="117"/>
      <c r="AI1662" s="117"/>
      <c r="AJ1662" s="117"/>
      <c r="AK1662" s="117"/>
      <c r="AM1662" s="141"/>
      <c r="AT1662" s="117"/>
      <c r="AU1662" s="117"/>
      <c r="AV1662" s="117"/>
      <c r="AW1662" s="117"/>
      <c r="AX1662" s="117"/>
      <c r="AY1662" s="117"/>
      <c r="AZ1662" s="117"/>
      <c r="BA1662" s="117"/>
    </row>
    <row r="1663" spans="33:70">
      <c r="AG1663" s="117"/>
      <c r="AH1663" s="117"/>
      <c r="AI1663" s="117"/>
      <c r="AJ1663" s="117"/>
      <c r="AK1663" s="117"/>
      <c r="AM1663" s="141"/>
      <c r="AT1663" s="117"/>
      <c r="AU1663" s="117"/>
      <c r="AV1663" s="117"/>
      <c r="AW1663" s="117"/>
      <c r="AX1663" s="117"/>
      <c r="AY1663" s="117"/>
      <c r="AZ1663" s="117"/>
      <c r="BA1663" s="117"/>
      <c r="BB1663" s="117"/>
      <c r="BD1663" s="117"/>
    </row>
    <row r="1664" spans="33:70">
      <c r="AG1664" s="117"/>
      <c r="AH1664" s="117"/>
      <c r="AI1664" s="117"/>
      <c r="AJ1664" s="117"/>
      <c r="AK1664" s="117"/>
      <c r="AM1664" s="141"/>
      <c r="AT1664" s="117"/>
      <c r="AU1664" s="117"/>
      <c r="AV1664" s="117"/>
      <c r="AW1664" s="117"/>
      <c r="AX1664" s="117"/>
      <c r="AY1664" s="117"/>
      <c r="AZ1664" s="117"/>
      <c r="BA1664" s="117"/>
      <c r="BB1664" s="117"/>
    </row>
    <row r="1665" spans="33:70">
      <c r="AG1665" s="117"/>
      <c r="AH1665" s="117"/>
      <c r="AI1665" s="117"/>
      <c r="AJ1665" s="117"/>
      <c r="AK1665" s="117"/>
      <c r="AM1665" s="141"/>
      <c r="AT1665" s="117"/>
      <c r="AU1665" s="117"/>
      <c r="AV1665" s="117"/>
      <c r="AW1665" s="117"/>
      <c r="AX1665" s="117"/>
      <c r="AY1665" s="117"/>
      <c r="AZ1665" s="117"/>
      <c r="BA1665" s="117"/>
      <c r="BB1665" s="117"/>
      <c r="BC1665" s="117"/>
      <c r="BD1665" s="117"/>
      <c r="BE1665" s="117"/>
      <c r="BF1665" s="117"/>
      <c r="BG1665" s="117"/>
      <c r="BH1665" s="117"/>
      <c r="BI1665" s="117"/>
      <c r="BJ1665" s="117"/>
      <c r="BK1665" s="117"/>
      <c r="BL1665" s="117"/>
      <c r="BM1665" s="117"/>
      <c r="BN1665" s="117"/>
      <c r="BO1665" s="117"/>
      <c r="BP1665" s="117"/>
      <c r="BQ1665" s="117"/>
      <c r="BR1665" s="117"/>
    </row>
    <row r="1666" spans="33:70">
      <c r="AG1666" s="117"/>
      <c r="AH1666" s="117"/>
      <c r="AI1666" s="117"/>
      <c r="AJ1666" s="117"/>
      <c r="AK1666" s="117"/>
      <c r="AM1666" s="141"/>
      <c r="AT1666" s="117"/>
      <c r="AU1666" s="117"/>
      <c r="AV1666" s="117"/>
      <c r="AW1666" s="117"/>
      <c r="AX1666" s="117"/>
      <c r="AY1666" s="117"/>
      <c r="AZ1666" s="117"/>
      <c r="BA1666" s="117"/>
      <c r="BB1666" s="117"/>
      <c r="BC1666" s="117"/>
      <c r="BD1666" s="117"/>
      <c r="BE1666" s="117"/>
      <c r="BF1666" s="117"/>
      <c r="BG1666" s="117"/>
      <c r="BH1666" s="117"/>
      <c r="BI1666" s="117"/>
      <c r="BJ1666" s="117"/>
      <c r="BK1666" s="117"/>
      <c r="BL1666" s="117"/>
      <c r="BM1666" s="117"/>
      <c r="BN1666" s="117"/>
      <c r="BO1666" s="117"/>
      <c r="BP1666" s="117"/>
      <c r="BQ1666" s="117"/>
      <c r="BR1666" s="117"/>
    </row>
    <row r="1667" spans="33:70">
      <c r="AG1667" s="117"/>
      <c r="AH1667" s="117"/>
      <c r="AI1667" s="117"/>
      <c r="AJ1667" s="117"/>
      <c r="AK1667" s="117"/>
      <c r="AM1667" s="141"/>
      <c r="AT1667" s="117"/>
      <c r="AU1667" s="117"/>
      <c r="AV1667" s="117"/>
      <c r="AW1667" s="117"/>
      <c r="AX1667" s="117"/>
      <c r="AY1667" s="117"/>
      <c r="AZ1667" s="117"/>
      <c r="BA1667" s="117"/>
      <c r="BB1667" s="117"/>
      <c r="BC1667" s="117"/>
      <c r="BD1667" s="117"/>
      <c r="BE1667" s="117"/>
      <c r="BF1667" s="117"/>
      <c r="BG1667" s="117"/>
      <c r="BH1667" s="117"/>
      <c r="BI1667" s="117"/>
      <c r="BJ1667" s="117"/>
      <c r="BK1667" s="117"/>
      <c r="BL1667" s="117"/>
      <c r="BM1667" s="117"/>
      <c r="BN1667" s="117"/>
      <c r="BO1667" s="117"/>
      <c r="BP1667" s="117"/>
      <c r="BQ1667" s="117"/>
      <c r="BR1667" s="117"/>
    </row>
    <row r="1668" spans="33:70">
      <c r="AG1668" s="117"/>
      <c r="AH1668" s="117"/>
      <c r="AI1668" s="117"/>
      <c r="AJ1668" s="117"/>
      <c r="AK1668" s="117"/>
      <c r="AM1668" s="141"/>
      <c r="AT1668" s="117"/>
      <c r="AU1668" s="117"/>
      <c r="AV1668" s="117"/>
      <c r="AW1668" s="117"/>
      <c r="AX1668" s="117"/>
      <c r="AY1668" s="117"/>
      <c r="AZ1668" s="117"/>
      <c r="BA1668" s="117"/>
      <c r="BB1668" s="117"/>
      <c r="BC1668" s="117"/>
      <c r="BD1668" s="117"/>
      <c r="BE1668" s="117"/>
      <c r="BF1668" s="117"/>
      <c r="BG1668" s="117"/>
      <c r="BH1668" s="117"/>
      <c r="BI1668" s="117"/>
      <c r="BJ1668" s="117"/>
      <c r="BK1668" s="117"/>
      <c r="BL1668" s="117"/>
      <c r="BM1668" s="117"/>
      <c r="BN1668" s="117"/>
      <c r="BO1668" s="117"/>
      <c r="BP1668" s="117"/>
      <c r="BQ1668" s="117"/>
      <c r="BR1668" s="117"/>
    </row>
    <row r="1669" spans="33:70">
      <c r="AG1669" s="117"/>
      <c r="AH1669" s="117"/>
      <c r="AI1669" s="117"/>
      <c r="AJ1669" s="117"/>
      <c r="AK1669" s="117"/>
      <c r="AM1669" s="141"/>
      <c r="AT1669" s="117"/>
      <c r="AU1669" s="117"/>
      <c r="AV1669" s="117"/>
      <c r="AW1669" s="117"/>
      <c r="AX1669" s="117"/>
      <c r="AY1669" s="117"/>
      <c r="AZ1669" s="117"/>
      <c r="BA1669" s="117"/>
      <c r="BB1669" s="117"/>
      <c r="BD1669" s="117"/>
    </row>
    <row r="1670" spans="33:70">
      <c r="AG1670" s="117"/>
      <c r="AH1670" s="117"/>
      <c r="AI1670" s="117"/>
      <c r="AJ1670" s="117"/>
      <c r="AK1670" s="117"/>
      <c r="AM1670" s="141"/>
      <c r="AT1670" s="117"/>
      <c r="AU1670" s="117"/>
      <c r="AV1670" s="117"/>
      <c r="AW1670" s="117"/>
      <c r="AX1670" s="117"/>
      <c r="AY1670" s="117"/>
      <c r="AZ1670" s="117"/>
      <c r="BA1670" s="117"/>
      <c r="BB1670" s="117"/>
      <c r="BC1670" s="117"/>
      <c r="BD1670" s="117"/>
      <c r="BE1670" s="117"/>
      <c r="BF1670" s="117"/>
      <c r="BG1670" s="117"/>
      <c r="BH1670" s="117"/>
      <c r="BI1670" s="117"/>
      <c r="BJ1670" s="117"/>
      <c r="BK1670" s="117"/>
      <c r="BL1670" s="117"/>
      <c r="BM1670" s="117"/>
      <c r="BN1670" s="117"/>
      <c r="BO1670" s="117"/>
      <c r="BP1670" s="117"/>
      <c r="BQ1670" s="117"/>
      <c r="BR1670" s="117"/>
    </row>
    <row r="1671" spans="33:70">
      <c r="AG1671" s="117"/>
      <c r="AH1671" s="117"/>
      <c r="AI1671" s="117"/>
      <c r="AJ1671" s="117"/>
      <c r="AK1671" s="117"/>
      <c r="AM1671" s="141"/>
      <c r="AT1671" s="117"/>
      <c r="AU1671" s="117"/>
      <c r="AV1671" s="117"/>
      <c r="AW1671" s="117"/>
      <c r="AX1671" s="117"/>
      <c r="AY1671" s="117"/>
      <c r="AZ1671" s="117"/>
      <c r="BA1671" s="117"/>
      <c r="BB1671" s="117"/>
      <c r="BC1671" s="117"/>
      <c r="BD1671" s="117"/>
      <c r="BE1671" s="117"/>
      <c r="BF1671" s="117"/>
      <c r="BG1671" s="117"/>
      <c r="BH1671" s="117"/>
      <c r="BI1671" s="117"/>
      <c r="BJ1671" s="117"/>
      <c r="BK1671" s="117"/>
      <c r="BL1671" s="117"/>
      <c r="BM1671" s="117"/>
      <c r="BN1671" s="117"/>
      <c r="BO1671" s="117"/>
      <c r="BP1671" s="117"/>
      <c r="BQ1671" s="117"/>
      <c r="BR1671" s="117"/>
    </row>
    <row r="1672" spans="33:70">
      <c r="AG1672" s="117"/>
      <c r="AH1672" s="117"/>
      <c r="AI1672" s="117"/>
      <c r="AJ1672" s="117"/>
      <c r="AK1672" s="117"/>
      <c r="AM1672" s="141"/>
      <c r="AT1672" s="117"/>
      <c r="AU1672" s="117"/>
      <c r="AV1672" s="117"/>
      <c r="AW1672" s="117"/>
      <c r="AX1672" s="117"/>
      <c r="AY1672" s="117"/>
      <c r="AZ1672" s="117"/>
      <c r="BA1672" s="117"/>
      <c r="BB1672" s="117"/>
      <c r="BD1672" s="117"/>
    </row>
    <row r="1673" spans="33:70">
      <c r="AG1673" s="117"/>
      <c r="AH1673" s="117"/>
      <c r="AI1673" s="117"/>
      <c r="AJ1673" s="117"/>
      <c r="AK1673" s="117"/>
      <c r="AM1673" s="141"/>
      <c r="AT1673" s="117"/>
      <c r="AU1673" s="117"/>
      <c r="AV1673" s="117"/>
      <c r="AW1673" s="117"/>
      <c r="AX1673" s="117"/>
      <c r="AY1673" s="117"/>
      <c r="AZ1673" s="117"/>
      <c r="BA1673" s="117"/>
      <c r="BB1673" s="117"/>
      <c r="BD1673" s="117"/>
    </row>
    <row r="1674" spans="33:70">
      <c r="AG1674" s="117"/>
      <c r="AH1674" s="117"/>
      <c r="AI1674" s="117"/>
      <c r="AJ1674" s="117"/>
      <c r="AK1674" s="117"/>
      <c r="AM1674" s="141"/>
      <c r="AT1674" s="117"/>
      <c r="AU1674" s="117"/>
      <c r="AV1674" s="117"/>
      <c r="AW1674" s="117"/>
      <c r="AX1674" s="117"/>
      <c r="AY1674" s="117"/>
      <c r="AZ1674" s="117"/>
      <c r="BA1674" s="117"/>
      <c r="BB1674" s="117"/>
      <c r="BD1674" s="117"/>
      <c r="BE1674" s="117"/>
      <c r="BF1674" s="117"/>
      <c r="BG1674" s="117"/>
      <c r="BH1674" s="117"/>
      <c r="BI1674" s="117"/>
      <c r="BJ1674" s="117"/>
      <c r="BK1674" s="117"/>
      <c r="BL1674" s="117"/>
      <c r="BM1674" s="117"/>
      <c r="BN1674" s="117"/>
      <c r="BO1674" s="117"/>
      <c r="BP1674" s="117"/>
      <c r="BQ1674" s="117"/>
      <c r="BR1674" s="117"/>
    </row>
    <row r="1675" spans="33:70">
      <c r="AG1675" s="117"/>
      <c r="AH1675" s="117"/>
      <c r="AI1675" s="117"/>
      <c r="AJ1675" s="117"/>
      <c r="AK1675" s="117"/>
      <c r="AM1675" s="141"/>
      <c r="AT1675" s="117"/>
      <c r="AU1675" s="117"/>
      <c r="AV1675" s="117"/>
      <c r="AW1675" s="117"/>
      <c r="AX1675" s="117"/>
      <c r="AY1675" s="117"/>
      <c r="AZ1675" s="117"/>
      <c r="BA1675" s="117"/>
      <c r="BB1675" s="117"/>
      <c r="BC1675" s="117"/>
      <c r="BD1675" s="117"/>
      <c r="BE1675" s="117"/>
      <c r="BF1675" s="117"/>
      <c r="BG1675" s="117"/>
      <c r="BH1675" s="117"/>
      <c r="BI1675" s="117"/>
      <c r="BJ1675" s="117"/>
      <c r="BK1675" s="117"/>
      <c r="BL1675" s="117"/>
      <c r="BM1675" s="117"/>
      <c r="BN1675" s="117"/>
      <c r="BO1675" s="117"/>
      <c r="BP1675" s="117"/>
      <c r="BQ1675" s="117"/>
      <c r="BR1675" s="117"/>
    </row>
    <row r="1676" spans="33:70">
      <c r="AG1676" s="117"/>
      <c r="AH1676" s="117"/>
      <c r="AI1676" s="117"/>
      <c r="AJ1676" s="117"/>
      <c r="AK1676" s="117"/>
      <c r="AM1676" s="141"/>
      <c r="AT1676" s="117"/>
      <c r="AU1676" s="117"/>
      <c r="AV1676" s="117"/>
      <c r="AW1676" s="117"/>
      <c r="AX1676" s="117"/>
      <c r="AY1676" s="117"/>
      <c r="AZ1676" s="117"/>
      <c r="BA1676" s="117"/>
      <c r="BB1676" s="117"/>
      <c r="BC1676" s="117"/>
      <c r="BD1676" s="117"/>
      <c r="BE1676" s="117"/>
      <c r="BF1676" s="117"/>
      <c r="BG1676" s="117"/>
      <c r="BH1676" s="117"/>
      <c r="BI1676" s="117"/>
      <c r="BJ1676" s="117"/>
      <c r="BK1676" s="117"/>
      <c r="BL1676" s="117"/>
      <c r="BM1676" s="117"/>
      <c r="BN1676" s="117"/>
      <c r="BO1676" s="117"/>
      <c r="BP1676" s="117"/>
      <c r="BQ1676" s="117"/>
      <c r="BR1676" s="117"/>
    </row>
    <row r="1677" spans="33:70">
      <c r="AG1677" s="117"/>
      <c r="AH1677" s="117"/>
      <c r="AI1677" s="117"/>
      <c r="AJ1677" s="117"/>
      <c r="AK1677" s="117"/>
      <c r="AM1677" s="141"/>
      <c r="AT1677" s="117"/>
      <c r="AU1677" s="117"/>
      <c r="AV1677" s="117"/>
      <c r="AW1677" s="117"/>
      <c r="AX1677" s="117"/>
      <c r="AY1677" s="117"/>
      <c r="AZ1677" s="117"/>
      <c r="BA1677" s="117"/>
      <c r="BB1677" s="117"/>
    </row>
    <row r="1678" spans="33:70">
      <c r="AG1678" s="117"/>
      <c r="AH1678" s="117"/>
      <c r="AI1678" s="117"/>
      <c r="AJ1678" s="117"/>
      <c r="AK1678" s="117"/>
      <c r="AM1678" s="141"/>
      <c r="AT1678" s="117"/>
      <c r="AU1678" s="117"/>
      <c r="AV1678" s="117"/>
      <c r="AW1678" s="117"/>
      <c r="AX1678" s="117"/>
      <c r="AY1678" s="117"/>
      <c r="AZ1678" s="117"/>
      <c r="BA1678" s="117"/>
      <c r="BB1678" s="117"/>
    </row>
    <row r="1679" spans="33:70">
      <c r="AG1679" s="117"/>
      <c r="AH1679" s="117"/>
      <c r="AI1679" s="117"/>
      <c r="AJ1679" s="117"/>
      <c r="AK1679" s="117"/>
      <c r="AM1679" s="141"/>
      <c r="AT1679" s="117"/>
      <c r="AU1679" s="117"/>
      <c r="AV1679" s="117"/>
      <c r="AW1679" s="117"/>
      <c r="AX1679" s="117"/>
      <c r="AY1679" s="117"/>
      <c r="AZ1679" s="117"/>
      <c r="BA1679" s="117"/>
      <c r="BB1679" s="117"/>
    </row>
    <row r="1680" spans="33:70">
      <c r="AG1680" s="117"/>
      <c r="AH1680" s="117"/>
      <c r="AI1680" s="117"/>
      <c r="AJ1680" s="117"/>
      <c r="AK1680" s="117"/>
      <c r="AM1680" s="141"/>
      <c r="AT1680" s="117"/>
      <c r="AU1680" s="117"/>
      <c r="AV1680" s="117"/>
      <c r="AW1680" s="117"/>
      <c r="AX1680" s="117"/>
      <c r="AY1680" s="117"/>
      <c r="AZ1680" s="117"/>
      <c r="BA1680" s="117"/>
      <c r="BB1680" s="117"/>
      <c r="BD1680" s="117"/>
    </row>
    <row r="1681" spans="33:70">
      <c r="AG1681" s="117"/>
      <c r="AH1681" s="117"/>
      <c r="AI1681" s="117"/>
      <c r="AJ1681" s="117"/>
      <c r="AK1681" s="117"/>
      <c r="AM1681" s="141"/>
      <c r="AT1681" s="117"/>
      <c r="AU1681" s="117"/>
      <c r="AV1681" s="117"/>
      <c r="AW1681" s="117"/>
      <c r="AX1681" s="117"/>
      <c r="AY1681" s="117"/>
      <c r="AZ1681" s="117"/>
      <c r="BA1681" s="117"/>
      <c r="BB1681" s="117"/>
      <c r="BC1681" s="117"/>
      <c r="BD1681" s="117"/>
      <c r="BE1681" s="117"/>
      <c r="BF1681" s="117"/>
      <c r="BG1681" s="117"/>
      <c r="BH1681" s="117"/>
      <c r="BI1681" s="117"/>
      <c r="BJ1681" s="117"/>
      <c r="BK1681" s="117"/>
      <c r="BL1681" s="117"/>
      <c r="BM1681" s="117"/>
      <c r="BN1681" s="117"/>
      <c r="BO1681" s="117"/>
      <c r="BP1681" s="117"/>
      <c r="BQ1681" s="117"/>
      <c r="BR1681" s="117"/>
    </row>
    <row r="1682" spans="33:70">
      <c r="AG1682" s="117"/>
      <c r="AH1682" s="117"/>
      <c r="AI1682" s="117"/>
      <c r="AJ1682" s="117"/>
      <c r="AK1682" s="117"/>
      <c r="AM1682" s="141"/>
      <c r="AT1682" s="117"/>
      <c r="AU1682" s="117"/>
      <c r="AV1682" s="117"/>
      <c r="AW1682" s="117"/>
      <c r="AX1682" s="117"/>
      <c r="AY1682" s="117"/>
      <c r="AZ1682" s="117"/>
      <c r="BA1682" s="117"/>
      <c r="BB1682" s="117"/>
      <c r="BC1682" s="117"/>
      <c r="BD1682" s="117"/>
      <c r="BE1682" s="117"/>
      <c r="BF1682" s="117"/>
      <c r="BG1682" s="117"/>
      <c r="BH1682" s="117"/>
      <c r="BI1682" s="117"/>
      <c r="BJ1682" s="117"/>
      <c r="BK1682" s="117"/>
      <c r="BL1682" s="117"/>
      <c r="BM1682" s="117"/>
      <c r="BN1682" s="117"/>
      <c r="BO1682" s="117"/>
      <c r="BP1682" s="117"/>
      <c r="BQ1682" s="117"/>
      <c r="BR1682" s="117"/>
    </row>
    <row r="1683" spans="33:70">
      <c r="AG1683" s="117"/>
      <c r="AH1683" s="117"/>
      <c r="AI1683" s="117"/>
      <c r="AJ1683" s="117"/>
      <c r="AK1683" s="117"/>
      <c r="AM1683" s="141"/>
      <c r="AT1683" s="117"/>
      <c r="AU1683" s="117"/>
      <c r="AV1683" s="117"/>
      <c r="AW1683" s="117"/>
      <c r="AX1683" s="117"/>
      <c r="AY1683" s="117"/>
      <c r="AZ1683" s="117"/>
      <c r="BA1683" s="117"/>
    </row>
    <row r="1684" spans="33:70">
      <c r="AG1684" s="117"/>
      <c r="AH1684" s="117"/>
      <c r="AI1684" s="117"/>
      <c r="AJ1684" s="117"/>
      <c r="AK1684" s="117"/>
      <c r="AM1684" s="141"/>
      <c r="AT1684" s="117"/>
      <c r="AU1684" s="117"/>
      <c r="AV1684" s="117"/>
      <c r="AW1684" s="117"/>
      <c r="AX1684" s="117"/>
      <c r="AY1684" s="117"/>
      <c r="AZ1684" s="117"/>
      <c r="BA1684" s="117"/>
      <c r="BB1684" s="117"/>
      <c r="BD1684" s="117"/>
    </row>
    <row r="1685" spans="33:70">
      <c r="AG1685" s="117"/>
      <c r="AH1685" s="117"/>
      <c r="AI1685" s="117"/>
      <c r="AJ1685" s="117"/>
      <c r="AK1685" s="117"/>
      <c r="AM1685" s="141"/>
      <c r="AT1685" s="117"/>
      <c r="AU1685" s="117"/>
      <c r="AV1685" s="117"/>
      <c r="AW1685" s="117"/>
      <c r="AX1685" s="117"/>
      <c r="AY1685" s="117"/>
      <c r="AZ1685" s="117"/>
      <c r="BA1685" s="117"/>
      <c r="BB1685" s="117"/>
    </row>
    <row r="1686" spans="33:70">
      <c r="AG1686" s="117"/>
      <c r="AH1686" s="117"/>
      <c r="AI1686" s="117"/>
      <c r="AJ1686" s="117"/>
      <c r="AK1686" s="117"/>
      <c r="AM1686" s="141"/>
      <c r="AT1686" s="117"/>
      <c r="AU1686" s="117"/>
      <c r="AV1686" s="117"/>
      <c r="AW1686" s="117"/>
      <c r="AX1686" s="117"/>
      <c r="AY1686" s="117"/>
      <c r="AZ1686" s="117"/>
      <c r="BA1686" s="117"/>
      <c r="BB1686" s="117"/>
    </row>
    <row r="1687" spans="33:70">
      <c r="AG1687" s="117"/>
      <c r="AH1687" s="117"/>
      <c r="AI1687" s="117"/>
      <c r="AJ1687" s="117"/>
      <c r="AK1687" s="117"/>
      <c r="AM1687" s="141"/>
      <c r="AT1687" s="117"/>
      <c r="AU1687" s="117"/>
      <c r="AV1687" s="117"/>
      <c r="AW1687" s="117"/>
      <c r="AX1687" s="117"/>
      <c r="AY1687" s="117"/>
      <c r="AZ1687" s="117"/>
      <c r="BA1687" s="117"/>
    </row>
    <row r="1688" spans="33:70">
      <c r="AG1688" s="117"/>
      <c r="AH1688" s="117"/>
      <c r="AI1688" s="117"/>
      <c r="AJ1688" s="117"/>
      <c r="AK1688" s="117"/>
      <c r="AM1688" s="141"/>
      <c r="AT1688" s="117"/>
      <c r="AU1688" s="117"/>
      <c r="AV1688" s="117"/>
      <c r="AW1688" s="117"/>
      <c r="AX1688" s="117"/>
      <c r="AY1688" s="117"/>
      <c r="AZ1688" s="117"/>
      <c r="BA1688" s="117"/>
    </row>
    <row r="1689" spans="33:70">
      <c r="AG1689" s="117"/>
      <c r="AH1689" s="117"/>
      <c r="AI1689" s="117"/>
      <c r="AJ1689" s="117"/>
      <c r="AK1689" s="117"/>
      <c r="AM1689" s="141"/>
      <c r="AT1689" s="117"/>
      <c r="AU1689" s="117"/>
      <c r="AV1689" s="117"/>
      <c r="AW1689" s="117"/>
      <c r="AX1689" s="117"/>
      <c r="AY1689" s="117"/>
      <c r="AZ1689" s="117"/>
      <c r="BA1689" s="117"/>
    </row>
    <row r="1690" spans="33:70">
      <c r="AG1690" s="117"/>
      <c r="AH1690" s="117"/>
      <c r="AI1690" s="117"/>
      <c r="AJ1690" s="117"/>
      <c r="AK1690" s="117"/>
      <c r="AM1690" s="141"/>
      <c r="AT1690" s="117"/>
      <c r="AU1690" s="117"/>
      <c r="AV1690" s="117"/>
      <c r="AW1690" s="117"/>
      <c r="AX1690" s="117"/>
      <c r="AY1690" s="117"/>
      <c r="AZ1690" s="117"/>
      <c r="BA1690" s="117"/>
    </row>
    <row r="1691" spans="33:70">
      <c r="AG1691" s="117"/>
      <c r="AH1691" s="117"/>
      <c r="AI1691" s="117"/>
      <c r="AJ1691" s="117"/>
      <c r="AK1691" s="117"/>
      <c r="AM1691" s="141"/>
      <c r="AT1691" s="117"/>
      <c r="AU1691" s="117"/>
      <c r="AV1691" s="117"/>
      <c r="AW1691" s="117"/>
      <c r="AX1691" s="117"/>
      <c r="AY1691" s="117"/>
      <c r="AZ1691" s="117"/>
      <c r="BA1691" s="117"/>
    </row>
    <row r="1692" spans="33:70">
      <c r="AG1692" s="117"/>
      <c r="AH1692" s="117"/>
      <c r="AI1692" s="117"/>
      <c r="AJ1692" s="117"/>
      <c r="AK1692" s="117"/>
      <c r="AM1692" s="141"/>
      <c r="AT1692" s="117"/>
      <c r="AU1692" s="117"/>
      <c r="AV1692" s="117"/>
      <c r="AW1692" s="117"/>
      <c r="AX1692" s="117"/>
      <c r="AY1692" s="117"/>
      <c r="AZ1692" s="117"/>
      <c r="BA1692" s="117"/>
    </row>
    <row r="1693" spans="33:70">
      <c r="AG1693" s="117"/>
      <c r="AH1693" s="117"/>
      <c r="AI1693" s="117"/>
      <c r="AJ1693" s="117"/>
      <c r="AK1693" s="117"/>
      <c r="AM1693" s="141"/>
      <c r="AT1693" s="117"/>
      <c r="AU1693" s="117"/>
      <c r="AV1693" s="117"/>
      <c r="AW1693" s="117"/>
      <c r="AX1693" s="117"/>
      <c r="AY1693" s="117"/>
      <c r="AZ1693" s="117"/>
      <c r="BA1693" s="117"/>
    </row>
    <row r="1694" spans="33:70">
      <c r="AG1694" s="117"/>
      <c r="AH1694" s="117"/>
      <c r="AI1694" s="117"/>
      <c r="AJ1694" s="117"/>
      <c r="AK1694" s="117"/>
      <c r="AM1694" s="141"/>
      <c r="AT1694" s="117"/>
      <c r="AU1694" s="117"/>
      <c r="AV1694" s="117"/>
      <c r="AW1694" s="117"/>
      <c r="AX1694" s="117"/>
      <c r="AY1694" s="117"/>
      <c r="AZ1694" s="117"/>
      <c r="BA1694" s="117"/>
    </row>
    <row r="1695" spans="33:70">
      <c r="AG1695" s="117"/>
      <c r="AH1695" s="117"/>
      <c r="AI1695" s="117"/>
      <c r="AJ1695" s="117"/>
      <c r="AK1695" s="117"/>
      <c r="AM1695" s="141"/>
      <c r="AT1695" s="117"/>
      <c r="AU1695" s="117"/>
      <c r="AV1695" s="117"/>
      <c r="AW1695" s="117"/>
      <c r="AX1695" s="117"/>
      <c r="AY1695" s="117"/>
      <c r="AZ1695" s="117"/>
      <c r="BA1695" s="117"/>
      <c r="BB1695" s="117"/>
    </row>
    <row r="1696" spans="33:70">
      <c r="AG1696" s="117"/>
      <c r="AH1696" s="117"/>
      <c r="AI1696" s="117"/>
      <c r="AJ1696" s="117"/>
      <c r="AK1696" s="117"/>
      <c r="AM1696" s="141"/>
      <c r="AT1696" s="117"/>
      <c r="AU1696" s="117"/>
      <c r="AV1696" s="117"/>
      <c r="AW1696" s="117"/>
      <c r="AX1696" s="117"/>
      <c r="AY1696" s="117"/>
      <c r="AZ1696" s="117"/>
      <c r="BA1696" s="117"/>
      <c r="BB1696" s="117"/>
      <c r="BC1696" s="117"/>
      <c r="BD1696" s="117"/>
      <c r="BE1696" s="117"/>
      <c r="BF1696" s="117"/>
      <c r="BG1696" s="117"/>
      <c r="BH1696" s="117"/>
      <c r="BI1696" s="117"/>
      <c r="BJ1696" s="117"/>
      <c r="BK1696" s="117"/>
      <c r="BL1696" s="117"/>
      <c r="BM1696" s="117"/>
      <c r="BN1696" s="117"/>
      <c r="BO1696" s="117"/>
      <c r="BP1696" s="117"/>
      <c r="BQ1696" s="117"/>
      <c r="BR1696" s="117"/>
    </row>
    <row r="1697" spans="33:70">
      <c r="AG1697" s="117"/>
      <c r="AH1697" s="117"/>
      <c r="AI1697" s="117"/>
      <c r="AJ1697" s="117"/>
      <c r="AK1697" s="117"/>
      <c r="AM1697" s="141"/>
      <c r="AT1697" s="117"/>
      <c r="AU1697" s="117"/>
      <c r="AV1697" s="117"/>
      <c r="AW1697" s="117"/>
      <c r="AX1697" s="117"/>
      <c r="AY1697" s="117"/>
      <c r="AZ1697" s="117"/>
      <c r="BA1697" s="117"/>
      <c r="BB1697" s="117"/>
    </row>
    <row r="1698" spans="33:70">
      <c r="AG1698" s="117"/>
      <c r="AH1698" s="117"/>
      <c r="AI1698" s="117"/>
      <c r="AJ1698" s="117"/>
      <c r="AK1698" s="117"/>
      <c r="AM1698" s="141"/>
      <c r="AT1698" s="117"/>
      <c r="AU1698" s="117"/>
      <c r="AV1698" s="117"/>
      <c r="AW1698" s="117"/>
      <c r="AX1698" s="117"/>
      <c r="AY1698" s="117"/>
      <c r="AZ1698" s="117"/>
      <c r="BA1698" s="117"/>
      <c r="BB1698" s="117"/>
    </row>
    <row r="1699" spans="33:70">
      <c r="AG1699" s="117"/>
      <c r="AH1699" s="117"/>
      <c r="AI1699" s="117"/>
      <c r="AJ1699" s="117"/>
      <c r="AK1699" s="117"/>
      <c r="AM1699" s="141"/>
      <c r="AT1699" s="117"/>
      <c r="AU1699" s="117"/>
      <c r="AV1699" s="117"/>
      <c r="AW1699" s="117"/>
      <c r="AX1699" s="117"/>
      <c r="AY1699" s="117"/>
      <c r="AZ1699" s="117"/>
      <c r="BA1699" s="117"/>
      <c r="BB1699" s="117"/>
      <c r="BD1699" s="117"/>
    </row>
    <row r="1700" spans="33:70">
      <c r="AG1700" s="117"/>
      <c r="AH1700" s="117"/>
      <c r="AI1700" s="117"/>
      <c r="AJ1700" s="117"/>
      <c r="AK1700" s="117"/>
      <c r="AM1700" s="141"/>
      <c r="AT1700" s="117"/>
      <c r="AU1700" s="117"/>
      <c r="AV1700" s="117"/>
      <c r="AW1700" s="117"/>
      <c r="AX1700" s="117"/>
      <c r="AY1700" s="117"/>
      <c r="AZ1700" s="117"/>
      <c r="BA1700" s="117"/>
      <c r="BB1700" s="117"/>
    </row>
    <row r="1701" spans="33:70">
      <c r="AG1701" s="117"/>
      <c r="AH1701" s="117"/>
      <c r="AI1701" s="117"/>
      <c r="AJ1701" s="117"/>
      <c r="AK1701" s="117"/>
      <c r="AM1701" s="141"/>
      <c r="AT1701" s="117"/>
      <c r="AU1701" s="117"/>
      <c r="AV1701" s="117"/>
      <c r="AW1701" s="117"/>
      <c r="AX1701" s="117"/>
      <c r="AY1701" s="117"/>
      <c r="AZ1701" s="117"/>
      <c r="BA1701" s="117"/>
    </row>
    <row r="1702" spans="33:70">
      <c r="AG1702" s="117"/>
      <c r="AH1702" s="117"/>
      <c r="AI1702" s="117"/>
      <c r="AJ1702" s="117"/>
      <c r="AK1702" s="117"/>
      <c r="AM1702" s="141"/>
      <c r="AT1702" s="117"/>
      <c r="AU1702" s="117"/>
      <c r="AV1702" s="117"/>
      <c r="AW1702" s="117"/>
      <c r="AX1702" s="117"/>
      <c r="AY1702" s="117"/>
      <c r="AZ1702" s="117"/>
      <c r="BA1702" s="117"/>
      <c r="BB1702" s="117"/>
      <c r="BD1702" s="117"/>
    </row>
    <row r="1703" spans="33:70">
      <c r="AG1703" s="117"/>
      <c r="AH1703" s="117"/>
      <c r="AI1703" s="117"/>
      <c r="AJ1703" s="117"/>
      <c r="AK1703" s="117"/>
      <c r="AM1703" s="141"/>
      <c r="AT1703" s="117"/>
      <c r="AU1703" s="117"/>
      <c r="AV1703" s="117"/>
      <c r="AW1703" s="117"/>
      <c r="AX1703" s="117"/>
      <c r="AY1703" s="117"/>
      <c r="AZ1703" s="117"/>
      <c r="BA1703" s="117"/>
      <c r="BB1703" s="117"/>
      <c r="BD1703" s="117"/>
      <c r="BE1703" s="117"/>
      <c r="BF1703" s="117"/>
      <c r="BG1703" s="117"/>
      <c r="BH1703" s="117"/>
      <c r="BI1703" s="117"/>
      <c r="BJ1703" s="117"/>
      <c r="BK1703" s="117"/>
      <c r="BL1703" s="117"/>
      <c r="BM1703" s="117"/>
      <c r="BN1703" s="117"/>
      <c r="BO1703" s="117"/>
      <c r="BP1703" s="117"/>
      <c r="BQ1703" s="117"/>
      <c r="BR1703" s="117"/>
    </row>
    <row r="1704" spans="33:70">
      <c r="AG1704" s="117"/>
      <c r="AH1704" s="117"/>
      <c r="AI1704" s="117"/>
      <c r="AJ1704" s="117"/>
      <c r="AK1704" s="117"/>
      <c r="AM1704" s="141"/>
      <c r="AT1704" s="117"/>
      <c r="AU1704" s="117"/>
      <c r="AV1704" s="117"/>
      <c r="AW1704" s="117"/>
      <c r="AX1704" s="117"/>
      <c r="AY1704" s="117"/>
      <c r="AZ1704" s="117"/>
      <c r="BA1704" s="117"/>
      <c r="BB1704" s="117"/>
      <c r="BC1704" s="117"/>
      <c r="BD1704" s="117"/>
      <c r="BE1704" s="117"/>
      <c r="BF1704" s="117"/>
      <c r="BG1704" s="117"/>
      <c r="BH1704" s="117"/>
      <c r="BI1704" s="117"/>
      <c r="BJ1704" s="117"/>
      <c r="BK1704" s="117"/>
      <c r="BL1704" s="117"/>
      <c r="BM1704" s="117"/>
      <c r="BN1704" s="117"/>
      <c r="BO1704" s="117"/>
      <c r="BP1704" s="117"/>
      <c r="BQ1704" s="117"/>
      <c r="BR1704" s="117"/>
    </row>
    <row r="1705" spans="33:70">
      <c r="AG1705" s="117"/>
      <c r="AH1705" s="117"/>
      <c r="AI1705" s="117"/>
      <c r="AJ1705" s="117"/>
      <c r="AK1705" s="117"/>
      <c r="AM1705" s="141"/>
      <c r="AT1705" s="117"/>
      <c r="AU1705" s="117"/>
      <c r="AV1705" s="117"/>
      <c r="AW1705" s="117"/>
      <c r="AX1705" s="117"/>
      <c r="AY1705" s="117"/>
      <c r="AZ1705" s="117"/>
      <c r="BA1705" s="117"/>
      <c r="BB1705" s="117"/>
    </row>
    <row r="1706" spans="33:70">
      <c r="AG1706" s="117"/>
      <c r="AH1706" s="117"/>
      <c r="AI1706" s="117"/>
      <c r="AJ1706" s="117"/>
      <c r="AK1706" s="117"/>
      <c r="AM1706" s="141"/>
      <c r="AT1706" s="117"/>
      <c r="AU1706" s="117"/>
      <c r="AV1706" s="117"/>
      <c r="AW1706" s="117"/>
      <c r="AX1706" s="117"/>
      <c r="AY1706" s="117"/>
      <c r="AZ1706" s="117"/>
      <c r="BA1706" s="117"/>
    </row>
    <row r="1707" spans="33:70">
      <c r="AG1707" s="117"/>
      <c r="AH1707" s="117"/>
      <c r="AI1707" s="117"/>
      <c r="AJ1707" s="117"/>
      <c r="AK1707" s="117"/>
      <c r="AM1707" s="141"/>
      <c r="AT1707" s="117"/>
      <c r="AU1707" s="117"/>
      <c r="AV1707" s="117"/>
      <c r="AW1707" s="117"/>
      <c r="AX1707" s="117"/>
      <c r="AY1707" s="117"/>
      <c r="AZ1707" s="117"/>
      <c r="BA1707" s="117"/>
      <c r="BB1707" s="117"/>
    </row>
    <row r="1708" spans="33:70">
      <c r="AG1708" s="117"/>
      <c r="AH1708" s="117"/>
      <c r="AI1708" s="117"/>
      <c r="AJ1708" s="117"/>
      <c r="AK1708" s="117"/>
      <c r="AM1708" s="141"/>
      <c r="AT1708" s="117"/>
      <c r="AU1708" s="117"/>
      <c r="AV1708" s="117"/>
      <c r="AW1708" s="117"/>
      <c r="AX1708" s="117"/>
      <c r="AY1708" s="117"/>
      <c r="AZ1708" s="117"/>
      <c r="BA1708" s="117"/>
      <c r="BB1708" s="117"/>
    </row>
    <row r="1709" spans="33:70">
      <c r="AG1709" s="117"/>
      <c r="AH1709" s="117"/>
      <c r="AI1709" s="117"/>
      <c r="AJ1709" s="117"/>
      <c r="AK1709" s="117"/>
      <c r="AM1709" s="141"/>
      <c r="AT1709" s="117"/>
      <c r="AU1709" s="117"/>
      <c r="AV1709" s="117"/>
      <c r="AW1709" s="117"/>
      <c r="AX1709" s="117"/>
      <c r="AY1709" s="117"/>
      <c r="AZ1709" s="117"/>
      <c r="BA1709" s="117"/>
      <c r="BB1709" s="117"/>
    </row>
    <row r="1710" spans="33:70">
      <c r="AG1710" s="117"/>
      <c r="AH1710" s="117"/>
      <c r="AI1710" s="117"/>
      <c r="AJ1710" s="117"/>
      <c r="AK1710" s="117"/>
      <c r="AM1710" s="141"/>
      <c r="AT1710" s="117"/>
      <c r="AU1710" s="117"/>
      <c r="AV1710" s="117"/>
      <c r="AW1710" s="117"/>
      <c r="AX1710" s="117"/>
      <c r="AY1710" s="117"/>
      <c r="AZ1710" s="117"/>
      <c r="BA1710" s="117"/>
      <c r="BB1710" s="117"/>
    </row>
    <row r="1711" spans="33:70">
      <c r="AG1711" s="117"/>
      <c r="AH1711" s="117"/>
      <c r="AI1711" s="117"/>
      <c r="AJ1711" s="117"/>
      <c r="AK1711" s="117"/>
      <c r="AM1711" s="141"/>
      <c r="AT1711" s="117"/>
      <c r="AU1711" s="117"/>
      <c r="AV1711" s="117"/>
      <c r="AW1711" s="117"/>
      <c r="AX1711" s="117"/>
      <c r="AY1711" s="117"/>
      <c r="AZ1711" s="117"/>
      <c r="BA1711" s="117"/>
      <c r="BB1711" s="117"/>
    </row>
    <row r="1712" spans="33:70">
      <c r="AG1712" s="117"/>
      <c r="AH1712" s="117"/>
      <c r="AI1712" s="117"/>
      <c r="AJ1712" s="117"/>
      <c r="AK1712" s="117"/>
      <c r="AM1712" s="141"/>
      <c r="AT1712" s="117"/>
      <c r="AU1712" s="117"/>
      <c r="AV1712" s="117"/>
      <c r="AW1712" s="117"/>
      <c r="AX1712" s="117"/>
      <c r="AY1712" s="117"/>
      <c r="AZ1712" s="117"/>
      <c r="BA1712" s="117"/>
      <c r="BB1712" s="117"/>
      <c r="BD1712" s="117"/>
      <c r="BE1712" s="117"/>
      <c r="BF1712" s="117"/>
      <c r="BG1712" s="117"/>
      <c r="BH1712" s="117"/>
      <c r="BI1712" s="117"/>
      <c r="BJ1712" s="117"/>
      <c r="BK1712" s="117"/>
      <c r="BL1712" s="117"/>
      <c r="BM1712" s="117"/>
      <c r="BN1712" s="117"/>
      <c r="BO1712" s="117"/>
      <c r="BP1712" s="117"/>
      <c r="BQ1712" s="117"/>
      <c r="BR1712" s="117"/>
    </row>
    <row r="1713" spans="33:70">
      <c r="AG1713" s="117"/>
      <c r="AH1713" s="117"/>
      <c r="AI1713" s="117"/>
      <c r="AJ1713" s="117"/>
      <c r="AK1713" s="117"/>
      <c r="AM1713" s="141"/>
      <c r="AT1713" s="117"/>
      <c r="AU1713" s="117"/>
      <c r="AV1713" s="117"/>
      <c r="AW1713" s="117"/>
      <c r="AX1713" s="117"/>
      <c r="AY1713" s="117"/>
      <c r="AZ1713" s="117"/>
      <c r="BA1713" s="117"/>
    </row>
    <row r="1714" spans="33:70">
      <c r="AG1714" s="117"/>
      <c r="AH1714" s="117"/>
      <c r="AI1714" s="117"/>
      <c r="AJ1714" s="117"/>
      <c r="AK1714" s="117"/>
      <c r="AM1714" s="141"/>
      <c r="AT1714" s="117"/>
      <c r="AU1714" s="117"/>
      <c r="AV1714" s="117"/>
      <c r="AW1714" s="117"/>
      <c r="AX1714" s="117"/>
      <c r="AY1714" s="117"/>
      <c r="AZ1714" s="117"/>
      <c r="BA1714" s="117"/>
      <c r="BB1714" s="117"/>
    </row>
    <row r="1715" spans="33:70">
      <c r="AG1715" s="117"/>
      <c r="AH1715" s="117"/>
      <c r="AI1715" s="117"/>
      <c r="AJ1715" s="117"/>
      <c r="AK1715" s="117"/>
      <c r="AM1715" s="141"/>
      <c r="AT1715" s="117"/>
      <c r="AU1715" s="117"/>
      <c r="AV1715" s="117"/>
      <c r="AW1715" s="117"/>
      <c r="AX1715" s="117"/>
      <c r="AY1715" s="117"/>
      <c r="AZ1715" s="117"/>
      <c r="BA1715" s="117"/>
      <c r="BB1715" s="117"/>
    </row>
    <row r="1716" spans="33:70">
      <c r="AG1716" s="117"/>
      <c r="AH1716" s="117"/>
      <c r="AI1716" s="117"/>
      <c r="AJ1716" s="117"/>
      <c r="AK1716" s="117"/>
      <c r="AM1716" s="141"/>
      <c r="AT1716" s="117"/>
      <c r="AU1716" s="117"/>
      <c r="AV1716" s="117"/>
      <c r="AW1716" s="117"/>
      <c r="AX1716" s="117"/>
      <c r="AY1716" s="117"/>
      <c r="AZ1716" s="117"/>
      <c r="BA1716" s="117"/>
    </row>
    <row r="1717" spans="33:70">
      <c r="AG1717" s="117"/>
      <c r="AH1717" s="117"/>
      <c r="AI1717" s="117"/>
      <c r="AJ1717" s="117"/>
      <c r="AK1717" s="117"/>
      <c r="AM1717" s="141"/>
      <c r="AT1717" s="117"/>
      <c r="AU1717" s="117"/>
      <c r="AV1717" s="117"/>
      <c r="AW1717" s="117"/>
      <c r="AX1717" s="117"/>
      <c r="AY1717" s="117"/>
      <c r="AZ1717" s="117"/>
      <c r="BA1717" s="117"/>
      <c r="BB1717" s="117"/>
      <c r="BD1717" s="117"/>
      <c r="BE1717" s="117"/>
      <c r="BF1717" s="117"/>
      <c r="BG1717" s="117"/>
      <c r="BH1717" s="117"/>
      <c r="BI1717" s="117"/>
      <c r="BJ1717" s="117"/>
      <c r="BK1717" s="117"/>
      <c r="BL1717" s="117"/>
      <c r="BM1717" s="117"/>
      <c r="BN1717" s="117"/>
      <c r="BO1717" s="117"/>
      <c r="BP1717" s="117"/>
      <c r="BQ1717" s="117"/>
      <c r="BR1717" s="117"/>
    </row>
    <row r="1718" spans="33:70">
      <c r="AG1718" s="117"/>
      <c r="AH1718" s="117"/>
      <c r="AI1718" s="117"/>
      <c r="AJ1718" s="117"/>
      <c r="AK1718" s="117"/>
      <c r="AM1718" s="141"/>
      <c r="AT1718" s="117"/>
      <c r="AU1718" s="117"/>
      <c r="AV1718" s="117"/>
      <c r="AW1718" s="117"/>
      <c r="AX1718" s="117"/>
      <c r="AY1718" s="117"/>
      <c r="AZ1718" s="117"/>
      <c r="BA1718" s="117"/>
      <c r="BB1718" s="117"/>
    </row>
    <row r="1719" spans="33:70">
      <c r="AG1719" s="117"/>
      <c r="AH1719" s="117"/>
      <c r="AI1719" s="117"/>
      <c r="AJ1719" s="117"/>
      <c r="AK1719" s="117"/>
      <c r="AM1719" s="141"/>
      <c r="AT1719" s="117"/>
      <c r="AU1719" s="117"/>
      <c r="AV1719" s="117"/>
      <c r="AW1719" s="117"/>
      <c r="AX1719" s="117"/>
      <c r="AY1719" s="117"/>
      <c r="AZ1719" s="117"/>
      <c r="BA1719" s="117"/>
    </row>
    <row r="1720" spans="33:70">
      <c r="AG1720" s="117"/>
      <c r="AH1720" s="117"/>
      <c r="AI1720" s="117"/>
      <c r="AJ1720" s="117"/>
      <c r="AK1720" s="117"/>
      <c r="AM1720" s="141"/>
      <c r="AT1720" s="117"/>
      <c r="AU1720" s="117"/>
      <c r="AV1720" s="117"/>
      <c r="AW1720" s="117"/>
      <c r="AX1720" s="117"/>
      <c r="AY1720" s="117"/>
      <c r="AZ1720" s="117"/>
      <c r="BA1720" s="117"/>
    </row>
    <row r="1721" spans="33:70">
      <c r="AG1721" s="117"/>
      <c r="AH1721" s="117"/>
      <c r="AI1721" s="117"/>
      <c r="AJ1721" s="117"/>
      <c r="AK1721" s="117"/>
      <c r="AM1721" s="141"/>
      <c r="AT1721" s="117"/>
      <c r="AU1721" s="117"/>
      <c r="AV1721" s="117"/>
      <c r="AW1721" s="117"/>
      <c r="AX1721" s="117"/>
      <c r="AY1721" s="117"/>
      <c r="AZ1721" s="117"/>
      <c r="BA1721" s="117"/>
    </row>
    <row r="1722" spans="33:70">
      <c r="AG1722" s="117"/>
      <c r="AH1722" s="117"/>
      <c r="AI1722" s="117"/>
      <c r="AJ1722" s="117"/>
      <c r="AK1722" s="117"/>
      <c r="AM1722" s="141"/>
      <c r="AT1722" s="117"/>
      <c r="AU1722" s="117"/>
      <c r="AV1722" s="117"/>
      <c r="AW1722" s="117"/>
      <c r="AX1722" s="117"/>
      <c r="AY1722" s="117"/>
      <c r="AZ1722" s="117"/>
      <c r="BA1722" s="117"/>
      <c r="BB1722" s="117"/>
      <c r="BD1722" s="117"/>
      <c r="BE1722" s="117"/>
      <c r="BF1722" s="117"/>
      <c r="BG1722" s="117"/>
      <c r="BH1722" s="117"/>
      <c r="BI1722" s="117"/>
      <c r="BJ1722" s="117"/>
      <c r="BK1722" s="117"/>
      <c r="BL1722" s="117"/>
      <c r="BM1722" s="117"/>
      <c r="BN1722" s="117"/>
      <c r="BO1722" s="117"/>
      <c r="BP1722" s="117"/>
      <c r="BQ1722" s="117"/>
      <c r="BR1722" s="117"/>
    </row>
    <row r="1723" spans="33:70">
      <c r="AG1723" s="117"/>
      <c r="AH1723" s="117"/>
      <c r="AI1723" s="117"/>
      <c r="AJ1723" s="117"/>
      <c r="AK1723" s="117"/>
      <c r="AM1723" s="141"/>
      <c r="AT1723" s="117"/>
      <c r="AU1723" s="117"/>
      <c r="AV1723" s="117"/>
      <c r="AW1723" s="117"/>
      <c r="AX1723" s="117"/>
      <c r="AY1723" s="117"/>
      <c r="AZ1723" s="117"/>
      <c r="BA1723" s="117"/>
    </row>
    <row r="1724" spans="33:70">
      <c r="AG1724" s="117"/>
      <c r="AH1724" s="117"/>
      <c r="AI1724" s="117"/>
      <c r="AJ1724" s="117"/>
      <c r="AK1724" s="117"/>
      <c r="AM1724" s="141"/>
      <c r="AT1724" s="117"/>
      <c r="AU1724" s="117"/>
      <c r="AV1724" s="117"/>
      <c r="AW1724" s="117"/>
      <c r="AX1724" s="117"/>
      <c r="AY1724" s="117"/>
      <c r="AZ1724" s="117"/>
      <c r="BA1724" s="117"/>
      <c r="BB1724" s="117"/>
      <c r="BD1724" s="117"/>
    </row>
    <row r="1725" spans="33:70">
      <c r="AG1725" s="117"/>
      <c r="AH1725" s="117"/>
      <c r="AI1725" s="117"/>
      <c r="AJ1725" s="117"/>
      <c r="AK1725" s="117"/>
      <c r="AM1725" s="141"/>
      <c r="AT1725" s="117"/>
      <c r="AU1725" s="117"/>
      <c r="AV1725" s="117"/>
      <c r="AW1725" s="117"/>
      <c r="AX1725" s="117"/>
      <c r="AY1725" s="117"/>
      <c r="AZ1725" s="117"/>
      <c r="BA1725" s="117"/>
    </row>
    <row r="1726" spans="33:70">
      <c r="AG1726" s="117"/>
      <c r="AH1726" s="117"/>
      <c r="AI1726" s="117"/>
      <c r="AJ1726" s="117"/>
      <c r="AK1726" s="117"/>
      <c r="AM1726" s="141"/>
      <c r="AT1726" s="117"/>
      <c r="AU1726" s="117"/>
      <c r="AV1726" s="117"/>
      <c r="AW1726" s="117"/>
      <c r="AX1726" s="117"/>
      <c r="AY1726" s="117"/>
      <c r="AZ1726" s="117"/>
      <c r="BA1726" s="117"/>
    </row>
    <row r="1727" spans="33:70">
      <c r="AG1727" s="117"/>
      <c r="AH1727" s="117"/>
      <c r="AI1727" s="117"/>
      <c r="AJ1727" s="117"/>
      <c r="AK1727" s="117"/>
      <c r="AM1727" s="141"/>
      <c r="AT1727" s="117"/>
      <c r="AU1727" s="117"/>
      <c r="AV1727" s="117"/>
      <c r="AW1727" s="117"/>
      <c r="AX1727" s="117"/>
      <c r="AY1727" s="117"/>
      <c r="AZ1727" s="117"/>
      <c r="BA1727" s="117"/>
      <c r="BB1727" s="117"/>
      <c r="BC1727" s="117"/>
      <c r="BD1727" s="117"/>
      <c r="BE1727" s="117"/>
      <c r="BF1727" s="117"/>
      <c r="BG1727" s="117"/>
      <c r="BH1727" s="117"/>
      <c r="BI1727" s="117"/>
      <c r="BJ1727" s="117"/>
      <c r="BK1727" s="117"/>
      <c r="BL1727" s="117"/>
      <c r="BM1727" s="117"/>
      <c r="BN1727" s="117"/>
      <c r="BO1727" s="117"/>
      <c r="BP1727" s="117"/>
      <c r="BQ1727" s="117"/>
      <c r="BR1727" s="117"/>
    </row>
    <row r="1728" spans="33:70">
      <c r="AG1728" s="117"/>
      <c r="AH1728" s="117"/>
      <c r="AI1728" s="117"/>
      <c r="AJ1728" s="117"/>
      <c r="AK1728" s="117"/>
      <c r="AM1728" s="141"/>
      <c r="AT1728" s="117"/>
      <c r="AU1728" s="117"/>
      <c r="AV1728" s="117"/>
      <c r="AW1728" s="117"/>
      <c r="AX1728" s="117"/>
      <c r="AY1728" s="117"/>
      <c r="AZ1728" s="117"/>
      <c r="BA1728" s="117"/>
      <c r="BB1728" s="117"/>
      <c r="BC1728" s="117"/>
      <c r="BD1728" s="117"/>
      <c r="BE1728" s="117"/>
      <c r="BF1728" s="117"/>
      <c r="BG1728" s="117"/>
      <c r="BH1728" s="117"/>
      <c r="BI1728" s="117"/>
      <c r="BJ1728" s="117"/>
      <c r="BK1728" s="117"/>
      <c r="BL1728" s="117"/>
      <c r="BM1728" s="117"/>
      <c r="BN1728" s="117"/>
      <c r="BO1728" s="117"/>
      <c r="BP1728" s="117"/>
      <c r="BQ1728" s="117"/>
      <c r="BR1728" s="117"/>
    </row>
    <row r="1729" spans="33:70">
      <c r="AG1729" s="117"/>
      <c r="AH1729" s="117"/>
      <c r="AI1729" s="117"/>
      <c r="AJ1729" s="117"/>
      <c r="AK1729" s="117"/>
      <c r="AM1729" s="141"/>
      <c r="AT1729" s="117"/>
      <c r="AU1729" s="117"/>
      <c r="AV1729" s="117"/>
      <c r="AW1729" s="117"/>
      <c r="AX1729" s="117"/>
      <c r="AY1729" s="117"/>
      <c r="AZ1729" s="117"/>
      <c r="BA1729" s="117"/>
    </row>
    <row r="1730" spans="33:70">
      <c r="AG1730" s="117"/>
      <c r="AH1730" s="117"/>
      <c r="AI1730" s="117"/>
      <c r="AJ1730" s="117"/>
      <c r="AK1730" s="117"/>
      <c r="AM1730" s="141"/>
      <c r="AT1730" s="117"/>
      <c r="AU1730" s="117"/>
      <c r="AV1730" s="117"/>
      <c r="AW1730" s="117"/>
      <c r="AX1730" s="117"/>
      <c r="AY1730" s="117"/>
      <c r="AZ1730" s="117"/>
      <c r="BA1730" s="117"/>
    </row>
    <row r="1731" spans="33:70">
      <c r="AG1731" s="117"/>
      <c r="AH1731" s="117"/>
      <c r="AI1731" s="117"/>
      <c r="AJ1731" s="117"/>
      <c r="AK1731" s="117"/>
      <c r="AM1731" s="141"/>
      <c r="AT1731" s="117"/>
      <c r="AU1731" s="117"/>
      <c r="AV1731" s="117"/>
      <c r="AW1731" s="117"/>
      <c r="AX1731" s="117"/>
      <c r="AY1731" s="117"/>
      <c r="AZ1731" s="117"/>
      <c r="BA1731" s="117"/>
      <c r="BB1731" s="117"/>
    </row>
    <row r="1732" spans="33:70">
      <c r="AG1732" s="117"/>
      <c r="AH1732" s="117"/>
      <c r="AI1732" s="117"/>
      <c r="AJ1732" s="117"/>
      <c r="AK1732" s="117"/>
      <c r="AM1732" s="141"/>
      <c r="AT1732" s="117"/>
      <c r="AU1732" s="117"/>
      <c r="AV1732" s="117"/>
      <c r="AW1732" s="117"/>
      <c r="AX1732" s="117"/>
      <c r="AY1732" s="117"/>
      <c r="AZ1732" s="117"/>
      <c r="BA1732" s="117"/>
    </row>
    <row r="1733" spans="33:70">
      <c r="AG1733" s="117"/>
      <c r="AH1733" s="117"/>
      <c r="AI1733" s="117"/>
      <c r="AJ1733" s="117"/>
      <c r="AK1733" s="117"/>
      <c r="AM1733" s="141"/>
      <c r="AT1733" s="117"/>
      <c r="AU1733" s="117"/>
      <c r="AV1733" s="117"/>
      <c r="AW1733" s="117"/>
      <c r="AX1733" s="117"/>
      <c r="AY1733" s="117"/>
      <c r="AZ1733" s="117"/>
      <c r="BA1733" s="117"/>
    </row>
    <row r="1734" spans="33:70">
      <c r="AG1734" s="117"/>
      <c r="AH1734" s="117"/>
      <c r="AI1734" s="117"/>
      <c r="AJ1734" s="117"/>
      <c r="AK1734" s="117"/>
      <c r="AM1734" s="141"/>
      <c r="AT1734" s="117"/>
      <c r="AU1734" s="117"/>
      <c r="AV1734" s="117"/>
      <c r="AW1734" s="117"/>
      <c r="AX1734" s="117"/>
      <c r="AY1734" s="117"/>
      <c r="AZ1734" s="117"/>
      <c r="BA1734" s="117"/>
    </row>
    <row r="1735" spans="33:70">
      <c r="AG1735" s="117"/>
      <c r="AH1735" s="117"/>
      <c r="AI1735" s="117"/>
      <c r="AJ1735" s="117"/>
      <c r="AK1735" s="117"/>
      <c r="AM1735" s="141"/>
      <c r="AT1735" s="117"/>
      <c r="AU1735" s="117"/>
      <c r="AV1735" s="117"/>
      <c r="AW1735" s="117"/>
      <c r="AX1735" s="117"/>
      <c r="AY1735" s="117"/>
      <c r="AZ1735" s="117"/>
      <c r="BA1735" s="117"/>
    </row>
    <row r="1736" spans="33:70">
      <c r="AG1736" s="117"/>
      <c r="AH1736" s="117"/>
      <c r="AI1736" s="117"/>
      <c r="AJ1736" s="117"/>
      <c r="AK1736" s="117"/>
      <c r="AM1736" s="141"/>
      <c r="AT1736" s="117"/>
      <c r="AU1736" s="117"/>
      <c r="AV1736" s="117"/>
      <c r="AW1736" s="117"/>
      <c r="AX1736" s="117"/>
      <c r="AY1736" s="117"/>
      <c r="AZ1736" s="117"/>
      <c r="BA1736" s="117"/>
    </row>
    <row r="1737" spans="33:70">
      <c r="AG1737" s="117"/>
      <c r="AH1737" s="117"/>
      <c r="AI1737" s="117"/>
      <c r="AJ1737" s="117"/>
      <c r="AK1737" s="117"/>
      <c r="AM1737" s="141"/>
      <c r="AT1737" s="117"/>
      <c r="AU1737" s="117"/>
      <c r="AV1737" s="117"/>
      <c r="AW1737" s="117"/>
      <c r="AX1737" s="117"/>
      <c r="AY1737" s="117"/>
      <c r="AZ1737" s="117"/>
      <c r="BA1737" s="117"/>
      <c r="BB1737" s="117"/>
    </row>
    <row r="1738" spans="33:70">
      <c r="AG1738" s="117"/>
      <c r="AH1738" s="117"/>
      <c r="AI1738" s="117"/>
      <c r="AJ1738" s="117"/>
      <c r="AK1738" s="117"/>
      <c r="AM1738" s="141"/>
      <c r="AT1738" s="117"/>
      <c r="AU1738" s="117"/>
      <c r="AV1738" s="117"/>
      <c r="AW1738" s="117"/>
      <c r="AX1738" s="117"/>
      <c r="AY1738" s="117"/>
      <c r="AZ1738" s="117"/>
      <c r="BA1738" s="117"/>
    </row>
    <row r="1739" spans="33:70">
      <c r="AG1739" s="117"/>
      <c r="AH1739" s="117"/>
      <c r="AI1739" s="117"/>
      <c r="AJ1739" s="117"/>
      <c r="AK1739" s="117"/>
      <c r="AM1739" s="141"/>
      <c r="AT1739" s="117"/>
      <c r="AU1739" s="117"/>
      <c r="AV1739" s="117"/>
      <c r="AW1739" s="117"/>
      <c r="AX1739" s="117"/>
      <c r="AY1739" s="117"/>
      <c r="AZ1739" s="117"/>
      <c r="BA1739" s="117"/>
    </row>
    <row r="1740" spans="33:70">
      <c r="AG1740" s="117"/>
      <c r="AH1740" s="117"/>
      <c r="AI1740" s="117"/>
      <c r="AJ1740" s="117"/>
      <c r="AK1740" s="117"/>
      <c r="AM1740" s="141"/>
      <c r="AT1740" s="117"/>
      <c r="AU1740" s="117"/>
      <c r="AV1740" s="117"/>
      <c r="AW1740" s="117"/>
      <c r="AX1740" s="117"/>
      <c r="AY1740" s="117"/>
      <c r="AZ1740" s="117"/>
      <c r="BA1740" s="117"/>
      <c r="BB1740" s="117"/>
      <c r="BC1740" s="117"/>
      <c r="BD1740" s="117"/>
      <c r="BE1740" s="117"/>
      <c r="BF1740" s="117"/>
      <c r="BG1740" s="117"/>
      <c r="BH1740" s="117"/>
      <c r="BI1740" s="117"/>
      <c r="BJ1740" s="117"/>
      <c r="BK1740" s="117"/>
      <c r="BL1740" s="117"/>
      <c r="BM1740" s="117"/>
      <c r="BN1740" s="117"/>
      <c r="BO1740" s="117"/>
      <c r="BP1740" s="117"/>
      <c r="BQ1740" s="117"/>
      <c r="BR1740" s="117"/>
    </row>
    <row r="1741" spans="33:70">
      <c r="AG1741" s="117"/>
      <c r="AH1741" s="117"/>
      <c r="AI1741" s="117"/>
      <c r="AJ1741" s="117"/>
      <c r="AK1741" s="117"/>
      <c r="AM1741" s="141"/>
      <c r="AT1741" s="117"/>
      <c r="AU1741" s="117"/>
      <c r="AV1741" s="117"/>
      <c r="AW1741" s="117"/>
      <c r="AX1741" s="117"/>
      <c r="AY1741" s="117"/>
      <c r="AZ1741" s="117"/>
      <c r="BA1741" s="117"/>
    </row>
    <row r="1742" spans="33:70">
      <c r="AG1742" s="117"/>
      <c r="AH1742" s="117"/>
      <c r="AI1742" s="117"/>
      <c r="AJ1742" s="117"/>
      <c r="AK1742" s="117"/>
      <c r="AM1742" s="141"/>
      <c r="AT1742" s="117"/>
      <c r="AU1742" s="117"/>
      <c r="AV1742" s="117"/>
      <c r="AW1742" s="117"/>
      <c r="AX1742" s="117"/>
      <c r="AY1742" s="117"/>
      <c r="AZ1742" s="117"/>
      <c r="BA1742" s="117"/>
    </row>
    <row r="1743" spans="33:70">
      <c r="AG1743" s="117"/>
      <c r="AH1743" s="117"/>
      <c r="AI1743" s="117"/>
      <c r="AJ1743" s="117"/>
      <c r="AK1743" s="117"/>
      <c r="AM1743" s="141"/>
      <c r="AT1743" s="117"/>
      <c r="AU1743" s="117"/>
      <c r="AV1743" s="117"/>
      <c r="AW1743" s="117"/>
      <c r="AX1743" s="117"/>
      <c r="AY1743" s="117"/>
      <c r="AZ1743" s="117"/>
      <c r="BA1743" s="117"/>
    </row>
    <row r="1744" spans="33:70">
      <c r="AG1744" s="117"/>
      <c r="AH1744" s="117"/>
      <c r="AI1744" s="117"/>
      <c r="AJ1744" s="117"/>
      <c r="AK1744" s="117"/>
      <c r="AM1744" s="141"/>
      <c r="AT1744" s="117"/>
      <c r="AU1744" s="117"/>
      <c r="AV1744" s="117"/>
      <c r="AW1744" s="117"/>
      <c r="AX1744" s="117"/>
      <c r="AY1744" s="117"/>
      <c r="AZ1744" s="117"/>
      <c r="BA1744" s="117"/>
    </row>
    <row r="1745" spans="33:70">
      <c r="AG1745" s="117"/>
      <c r="AH1745" s="117"/>
      <c r="AI1745" s="117"/>
      <c r="AJ1745" s="117"/>
      <c r="AK1745" s="117"/>
      <c r="AM1745" s="141"/>
      <c r="AT1745" s="117"/>
      <c r="AU1745" s="117"/>
      <c r="AV1745" s="117"/>
      <c r="AW1745" s="117"/>
      <c r="AX1745" s="117"/>
      <c r="AY1745" s="117"/>
      <c r="AZ1745" s="117"/>
      <c r="BA1745" s="117"/>
    </row>
    <row r="1746" spans="33:70">
      <c r="AG1746" s="117"/>
      <c r="AH1746" s="117"/>
      <c r="AI1746" s="117"/>
      <c r="AJ1746" s="117"/>
      <c r="AK1746" s="117"/>
      <c r="AM1746" s="141"/>
      <c r="AT1746" s="117"/>
      <c r="AU1746" s="117"/>
      <c r="AV1746" s="117"/>
      <c r="AW1746" s="117"/>
      <c r="AX1746" s="117"/>
      <c r="AY1746" s="117"/>
      <c r="AZ1746" s="117"/>
      <c r="BA1746" s="117"/>
      <c r="BB1746" s="117"/>
      <c r="BC1746" s="117"/>
      <c r="BD1746" s="117"/>
      <c r="BE1746" s="117"/>
      <c r="BF1746" s="117"/>
      <c r="BG1746" s="117"/>
      <c r="BH1746" s="117"/>
      <c r="BI1746" s="117"/>
      <c r="BJ1746" s="117"/>
      <c r="BK1746" s="117"/>
      <c r="BL1746" s="117"/>
      <c r="BM1746" s="117"/>
      <c r="BN1746" s="117"/>
      <c r="BO1746" s="117"/>
      <c r="BP1746" s="117"/>
      <c r="BQ1746" s="117"/>
      <c r="BR1746" s="117"/>
    </row>
    <row r="1747" spans="33:70">
      <c r="AG1747" s="117"/>
      <c r="AH1747" s="117"/>
      <c r="AI1747" s="117"/>
      <c r="AJ1747" s="117"/>
      <c r="AK1747" s="117"/>
      <c r="AM1747" s="141"/>
      <c r="AT1747" s="117"/>
      <c r="AU1747" s="117"/>
      <c r="AV1747" s="117"/>
      <c r="AW1747" s="117"/>
      <c r="AX1747" s="117"/>
      <c r="AY1747" s="117"/>
      <c r="AZ1747" s="117"/>
      <c r="BA1747" s="117"/>
      <c r="BB1747" s="117"/>
      <c r="BC1747" s="117"/>
      <c r="BD1747" s="117"/>
      <c r="BE1747" s="117"/>
      <c r="BF1747" s="117"/>
      <c r="BG1747" s="117"/>
      <c r="BH1747" s="117"/>
      <c r="BI1747" s="117"/>
      <c r="BJ1747" s="117"/>
      <c r="BK1747" s="117"/>
      <c r="BL1747" s="117"/>
      <c r="BM1747" s="117"/>
      <c r="BN1747" s="117"/>
      <c r="BO1747" s="117"/>
      <c r="BP1747" s="117"/>
      <c r="BQ1747" s="117"/>
      <c r="BR1747" s="117"/>
    </row>
    <row r="1748" spans="33:70">
      <c r="AG1748" s="117"/>
      <c r="AH1748" s="117"/>
      <c r="AI1748" s="117"/>
      <c r="AJ1748" s="117"/>
      <c r="AK1748" s="117"/>
      <c r="AM1748" s="141"/>
      <c r="AT1748" s="117"/>
      <c r="AU1748" s="117"/>
      <c r="AV1748" s="117"/>
      <c r="AW1748" s="117"/>
      <c r="AX1748" s="117"/>
      <c r="AY1748" s="117"/>
      <c r="AZ1748" s="117"/>
      <c r="BA1748" s="117"/>
      <c r="BB1748" s="117"/>
    </row>
    <row r="1749" spans="33:70">
      <c r="AG1749" s="117"/>
      <c r="AH1749" s="117"/>
      <c r="AI1749" s="117"/>
      <c r="AJ1749" s="117"/>
      <c r="AK1749" s="117"/>
      <c r="AM1749" s="141"/>
      <c r="AT1749" s="117"/>
      <c r="AU1749" s="117"/>
      <c r="AV1749" s="117"/>
      <c r="AW1749" s="117"/>
      <c r="AX1749" s="117"/>
      <c r="AY1749" s="117"/>
      <c r="AZ1749" s="117"/>
      <c r="BA1749" s="117"/>
      <c r="BB1749" s="117"/>
    </row>
    <row r="1750" spans="33:70">
      <c r="AG1750" s="117"/>
      <c r="AH1750" s="117"/>
      <c r="AI1750" s="117"/>
      <c r="AJ1750" s="117"/>
      <c r="AK1750" s="117"/>
      <c r="AM1750" s="141"/>
      <c r="AT1750" s="117"/>
      <c r="AU1750" s="117"/>
      <c r="AV1750" s="117"/>
      <c r="AW1750" s="117"/>
      <c r="AX1750" s="117"/>
      <c r="AY1750" s="117"/>
      <c r="AZ1750" s="117"/>
      <c r="BA1750" s="117"/>
    </row>
    <row r="1751" spans="33:70">
      <c r="AG1751" s="117"/>
      <c r="AH1751" s="117"/>
      <c r="AI1751" s="117"/>
      <c r="AJ1751" s="117"/>
      <c r="AK1751" s="117"/>
      <c r="AM1751" s="141"/>
      <c r="AT1751" s="117"/>
      <c r="AU1751" s="117"/>
      <c r="AV1751" s="117"/>
      <c r="AW1751" s="117"/>
      <c r="AX1751" s="117"/>
      <c r="AY1751" s="117"/>
      <c r="AZ1751" s="117"/>
      <c r="BA1751" s="117"/>
    </row>
    <row r="1752" spans="33:70">
      <c r="AG1752" s="117"/>
      <c r="AH1752" s="117"/>
      <c r="AI1752" s="117"/>
      <c r="AJ1752" s="117"/>
      <c r="AK1752" s="117"/>
      <c r="AM1752" s="141"/>
      <c r="AT1752" s="117"/>
      <c r="AU1752" s="117"/>
      <c r="AV1752" s="117"/>
      <c r="AW1752" s="117"/>
      <c r="AX1752" s="117"/>
      <c r="AY1752" s="117"/>
      <c r="AZ1752" s="117"/>
      <c r="BA1752" s="117"/>
      <c r="BB1752" s="117"/>
      <c r="BC1752" s="117"/>
      <c r="BD1752" s="117"/>
      <c r="BE1752" s="117"/>
      <c r="BF1752" s="117"/>
      <c r="BG1752" s="117"/>
      <c r="BH1752" s="117"/>
      <c r="BI1752" s="117"/>
      <c r="BJ1752" s="117"/>
      <c r="BK1752" s="117"/>
      <c r="BL1752" s="117"/>
      <c r="BM1752" s="117"/>
      <c r="BN1752" s="117"/>
      <c r="BO1752" s="117"/>
      <c r="BP1752" s="117"/>
      <c r="BQ1752" s="117"/>
      <c r="BR1752" s="117"/>
    </row>
    <row r="1753" spans="33:70">
      <c r="AG1753" s="117"/>
      <c r="AH1753" s="117"/>
      <c r="AI1753" s="117"/>
      <c r="AJ1753" s="117"/>
      <c r="AK1753" s="117"/>
      <c r="AM1753" s="141"/>
      <c r="AT1753" s="117"/>
      <c r="AU1753" s="117"/>
      <c r="AV1753" s="117"/>
      <c r="AW1753" s="117"/>
      <c r="AX1753" s="117"/>
      <c r="AY1753" s="117"/>
      <c r="AZ1753" s="117"/>
      <c r="BA1753" s="117"/>
      <c r="BB1753" s="117"/>
      <c r="BD1753" s="117"/>
      <c r="BE1753" s="117"/>
      <c r="BF1753" s="117"/>
      <c r="BG1753" s="117"/>
      <c r="BH1753" s="117"/>
      <c r="BI1753" s="117"/>
      <c r="BJ1753" s="117"/>
      <c r="BK1753" s="117"/>
      <c r="BL1753" s="117"/>
      <c r="BM1753" s="117"/>
      <c r="BN1753" s="117"/>
      <c r="BO1753" s="117"/>
      <c r="BP1753" s="117"/>
      <c r="BQ1753" s="117"/>
      <c r="BR1753" s="117"/>
    </row>
    <row r="1754" spans="33:70">
      <c r="AG1754" s="117"/>
      <c r="AH1754" s="117"/>
      <c r="AI1754" s="117"/>
      <c r="AJ1754" s="117"/>
      <c r="AK1754" s="117"/>
      <c r="AM1754" s="141"/>
      <c r="AT1754" s="117"/>
      <c r="AU1754" s="117"/>
      <c r="AV1754" s="117"/>
      <c r="AW1754" s="117"/>
      <c r="AX1754" s="117"/>
      <c r="AY1754" s="117"/>
      <c r="AZ1754" s="117"/>
      <c r="BA1754" s="117"/>
    </row>
    <row r="1755" spans="33:70">
      <c r="AG1755" s="117"/>
      <c r="AH1755" s="117"/>
      <c r="AI1755" s="117"/>
      <c r="AJ1755" s="117"/>
      <c r="AK1755" s="117"/>
      <c r="AM1755" s="141"/>
      <c r="AT1755" s="117"/>
      <c r="AU1755" s="117"/>
      <c r="AV1755" s="117"/>
      <c r="AW1755" s="117"/>
      <c r="AX1755" s="117"/>
      <c r="AY1755" s="117"/>
      <c r="AZ1755" s="117"/>
      <c r="BA1755" s="117"/>
      <c r="BB1755" s="117"/>
    </row>
    <row r="1756" spans="33:70">
      <c r="AG1756" s="117"/>
      <c r="AH1756" s="117"/>
      <c r="AI1756" s="117"/>
      <c r="AJ1756" s="117"/>
      <c r="AK1756" s="117"/>
      <c r="AM1756" s="141"/>
      <c r="AT1756" s="117"/>
      <c r="AU1756" s="117"/>
      <c r="AV1756" s="117"/>
      <c r="AW1756" s="117"/>
      <c r="AX1756" s="117"/>
      <c r="AY1756" s="117"/>
      <c r="AZ1756" s="117"/>
      <c r="BA1756" s="117"/>
    </row>
    <row r="1757" spans="33:70">
      <c r="AG1757" s="117"/>
      <c r="AH1757" s="117"/>
      <c r="AI1757" s="117"/>
      <c r="AJ1757" s="117"/>
      <c r="AK1757" s="117"/>
      <c r="AM1757" s="141"/>
      <c r="AT1757" s="117"/>
      <c r="AU1757" s="117"/>
      <c r="AV1757" s="117"/>
      <c r="AW1757" s="117"/>
      <c r="AX1757" s="117"/>
      <c r="AY1757" s="117"/>
      <c r="AZ1757" s="117"/>
      <c r="BA1757" s="117"/>
      <c r="BB1757" s="117"/>
    </row>
    <row r="1758" spans="33:70">
      <c r="AG1758" s="117"/>
      <c r="AH1758" s="117"/>
      <c r="AI1758" s="117"/>
      <c r="AJ1758" s="117"/>
      <c r="AK1758" s="117"/>
      <c r="AM1758" s="141"/>
      <c r="AT1758" s="117"/>
      <c r="AU1758" s="117"/>
      <c r="AV1758" s="117"/>
      <c r="AW1758" s="117"/>
      <c r="AX1758" s="117"/>
      <c r="AY1758" s="117"/>
      <c r="AZ1758" s="117"/>
      <c r="BA1758" s="117"/>
    </row>
    <row r="1759" spans="33:70">
      <c r="AG1759" s="117"/>
      <c r="AH1759" s="117"/>
      <c r="AI1759" s="117"/>
      <c r="AJ1759" s="117"/>
      <c r="AK1759" s="117"/>
      <c r="AM1759" s="141"/>
      <c r="AT1759" s="117"/>
      <c r="AU1759" s="117"/>
      <c r="AV1759" s="117"/>
      <c r="AW1759" s="117"/>
      <c r="AX1759" s="117"/>
      <c r="AY1759" s="117"/>
      <c r="AZ1759" s="117"/>
      <c r="BA1759" s="117"/>
      <c r="BB1759" s="117"/>
    </row>
    <row r="1760" spans="33:70">
      <c r="AG1760" s="117"/>
      <c r="AH1760" s="117"/>
      <c r="AI1760" s="117"/>
      <c r="AJ1760" s="117"/>
      <c r="AK1760" s="117"/>
      <c r="AM1760" s="141"/>
      <c r="AT1760" s="117"/>
      <c r="AU1760" s="117"/>
      <c r="AV1760" s="117"/>
      <c r="AW1760" s="117"/>
      <c r="AX1760" s="117"/>
      <c r="AY1760" s="117"/>
      <c r="AZ1760" s="117"/>
      <c r="BA1760" s="117"/>
      <c r="BB1760" s="117"/>
      <c r="BC1760" s="117"/>
      <c r="BD1760" s="117"/>
      <c r="BE1760" s="117"/>
      <c r="BF1760" s="117"/>
      <c r="BG1760" s="117"/>
      <c r="BH1760" s="117"/>
      <c r="BI1760" s="117"/>
      <c r="BJ1760" s="117"/>
      <c r="BK1760" s="117"/>
      <c r="BL1760" s="117"/>
      <c r="BM1760" s="117"/>
      <c r="BN1760" s="117"/>
      <c r="BO1760" s="117"/>
      <c r="BP1760" s="117"/>
      <c r="BQ1760" s="117"/>
      <c r="BR1760" s="117"/>
    </row>
    <row r="1761" spans="33:54">
      <c r="AG1761" s="117"/>
      <c r="AH1761" s="117"/>
      <c r="AI1761" s="117"/>
      <c r="AJ1761" s="117"/>
      <c r="AK1761" s="117"/>
      <c r="AM1761" s="141"/>
      <c r="AT1761" s="117"/>
      <c r="AU1761" s="117"/>
      <c r="AV1761" s="117"/>
      <c r="AW1761" s="117"/>
      <c r="AX1761" s="117"/>
      <c r="AY1761" s="117"/>
      <c r="AZ1761" s="117"/>
      <c r="BA1761" s="117"/>
    </row>
    <row r="1762" spans="33:54">
      <c r="AG1762" s="117"/>
      <c r="AH1762" s="117"/>
      <c r="AI1762" s="117"/>
      <c r="AJ1762" s="117"/>
      <c r="AK1762" s="117"/>
      <c r="AM1762" s="141"/>
      <c r="AT1762" s="117"/>
      <c r="AU1762" s="117"/>
      <c r="AV1762" s="117"/>
      <c r="AW1762" s="117"/>
      <c r="AX1762" s="117"/>
      <c r="AY1762" s="117"/>
      <c r="AZ1762" s="117"/>
      <c r="BA1762" s="117"/>
    </row>
    <row r="1763" spans="33:54">
      <c r="AG1763" s="117"/>
      <c r="AH1763" s="117"/>
      <c r="AI1763" s="117"/>
      <c r="AJ1763" s="117"/>
      <c r="AK1763" s="117"/>
      <c r="AM1763" s="141"/>
      <c r="AT1763" s="117"/>
      <c r="AU1763" s="117"/>
      <c r="AV1763" s="117"/>
      <c r="AW1763" s="117"/>
      <c r="AX1763" s="117"/>
      <c r="AY1763" s="117"/>
      <c r="AZ1763" s="117"/>
      <c r="BA1763" s="117"/>
    </row>
    <row r="1764" spans="33:54">
      <c r="AG1764" s="117"/>
      <c r="AH1764" s="117"/>
      <c r="AI1764" s="117"/>
      <c r="AJ1764" s="117"/>
      <c r="AK1764" s="117"/>
      <c r="AM1764" s="141"/>
      <c r="AT1764" s="117"/>
      <c r="AU1764" s="117"/>
      <c r="AV1764" s="117"/>
      <c r="AW1764" s="117"/>
      <c r="AX1764" s="117"/>
      <c r="AY1764" s="117"/>
      <c r="AZ1764" s="117"/>
      <c r="BA1764" s="117"/>
    </row>
    <row r="1765" spans="33:54">
      <c r="AG1765" s="117"/>
      <c r="AH1765" s="117"/>
      <c r="AI1765" s="117"/>
      <c r="AJ1765" s="117"/>
      <c r="AK1765" s="117"/>
      <c r="AM1765" s="141"/>
      <c r="AT1765" s="117"/>
      <c r="AU1765" s="117"/>
      <c r="AV1765" s="117"/>
      <c r="AW1765" s="117"/>
      <c r="AX1765" s="117"/>
      <c r="AY1765" s="117"/>
      <c r="AZ1765" s="117"/>
      <c r="BA1765" s="117"/>
    </row>
    <row r="1766" spans="33:54">
      <c r="AG1766" s="117"/>
      <c r="AH1766" s="117"/>
      <c r="AI1766" s="117"/>
      <c r="AJ1766" s="117"/>
      <c r="AK1766" s="117"/>
      <c r="AM1766" s="141"/>
      <c r="AT1766" s="117"/>
      <c r="AU1766" s="117"/>
      <c r="AV1766" s="117"/>
      <c r="AW1766" s="117"/>
      <c r="AX1766" s="117"/>
      <c r="AY1766" s="117"/>
      <c r="AZ1766" s="117"/>
      <c r="BA1766" s="117"/>
    </row>
    <row r="1767" spans="33:54">
      <c r="AG1767" s="117"/>
      <c r="AH1767" s="117"/>
      <c r="AI1767" s="117"/>
      <c r="AJ1767" s="117"/>
      <c r="AK1767" s="117"/>
      <c r="AM1767" s="141"/>
      <c r="AT1767" s="117"/>
      <c r="AU1767" s="117"/>
      <c r="AV1767" s="117"/>
      <c r="AW1767" s="117"/>
      <c r="AX1767" s="117"/>
      <c r="AY1767" s="117"/>
      <c r="AZ1767" s="117"/>
      <c r="BA1767" s="117"/>
    </row>
    <row r="1768" spans="33:54">
      <c r="AG1768" s="117"/>
      <c r="AH1768" s="117"/>
      <c r="AI1768" s="117"/>
      <c r="AJ1768" s="117"/>
      <c r="AK1768" s="117"/>
      <c r="AM1768" s="141"/>
      <c r="AT1768" s="117"/>
      <c r="AU1768" s="117"/>
      <c r="AV1768" s="117"/>
      <c r="AW1768" s="117"/>
      <c r="AX1768" s="117"/>
      <c r="AY1768" s="117"/>
      <c r="AZ1768" s="117"/>
      <c r="BA1768" s="117"/>
    </row>
    <row r="1769" spans="33:54">
      <c r="AG1769" s="117"/>
      <c r="AH1769" s="117"/>
      <c r="AI1769" s="117"/>
      <c r="AJ1769" s="117"/>
      <c r="AK1769" s="117"/>
      <c r="AM1769" s="141"/>
      <c r="AT1769" s="117"/>
      <c r="AU1769" s="117"/>
      <c r="AV1769" s="117"/>
      <c r="AW1769" s="117"/>
      <c r="AX1769" s="117"/>
      <c r="AY1769" s="117"/>
      <c r="AZ1769" s="117"/>
      <c r="BA1769" s="117"/>
    </row>
    <row r="1770" spans="33:54">
      <c r="AG1770" s="117"/>
      <c r="AH1770" s="117"/>
      <c r="AI1770" s="117"/>
      <c r="AJ1770" s="117"/>
      <c r="AK1770" s="117"/>
      <c r="AM1770" s="141"/>
      <c r="AT1770" s="117"/>
      <c r="AU1770" s="117"/>
      <c r="AV1770" s="117"/>
      <c r="AW1770" s="117"/>
      <c r="AX1770" s="117"/>
      <c r="AY1770" s="117"/>
      <c r="AZ1770" s="117"/>
      <c r="BA1770" s="117"/>
    </row>
    <row r="1771" spans="33:54">
      <c r="AG1771" s="117"/>
      <c r="AH1771" s="117"/>
      <c r="AI1771" s="117"/>
      <c r="AJ1771" s="117"/>
      <c r="AK1771" s="117"/>
      <c r="AM1771" s="141"/>
      <c r="AT1771" s="117"/>
      <c r="AU1771" s="117"/>
      <c r="AV1771" s="117"/>
      <c r="AW1771" s="117"/>
      <c r="AX1771" s="117"/>
      <c r="AY1771" s="117"/>
      <c r="AZ1771" s="117"/>
      <c r="BA1771" s="117"/>
      <c r="BB1771" s="117"/>
    </row>
    <row r="1772" spans="33:54">
      <c r="AG1772" s="117"/>
      <c r="AH1772" s="117"/>
      <c r="AI1772" s="117"/>
      <c r="AJ1772" s="117"/>
      <c r="AK1772" s="117"/>
      <c r="AM1772" s="141"/>
      <c r="AT1772" s="117"/>
      <c r="AU1772" s="117"/>
      <c r="AV1772" s="117"/>
      <c r="AW1772" s="117"/>
      <c r="AX1772" s="117"/>
      <c r="AY1772" s="117"/>
      <c r="AZ1772" s="117"/>
      <c r="BA1772" s="117"/>
    </row>
    <row r="1773" spans="33:54">
      <c r="AG1773" s="117"/>
      <c r="AH1773" s="117"/>
      <c r="AI1773" s="117"/>
      <c r="AJ1773" s="117"/>
      <c r="AK1773" s="117"/>
      <c r="AM1773" s="141"/>
      <c r="AT1773" s="117"/>
      <c r="AU1773" s="117"/>
      <c r="AV1773" s="117"/>
      <c r="AW1773" s="117"/>
      <c r="AX1773" s="117"/>
      <c r="AY1773" s="117"/>
      <c r="AZ1773" s="117"/>
      <c r="BA1773" s="117"/>
    </row>
    <row r="1774" spans="33:54">
      <c r="AG1774" s="117"/>
      <c r="AH1774" s="117"/>
      <c r="AI1774" s="117"/>
      <c r="AJ1774" s="117"/>
      <c r="AK1774" s="117"/>
      <c r="AM1774" s="141"/>
      <c r="AT1774" s="117"/>
      <c r="AU1774" s="117"/>
      <c r="AV1774" s="117"/>
      <c r="AW1774" s="117"/>
      <c r="AX1774" s="117"/>
      <c r="AY1774" s="117"/>
      <c r="AZ1774" s="117"/>
      <c r="BA1774" s="117"/>
    </row>
    <row r="1775" spans="33:54">
      <c r="AG1775" s="117"/>
      <c r="AH1775" s="117"/>
      <c r="AI1775" s="117"/>
      <c r="AJ1775" s="117"/>
      <c r="AK1775" s="117"/>
      <c r="AM1775" s="141"/>
      <c r="AT1775" s="117"/>
      <c r="AU1775" s="117"/>
      <c r="AV1775" s="117"/>
      <c r="AW1775" s="117"/>
      <c r="AX1775" s="117"/>
      <c r="AY1775" s="117"/>
      <c r="AZ1775" s="117"/>
      <c r="BA1775" s="117"/>
    </row>
    <row r="1776" spans="33:54">
      <c r="AG1776" s="117"/>
      <c r="AH1776" s="117"/>
      <c r="AI1776" s="117"/>
      <c r="AJ1776" s="117"/>
      <c r="AK1776" s="117"/>
      <c r="AM1776" s="141"/>
      <c r="AT1776" s="117"/>
      <c r="AU1776" s="117"/>
      <c r="AV1776" s="117"/>
      <c r="AW1776" s="117"/>
      <c r="AX1776" s="117"/>
      <c r="AY1776" s="117"/>
      <c r="AZ1776" s="117"/>
      <c r="BA1776" s="117"/>
      <c r="BB1776" s="117"/>
    </row>
    <row r="1777" spans="33:70">
      <c r="AG1777" s="117"/>
      <c r="AH1777" s="117"/>
      <c r="AI1777" s="117"/>
      <c r="AJ1777" s="117"/>
      <c r="AK1777" s="117"/>
      <c r="AM1777" s="141"/>
      <c r="AT1777" s="117"/>
      <c r="AU1777" s="117"/>
      <c r="AV1777" s="117"/>
      <c r="AW1777" s="117"/>
      <c r="AX1777" s="117"/>
      <c r="AY1777" s="117"/>
      <c r="AZ1777" s="117"/>
      <c r="BA1777" s="117"/>
    </row>
    <row r="1778" spans="33:70">
      <c r="AG1778" s="117"/>
      <c r="AH1778" s="117"/>
      <c r="AI1778" s="117"/>
      <c r="AJ1778" s="117"/>
      <c r="AK1778" s="117"/>
      <c r="AM1778" s="141"/>
      <c r="AT1778" s="117"/>
      <c r="AU1778" s="117"/>
      <c r="AV1778" s="117"/>
      <c r="AW1778" s="117"/>
      <c r="AX1778" s="117"/>
      <c r="AY1778" s="117"/>
      <c r="AZ1778" s="117"/>
      <c r="BA1778" s="117"/>
    </row>
    <row r="1779" spans="33:70">
      <c r="AG1779" s="117"/>
      <c r="AH1779" s="117"/>
      <c r="AI1779" s="117"/>
      <c r="AJ1779" s="117"/>
      <c r="AK1779" s="117"/>
      <c r="AM1779" s="141"/>
      <c r="AT1779" s="117"/>
      <c r="AU1779" s="117"/>
      <c r="AV1779" s="117"/>
      <c r="AW1779" s="117"/>
      <c r="AX1779" s="117"/>
      <c r="AY1779" s="117"/>
      <c r="AZ1779" s="117"/>
      <c r="BA1779" s="117"/>
    </row>
    <row r="1780" spans="33:70">
      <c r="AG1780" s="117"/>
      <c r="AH1780" s="117"/>
      <c r="AI1780" s="117"/>
      <c r="AJ1780" s="117"/>
      <c r="AK1780" s="117"/>
      <c r="AM1780" s="141"/>
      <c r="AT1780" s="117"/>
      <c r="AU1780" s="117"/>
      <c r="AV1780" s="117"/>
      <c r="AW1780" s="117"/>
      <c r="AX1780" s="117"/>
      <c r="AY1780" s="117"/>
      <c r="AZ1780" s="117"/>
      <c r="BA1780" s="117"/>
    </row>
    <row r="1781" spans="33:70">
      <c r="AG1781" s="117"/>
      <c r="AH1781" s="117"/>
      <c r="AI1781" s="117"/>
      <c r="AJ1781" s="117"/>
      <c r="AK1781" s="117"/>
      <c r="AM1781" s="141"/>
      <c r="AT1781" s="117"/>
      <c r="AU1781" s="117"/>
      <c r="AV1781" s="117"/>
      <c r="AW1781" s="117"/>
      <c r="AX1781" s="117"/>
      <c r="AY1781" s="117"/>
      <c r="AZ1781" s="117"/>
      <c r="BA1781" s="117"/>
    </row>
    <row r="1782" spans="33:70">
      <c r="AG1782" s="117"/>
      <c r="AH1782" s="117"/>
      <c r="AI1782" s="117"/>
      <c r="AJ1782" s="117"/>
      <c r="AK1782" s="117"/>
      <c r="AM1782" s="141"/>
      <c r="AT1782" s="117"/>
      <c r="AU1782" s="117"/>
      <c r="AV1782" s="117"/>
      <c r="AW1782" s="117"/>
      <c r="AX1782" s="117"/>
      <c r="AY1782" s="117"/>
      <c r="AZ1782" s="117"/>
      <c r="BA1782" s="117"/>
    </row>
    <row r="1783" spans="33:70">
      <c r="AG1783" s="117"/>
      <c r="AH1783" s="117"/>
      <c r="AI1783" s="117"/>
      <c r="AJ1783" s="117"/>
      <c r="AK1783" s="117"/>
      <c r="AM1783" s="141"/>
      <c r="AT1783" s="117"/>
      <c r="AU1783" s="117"/>
      <c r="AV1783" s="117"/>
      <c r="AW1783" s="117"/>
      <c r="AX1783" s="117"/>
      <c r="AY1783" s="117"/>
      <c r="AZ1783" s="117"/>
      <c r="BA1783" s="117"/>
    </row>
    <row r="1784" spans="33:70">
      <c r="AG1784" s="117"/>
      <c r="AH1784" s="117"/>
      <c r="AI1784" s="117"/>
      <c r="AJ1784" s="117"/>
      <c r="AK1784" s="117"/>
      <c r="AM1784" s="141"/>
      <c r="AT1784" s="117"/>
      <c r="AU1784" s="117"/>
      <c r="AV1784" s="117"/>
      <c r="AW1784" s="117"/>
      <c r="AX1784" s="117"/>
      <c r="AY1784" s="117"/>
      <c r="AZ1784" s="117"/>
      <c r="BA1784" s="117"/>
    </row>
    <row r="1785" spans="33:70">
      <c r="AG1785" s="117"/>
      <c r="AH1785" s="117"/>
      <c r="AI1785" s="117"/>
      <c r="AJ1785" s="117"/>
      <c r="AK1785" s="117"/>
      <c r="AM1785" s="141"/>
      <c r="AT1785" s="117"/>
      <c r="AU1785" s="117"/>
      <c r="AV1785" s="117"/>
      <c r="AW1785" s="117"/>
      <c r="AX1785" s="117"/>
      <c r="AY1785" s="117"/>
      <c r="AZ1785" s="117"/>
      <c r="BA1785" s="117"/>
      <c r="BB1785" s="117"/>
    </row>
    <row r="1786" spans="33:70">
      <c r="AG1786" s="117"/>
      <c r="AH1786" s="117"/>
      <c r="AI1786" s="117"/>
      <c r="AJ1786" s="117"/>
      <c r="AK1786" s="117"/>
      <c r="AM1786" s="141"/>
      <c r="AT1786" s="117"/>
      <c r="AU1786" s="117"/>
      <c r="AV1786" s="117"/>
      <c r="AW1786" s="117"/>
      <c r="AX1786" s="117"/>
      <c r="AY1786" s="117"/>
      <c r="AZ1786" s="117"/>
      <c r="BA1786" s="117"/>
    </row>
    <row r="1787" spans="33:70">
      <c r="AG1787" s="117"/>
      <c r="AH1787" s="117"/>
      <c r="AI1787" s="117"/>
      <c r="AJ1787" s="117"/>
      <c r="AK1787" s="117"/>
      <c r="AM1787" s="141"/>
      <c r="AT1787" s="117"/>
      <c r="AU1787" s="117"/>
      <c r="AV1787" s="117"/>
      <c r="AW1787" s="117"/>
      <c r="AX1787" s="117"/>
      <c r="AY1787" s="117"/>
      <c r="AZ1787" s="117"/>
      <c r="BA1787" s="117"/>
      <c r="BB1787" s="117"/>
      <c r="BD1787" s="117"/>
    </row>
    <row r="1788" spans="33:70">
      <c r="AG1788" s="117"/>
      <c r="AH1788" s="117"/>
      <c r="AI1788" s="117"/>
      <c r="AJ1788" s="117"/>
      <c r="AK1788" s="117"/>
      <c r="AM1788" s="141"/>
      <c r="AT1788" s="117"/>
      <c r="AU1788" s="117"/>
      <c r="AV1788" s="117"/>
      <c r="AW1788" s="117"/>
      <c r="AX1788" s="117"/>
      <c r="AY1788" s="117"/>
      <c r="AZ1788" s="117"/>
      <c r="BA1788" s="117"/>
      <c r="BB1788" s="117"/>
      <c r="BC1788" s="117"/>
      <c r="BD1788" s="117"/>
      <c r="BE1788" s="117"/>
      <c r="BF1788" s="117"/>
      <c r="BG1788" s="117"/>
      <c r="BH1788" s="117"/>
      <c r="BI1788" s="117"/>
      <c r="BJ1788" s="117"/>
      <c r="BK1788" s="117"/>
      <c r="BL1788" s="117"/>
      <c r="BM1788" s="117"/>
      <c r="BN1788" s="117"/>
      <c r="BO1788" s="117"/>
      <c r="BP1788" s="117"/>
      <c r="BQ1788" s="117"/>
      <c r="BR1788" s="117"/>
    </row>
    <row r="1789" spans="33:70">
      <c r="AG1789" s="117"/>
      <c r="AH1789" s="117"/>
      <c r="AI1789" s="117"/>
      <c r="AJ1789" s="117"/>
      <c r="AK1789" s="117"/>
      <c r="AM1789" s="141"/>
      <c r="AT1789" s="117"/>
      <c r="AU1789" s="117"/>
      <c r="AV1789" s="117"/>
      <c r="AW1789" s="117"/>
      <c r="AX1789" s="117"/>
      <c r="AY1789" s="117"/>
      <c r="AZ1789" s="117"/>
      <c r="BA1789" s="117"/>
    </row>
    <row r="1790" spans="33:70">
      <c r="AG1790" s="117"/>
      <c r="AH1790" s="117"/>
      <c r="AI1790" s="117"/>
      <c r="AJ1790" s="117"/>
      <c r="AK1790" s="117"/>
      <c r="AM1790" s="141"/>
      <c r="AT1790" s="117"/>
      <c r="AU1790" s="117"/>
      <c r="AV1790" s="117"/>
      <c r="AW1790" s="117"/>
      <c r="AX1790" s="117"/>
      <c r="AY1790" s="117"/>
      <c r="AZ1790" s="117"/>
      <c r="BA1790" s="117"/>
    </row>
    <row r="1791" spans="33:70">
      <c r="AG1791" s="117"/>
      <c r="AH1791" s="117"/>
      <c r="AI1791" s="117"/>
      <c r="AJ1791" s="117"/>
      <c r="AK1791" s="117"/>
      <c r="AM1791" s="141"/>
      <c r="AT1791" s="117"/>
      <c r="AU1791" s="117"/>
      <c r="AV1791" s="117"/>
      <c r="AW1791" s="117"/>
      <c r="AX1791" s="117"/>
      <c r="AY1791" s="117"/>
      <c r="AZ1791" s="117"/>
      <c r="BA1791" s="117"/>
    </row>
    <row r="1792" spans="33:70">
      <c r="AG1792" s="117"/>
      <c r="AH1792" s="117"/>
      <c r="AI1792" s="117"/>
      <c r="AJ1792" s="117"/>
      <c r="AK1792" s="117"/>
      <c r="AM1792" s="141"/>
      <c r="AT1792" s="117"/>
      <c r="AU1792" s="117"/>
      <c r="AV1792" s="117"/>
      <c r="AW1792" s="117"/>
      <c r="AX1792" s="117"/>
      <c r="AY1792" s="117"/>
      <c r="AZ1792" s="117"/>
      <c r="BA1792" s="117"/>
      <c r="BB1792" s="117"/>
      <c r="BD1792" s="117"/>
    </row>
    <row r="1793" spans="33:70">
      <c r="AG1793" s="117"/>
      <c r="AH1793" s="117"/>
      <c r="AI1793" s="117"/>
      <c r="AJ1793" s="117"/>
      <c r="AK1793" s="117"/>
      <c r="AM1793" s="141"/>
      <c r="AT1793" s="117"/>
      <c r="AU1793" s="117"/>
      <c r="AV1793" s="117"/>
      <c r="AW1793" s="117"/>
      <c r="AX1793" s="117"/>
      <c r="AY1793" s="117"/>
      <c r="AZ1793" s="117"/>
      <c r="BA1793" s="117"/>
      <c r="BB1793" s="117"/>
      <c r="BC1793" s="117"/>
      <c r="BD1793" s="117"/>
      <c r="BE1793" s="117"/>
      <c r="BF1793" s="117"/>
      <c r="BG1793" s="117"/>
      <c r="BH1793" s="117"/>
      <c r="BI1793" s="117"/>
      <c r="BJ1793" s="117"/>
      <c r="BK1793" s="117"/>
      <c r="BL1793" s="117"/>
      <c r="BM1793" s="117"/>
      <c r="BN1793" s="117"/>
      <c r="BO1793" s="117"/>
      <c r="BP1793" s="117"/>
      <c r="BQ1793" s="117"/>
      <c r="BR1793" s="117"/>
    </row>
    <row r="1794" spans="33:70">
      <c r="AG1794" s="117"/>
      <c r="AH1794" s="117"/>
      <c r="AI1794" s="117"/>
      <c r="AJ1794" s="117"/>
      <c r="AK1794" s="117"/>
      <c r="AM1794" s="141"/>
      <c r="AT1794" s="117"/>
      <c r="AU1794" s="117"/>
      <c r="AV1794" s="117"/>
      <c r="AW1794" s="117"/>
      <c r="AX1794" s="117"/>
      <c r="AY1794" s="117"/>
      <c r="AZ1794" s="117"/>
      <c r="BA1794" s="117"/>
    </row>
    <row r="1795" spans="33:70">
      <c r="AG1795" s="117"/>
      <c r="AH1795" s="117"/>
      <c r="AI1795" s="117"/>
      <c r="AJ1795" s="117"/>
      <c r="AK1795" s="117"/>
      <c r="AM1795" s="141"/>
      <c r="AT1795" s="117"/>
      <c r="AU1795" s="117"/>
      <c r="AV1795" s="117"/>
      <c r="AW1795" s="117"/>
      <c r="AX1795" s="117"/>
      <c r="AY1795" s="117"/>
      <c r="AZ1795" s="117"/>
      <c r="BA1795" s="117"/>
    </row>
    <row r="1796" spans="33:70">
      <c r="AG1796" s="117"/>
      <c r="AH1796" s="117"/>
      <c r="AI1796" s="117"/>
      <c r="AJ1796" s="117"/>
      <c r="AK1796" s="117"/>
      <c r="AM1796" s="141"/>
      <c r="AT1796" s="117"/>
      <c r="AU1796" s="117"/>
      <c r="AV1796" s="117"/>
      <c r="AW1796" s="117"/>
      <c r="AX1796" s="117"/>
      <c r="AY1796" s="117"/>
      <c r="AZ1796" s="117"/>
      <c r="BA1796" s="117"/>
    </row>
    <row r="1797" spans="33:70">
      <c r="AG1797" s="117"/>
      <c r="AH1797" s="117"/>
      <c r="AI1797" s="117"/>
      <c r="AJ1797" s="117"/>
      <c r="AK1797" s="117"/>
      <c r="AM1797" s="141"/>
      <c r="AT1797" s="117"/>
      <c r="AU1797" s="117"/>
      <c r="AV1797" s="117"/>
      <c r="AW1797" s="117"/>
      <c r="AX1797" s="117"/>
      <c r="AY1797" s="117"/>
      <c r="AZ1797" s="117"/>
      <c r="BA1797" s="117"/>
    </row>
    <row r="1798" spans="33:70">
      <c r="AG1798" s="117"/>
      <c r="AH1798" s="117"/>
      <c r="AI1798" s="117"/>
      <c r="AJ1798" s="117"/>
      <c r="AK1798" s="117"/>
      <c r="AM1798" s="141"/>
      <c r="AT1798" s="117"/>
      <c r="AU1798" s="117"/>
      <c r="AV1798" s="117"/>
      <c r="AW1798" s="117"/>
      <c r="AX1798" s="117"/>
      <c r="AY1798" s="117"/>
      <c r="AZ1798" s="117"/>
      <c r="BA1798" s="117"/>
      <c r="BB1798" s="117"/>
      <c r="BD1798" s="117"/>
    </row>
    <row r="1799" spans="33:70">
      <c r="AG1799" s="117"/>
      <c r="AH1799" s="117"/>
      <c r="AI1799" s="117"/>
      <c r="AJ1799" s="117"/>
      <c r="AK1799" s="117"/>
      <c r="AM1799" s="141"/>
      <c r="AT1799" s="117"/>
      <c r="AU1799" s="117"/>
      <c r="AV1799" s="117"/>
      <c r="AW1799" s="117"/>
      <c r="AX1799" s="117"/>
      <c r="AY1799" s="117"/>
      <c r="AZ1799" s="117"/>
      <c r="BA1799" s="117"/>
    </row>
    <row r="1800" spans="33:70">
      <c r="AG1800" s="117"/>
      <c r="AH1800" s="117"/>
      <c r="AI1800" s="117"/>
      <c r="AJ1800" s="117"/>
      <c r="AK1800" s="117"/>
      <c r="AM1800" s="141"/>
      <c r="AT1800" s="117"/>
      <c r="AU1800" s="117"/>
      <c r="AV1800" s="117"/>
      <c r="AW1800" s="117"/>
      <c r="AX1800" s="117"/>
      <c r="AY1800" s="117"/>
      <c r="AZ1800" s="117"/>
      <c r="BA1800" s="117"/>
    </row>
    <row r="1801" spans="33:70">
      <c r="AG1801" s="117"/>
      <c r="AH1801" s="117"/>
      <c r="AI1801" s="117"/>
      <c r="AJ1801" s="117"/>
      <c r="AK1801" s="117"/>
      <c r="AM1801" s="141"/>
      <c r="AT1801" s="117"/>
      <c r="AU1801" s="117"/>
      <c r="AV1801" s="117"/>
      <c r="AW1801" s="117"/>
      <c r="AX1801" s="117"/>
      <c r="AY1801" s="117"/>
      <c r="AZ1801" s="117"/>
      <c r="BA1801" s="117"/>
    </row>
    <row r="1802" spans="33:70">
      <c r="AG1802" s="117"/>
      <c r="AH1802" s="117"/>
      <c r="AI1802" s="117"/>
      <c r="AJ1802" s="117"/>
      <c r="AK1802" s="117"/>
      <c r="AM1802" s="141"/>
      <c r="AT1802" s="117"/>
      <c r="AU1802" s="117"/>
      <c r="AV1802" s="117"/>
      <c r="AW1802" s="117"/>
      <c r="AX1802" s="117"/>
      <c r="AY1802" s="117"/>
      <c r="AZ1802" s="117"/>
      <c r="BA1802" s="117"/>
    </row>
    <row r="1803" spans="33:70">
      <c r="AG1803" s="117"/>
      <c r="AH1803" s="117"/>
      <c r="AI1803" s="117"/>
      <c r="AJ1803" s="117"/>
      <c r="AK1803" s="117"/>
      <c r="AM1803" s="141"/>
      <c r="AT1803" s="117"/>
      <c r="AU1803" s="117"/>
      <c r="AV1803" s="117"/>
      <c r="AW1803" s="117"/>
      <c r="AX1803" s="117"/>
      <c r="AY1803" s="117"/>
      <c r="AZ1803" s="117"/>
      <c r="BA1803" s="117"/>
    </row>
    <row r="1804" spans="33:70">
      <c r="AG1804" s="117"/>
      <c r="AH1804" s="117"/>
      <c r="AI1804" s="117"/>
      <c r="AJ1804" s="117"/>
      <c r="AK1804" s="117"/>
      <c r="AM1804" s="141"/>
      <c r="AT1804" s="117"/>
      <c r="AU1804" s="117"/>
      <c r="AV1804" s="117"/>
      <c r="AW1804" s="117"/>
      <c r="AX1804" s="117"/>
      <c r="AY1804" s="117"/>
      <c r="AZ1804" s="117"/>
      <c r="BA1804" s="117"/>
    </row>
    <row r="1805" spans="33:70">
      <c r="AG1805" s="117"/>
      <c r="AH1805" s="117"/>
      <c r="AI1805" s="117"/>
      <c r="AJ1805" s="117"/>
      <c r="AK1805" s="117"/>
      <c r="AM1805" s="141"/>
      <c r="AT1805" s="117"/>
      <c r="AU1805" s="117"/>
      <c r="AV1805" s="117"/>
      <c r="AW1805" s="117"/>
      <c r="AX1805" s="117"/>
      <c r="AY1805" s="117"/>
      <c r="AZ1805" s="117"/>
      <c r="BA1805" s="117"/>
      <c r="BB1805" s="117"/>
      <c r="BD1805" s="117"/>
      <c r="BE1805" s="117"/>
      <c r="BF1805" s="117"/>
      <c r="BG1805" s="117"/>
      <c r="BH1805" s="117"/>
      <c r="BI1805" s="117"/>
      <c r="BJ1805" s="117"/>
      <c r="BK1805" s="117"/>
      <c r="BL1805" s="117"/>
      <c r="BM1805" s="117"/>
      <c r="BN1805" s="117"/>
      <c r="BO1805" s="117"/>
      <c r="BP1805" s="117"/>
      <c r="BQ1805" s="117"/>
      <c r="BR1805" s="117"/>
    </row>
    <row r="1806" spans="33:70">
      <c r="AG1806" s="117"/>
      <c r="AH1806" s="117"/>
      <c r="AI1806" s="117"/>
      <c r="AJ1806" s="117"/>
      <c r="AK1806" s="117"/>
      <c r="AM1806" s="141"/>
      <c r="AT1806" s="117"/>
      <c r="AU1806" s="117"/>
      <c r="AV1806" s="117"/>
      <c r="AW1806" s="117"/>
      <c r="AX1806" s="117"/>
      <c r="AY1806" s="117"/>
      <c r="AZ1806" s="117"/>
      <c r="BA1806" s="117"/>
      <c r="BB1806" s="117"/>
    </row>
    <row r="1807" spans="33:70">
      <c r="AG1807" s="117"/>
      <c r="AH1807" s="117"/>
      <c r="AI1807" s="117"/>
      <c r="AJ1807" s="117"/>
      <c r="AK1807" s="117"/>
      <c r="AM1807" s="141"/>
      <c r="AT1807" s="117"/>
      <c r="AU1807" s="117"/>
      <c r="AV1807" s="117"/>
      <c r="AW1807" s="117"/>
      <c r="AX1807" s="117"/>
      <c r="AY1807" s="117"/>
      <c r="AZ1807" s="117"/>
      <c r="BA1807" s="117"/>
    </row>
    <row r="1808" spans="33:70">
      <c r="AG1808" s="117"/>
      <c r="AH1808" s="117"/>
      <c r="AI1808" s="117"/>
      <c r="AJ1808" s="117"/>
      <c r="AK1808" s="117"/>
      <c r="AM1808" s="141"/>
      <c r="AT1808" s="117"/>
      <c r="AU1808" s="117"/>
      <c r="AV1808" s="117"/>
      <c r="AW1808" s="117"/>
      <c r="AX1808" s="117"/>
      <c r="AY1808" s="117"/>
      <c r="AZ1808" s="117"/>
      <c r="BA1808" s="117"/>
      <c r="BB1808" s="117"/>
    </row>
    <row r="1809" spans="33:70">
      <c r="AG1809" s="117"/>
      <c r="AH1809" s="117"/>
      <c r="AI1809" s="117"/>
      <c r="AJ1809" s="117"/>
      <c r="AK1809" s="117"/>
      <c r="AM1809" s="141"/>
      <c r="AT1809" s="117"/>
      <c r="AU1809" s="117"/>
      <c r="AV1809" s="117"/>
      <c r="AW1809" s="117"/>
      <c r="AX1809" s="117"/>
      <c r="AY1809" s="117"/>
      <c r="AZ1809" s="117"/>
      <c r="BA1809" s="117"/>
    </row>
    <row r="1810" spans="33:70">
      <c r="AG1810" s="117"/>
      <c r="AH1810" s="117"/>
      <c r="AI1810" s="117"/>
      <c r="AJ1810" s="117"/>
      <c r="AK1810" s="117"/>
      <c r="AM1810" s="141"/>
      <c r="AT1810" s="117"/>
      <c r="AU1810" s="117"/>
      <c r="AV1810" s="117"/>
      <c r="AW1810" s="117"/>
      <c r="AX1810" s="117"/>
      <c r="AY1810" s="117"/>
      <c r="AZ1810" s="117"/>
      <c r="BA1810" s="117"/>
    </row>
    <row r="1811" spans="33:70">
      <c r="AG1811" s="117"/>
      <c r="AH1811" s="117"/>
      <c r="AI1811" s="117"/>
      <c r="AJ1811" s="117"/>
      <c r="AK1811" s="117"/>
      <c r="AM1811" s="141"/>
      <c r="AT1811" s="117"/>
      <c r="AU1811" s="117"/>
      <c r="AV1811" s="117"/>
      <c r="AW1811" s="117"/>
      <c r="AX1811" s="117"/>
      <c r="AY1811" s="117"/>
      <c r="AZ1811" s="117"/>
      <c r="BA1811" s="117"/>
    </row>
    <row r="1812" spans="33:70">
      <c r="AG1812" s="117"/>
      <c r="AH1812" s="117"/>
      <c r="AI1812" s="117"/>
      <c r="AJ1812" s="117"/>
      <c r="AK1812" s="117"/>
      <c r="AM1812" s="141"/>
      <c r="AT1812" s="117"/>
      <c r="AU1812" s="117"/>
      <c r="AV1812" s="117"/>
      <c r="AW1812" s="117"/>
      <c r="AX1812" s="117"/>
      <c r="AY1812" s="117"/>
      <c r="AZ1812" s="117"/>
      <c r="BA1812" s="117"/>
    </row>
    <row r="1813" spans="33:70">
      <c r="AG1813" s="117"/>
      <c r="AH1813" s="117"/>
      <c r="AI1813" s="117"/>
      <c r="AJ1813" s="117"/>
      <c r="AK1813" s="117"/>
      <c r="AM1813" s="141"/>
      <c r="AT1813" s="117"/>
      <c r="AU1813" s="117"/>
      <c r="AV1813" s="117"/>
      <c r="AW1813" s="117"/>
      <c r="AX1813" s="117"/>
      <c r="AY1813" s="117"/>
      <c r="AZ1813" s="117"/>
      <c r="BA1813" s="117"/>
    </row>
    <row r="1814" spans="33:70">
      <c r="AG1814" s="117"/>
      <c r="AH1814" s="117"/>
      <c r="AI1814" s="117"/>
      <c r="AJ1814" s="117"/>
      <c r="AK1814" s="117"/>
      <c r="AM1814" s="141"/>
      <c r="AT1814" s="117"/>
      <c r="AU1814" s="117"/>
      <c r="AV1814" s="117"/>
      <c r="AW1814" s="117"/>
      <c r="AX1814" s="117"/>
      <c r="AY1814" s="117"/>
      <c r="AZ1814" s="117"/>
      <c r="BA1814" s="117"/>
    </row>
    <row r="1815" spans="33:70">
      <c r="AG1815" s="117"/>
      <c r="AH1815" s="117"/>
      <c r="AI1815" s="117"/>
      <c r="AJ1815" s="117"/>
      <c r="AK1815" s="117"/>
      <c r="AM1815" s="141"/>
      <c r="AT1815" s="117"/>
      <c r="AU1815" s="117"/>
      <c r="AV1815" s="117"/>
      <c r="AW1815" s="117"/>
      <c r="AX1815" s="117"/>
      <c r="AY1815" s="117"/>
      <c r="AZ1815" s="117"/>
      <c r="BA1815" s="117"/>
    </row>
    <row r="1816" spans="33:70">
      <c r="AG1816" s="117"/>
      <c r="AH1816" s="117"/>
      <c r="AI1816" s="117"/>
      <c r="AJ1816" s="117"/>
      <c r="AK1816" s="117"/>
      <c r="AM1816" s="141"/>
      <c r="AT1816" s="117"/>
      <c r="AU1816" s="117"/>
      <c r="AV1816" s="117"/>
      <c r="AW1816" s="117"/>
      <c r="AX1816" s="117"/>
      <c r="AY1816" s="117"/>
      <c r="AZ1816" s="117"/>
      <c r="BA1816" s="117"/>
    </row>
    <row r="1817" spans="33:70">
      <c r="AG1817" s="117"/>
      <c r="AH1817" s="117"/>
      <c r="AI1817" s="117"/>
      <c r="AJ1817" s="117"/>
      <c r="AK1817" s="117"/>
      <c r="AM1817" s="141"/>
      <c r="AT1817" s="117"/>
      <c r="AU1817" s="117"/>
      <c r="AV1817" s="117"/>
      <c r="AW1817" s="117"/>
      <c r="AX1817" s="117"/>
      <c r="AY1817" s="117"/>
      <c r="AZ1817" s="117"/>
      <c r="BA1817" s="117"/>
    </row>
    <row r="1818" spans="33:70">
      <c r="AG1818" s="117"/>
      <c r="AH1818" s="117"/>
      <c r="AI1818" s="117"/>
      <c r="AJ1818" s="117"/>
      <c r="AK1818" s="117"/>
      <c r="AM1818" s="141"/>
      <c r="AT1818" s="117"/>
      <c r="AU1818" s="117"/>
      <c r="AV1818" s="117"/>
      <c r="AW1818" s="117"/>
      <c r="AX1818" s="117"/>
      <c r="AY1818" s="117"/>
      <c r="AZ1818" s="117"/>
      <c r="BA1818" s="117"/>
      <c r="BB1818" s="117"/>
      <c r="BC1818" s="117"/>
      <c r="BD1818" s="117"/>
      <c r="BE1818" s="117"/>
      <c r="BF1818" s="117"/>
      <c r="BG1818" s="117"/>
      <c r="BH1818" s="117"/>
      <c r="BI1818" s="117"/>
      <c r="BJ1818" s="117"/>
      <c r="BK1818" s="117"/>
      <c r="BL1818" s="117"/>
      <c r="BM1818" s="117"/>
      <c r="BN1818" s="117"/>
      <c r="BO1818" s="117"/>
      <c r="BP1818" s="117"/>
      <c r="BQ1818" s="117"/>
      <c r="BR1818" s="117"/>
    </row>
    <row r="1819" spans="33:70">
      <c r="AG1819" s="117"/>
      <c r="AH1819" s="117"/>
      <c r="AI1819" s="117"/>
      <c r="AJ1819" s="117"/>
      <c r="AK1819" s="117"/>
      <c r="AM1819" s="141"/>
      <c r="AT1819" s="117"/>
      <c r="AU1819" s="117"/>
      <c r="AV1819" s="117"/>
      <c r="AW1819" s="117"/>
      <c r="AX1819" s="117"/>
      <c r="AY1819" s="117"/>
      <c r="AZ1819" s="117"/>
      <c r="BA1819" s="117"/>
    </row>
    <row r="1820" spans="33:70">
      <c r="AG1820" s="117"/>
      <c r="AH1820" s="117"/>
      <c r="AI1820" s="117"/>
      <c r="AJ1820" s="117"/>
      <c r="AK1820" s="117"/>
      <c r="AM1820" s="141"/>
      <c r="AT1820" s="117"/>
      <c r="AU1820" s="117"/>
      <c r="AV1820" s="117"/>
      <c r="AW1820" s="117"/>
      <c r="AX1820" s="117"/>
      <c r="AY1820" s="117"/>
      <c r="AZ1820" s="117"/>
      <c r="BA1820" s="117"/>
    </row>
    <row r="1821" spans="33:70">
      <c r="AG1821" s="117"/>
      <c r="AH1821" s="117"/>
      <c r="AI1821" s="117"/>
      <c r="AJ1821" s="117"/>
      <c r="AK1821" s="117"/>
      <c r="AM1821" s="141"/>
      <c r="AT1821" s="117"/>
      <c r="AU1821" s="117"/>
      <c r="AV1821" s="117"/>
      <c r="AW1821" s="117"/>
      <c r="AX1821" s="117"/>
      <c r="AY1821" s="117"/>
      <c r="AZ1821" s="117"/>
      <c r="BA1821" s="117"/>
    </row>
    <row r="1822" spans="33:70">
      <c r="AG1822" s="117"/>
      <c r="AH1822" s="117"/>
      <c r="AI1822" s="117"/>
      <c r="AJ1822" s="117"/>
      <c r="AK1822" s="117"/>
      <c r="AM1822" s="141"/>
      <c r="AT1822" s="117"/>
      <c r="AU1822" s="117"/>
      <c r="AV1822" s="117"/>
      <c r="AW1822" s="117"/>
      <c r="AX1822" s="117"/>
      <c r="AY1822" s="117"/>
      <c r="AZ1822" s="117"/>
      <c r="BA1822" s="117"/>
    </row>
    <row r="1823" spans="33:70">
      <c r="AG1823" s="117"/>
      <c r="AH1823" s="117"/>
      <c r="AI1823" s="117"/>
      <c r="AJ1823" s="117"/>
      <c r="AK1823" s="117"/>
      <c r="AM1823" s="141"/>
      <c r="AT1823" s="117"/>
      <c r="AU1823" s="117"/>
      <c r="AV1823" s="117"/>
      <c r="AW1823" s="117"/>
      <c r="AX1823" s="117"/>
      <c r="AY1823" s="117"/>
      <c r="AZ1823" s="117"/>
      <c r="BA1823" s="117"/>
    </row>
    <row r="1824" spans="33:70">
      <c r="AG1824" s="117"/>
      <c r="AH1824" s="117"/>
      <c r="AI1824" s="117"/>
      <c r="AJ1824" s="117"/>
      <c r="AK1824" s="117"/>
      <c r="AM1824" s="141"/>
      <c r="AT1824" s="117"/>
      <c r="AU1824" s="117"/>
      <c r="AV1824" s="117"/>
      <c r="AW1824" s="117"/>
      <c r="AX1824" s="117"/>
      <c r="AY1824" s="117"/>
      <c r="AZ1824" s="117"/>
      <c r="BA1824" s="117"/>
    </row>
    <row r="1825" spans="33:70">
      <c r="AG1825" s="117"/>
      <c r="AH1825" s="117"/>
      <c r="AI1825" s="117"/>
      <c r="AJ1825" s="117"/>
      <c r="AK1825" s="117"/>
      <c r="AM1825" s="141"/>
      <c r="AT1825" s="117"/>
      <c r="AU1825" s="117"/>
      <c r="AV1825" s="117"/>
      <c r="AW1825" s="117"/>
      <c r="AX1825" s="117"/>
      <c r="AY1825" s="117"/>
      <c r="AZ1825" s="117"/>
      <c r="BA1825" s="117"/>
    </row>
    <row r="1826" spans="33:70">
      <c r="AG1826" s="117"/>
      <c r="AH1826" s="117"/>
      <c r="AI1826" s="117"/>
      <c r="AJ1826" s="117"/>
      <c r="AK1826" s="117"/>
      <c r="AM1826" s="141"/>
      <c r="AT1826" s="117"/>
      <c r="AU1826" s="117"/>
      <c r="AV1826" s="117"/>
      <c r="AW1826" s="117"/>
      <c r="AX1826" s="117"/>
      <c r="AY1826" s="117"/>
      <c r="AZ1826" s="117"/>
      <c r="BA1826" s="117"/>
    </row>
    <row r="1827" spans="33:70">
      <c r="AG1827" s="117"/>
      <c r="AH1827" s="117"/>
      <c r="AI1827" s="117"/>
      <c r="AJ1827" s="117"/>
      <c r="AK1827" s="117"/>
      <c r="AM1827" s="141"/>
      <c r="AT1827" s="117"/>
      <c r="AU1827" s="117"/>
      <c r="AV1827" s="117"/>
      <c r="AW1827" s="117"/>
      <c r="AX1827" s="117"/>
      <c r="AY1827" s="117"/>
      <c r="AZ1827" s="117"/>
      <c r="BA1827" s="117"/>
    </row>
    <row r="1828" spans="33:70">
      <c r="AG1828" s="117"/>
      <c r="AH1828" s="117"/>
      <c r="AI1828" s="117"/>
      <c r="AJ1828" s="117"/>
      <c r="AK1828" s="117"/>
      <c r="AM1828" s="141"/>
      <c r="AT1828" s="117"/>
      <c r="AU1828" s="117"/>
      <c r="AV1828" s="117"/>
      <c r="AW1828" s="117"/>
      <c r="AX1828" s="117"/>
      <c r="AY1828" s="117"/>
      <c r="AZ1828" s="117"/>
      <c r="BA1828" s="117"/>
    </row>
    <row r="1829" spans="33:70">
      <c r="AG1829" s="117"/>
      <c r="AH1829" s="117"/>
      <c r="AI1829" s="117"/>
      <c r="AJ1829" s="117"/>
      <c r="AK1829" s="117"/>
      <c r="AM1829" s="141"/>
      <c r="AT1829" s="117"/>
      <c r="AU1829" s="117"/>
      <c r="AV1829" s="117"/>
      <c r="AW1829" s="117"/>
      <c r="AX1829" s="117"/>
      <c r="AY1829" s="117"/>
      <c r="AZ1829" s="117"/>
      <c r="BA1829" s="117"/>
    </row>
    <row r="1830" spans="33:70">
      <c r="AG1830" s="117"/>
      <c r="AH1830" s="117"/>
      <c r="AI1830" s="117"/>
      <c r="AJ1830" s="117"/>
      <c r="AK1830" s="117"/>
      <c r="AM1830" s="141"/>
      <c r="AT1830" s="117"/>
      <c r="AU1830" s="117"/>
      <c r="AV1830" s="117"/>
      <c r="AW1830" s="117"/>
      <c r="AX1830" s="117"/>
      <c r="AY1830" s="117"/>
      <c r="AZ1830" s="117"/>
      <c r="BA1830" s="117"/>
    </row>
    <row r="1831" spans="33:70">
      <c r="AG1831" s="117"/>
      <c r="AH1831" s="117"/>
      <c r="AI1831" s="117"/>
      <c r="AJ1831" s="117"/>
      <c r="AK1831" s="117"/>
      <c r="AM1831" s="141"/>
      <c r="AT1831" s="117"/>
      <c r="AU1831" s="117"/>
      <c r="AV1831" s="117"/>
      <c r="AW1831" s="117"/>
      <c r="AX1831" s="117"/>
      <c r="AY1831" s="117"/>
      <c r="AZ1831" s="117"/>
      <c r="BA1831" s="117"/>
    </row>
    <row r="1832" spans="33:70">
      <c r="AG1832" s="117"/>
      <c r="AH1832" s="117"/>
      <c r="AI1832" s="117"/>
      <c r="AJ1832" s="117"/>
      <c r="AK1832" s="117"/>
      <c r="AM1832" s="141"/>
      <c r="AT1832" s="117"/>
      <c r="AU1832" s="117"/>
      <c r="AV1832" s="117"/>
      <c r="AW1832" s="117"/>
      <c r="AX1832" s="117"/>
      <c r="AY1832" s="117"/>
      <c r="AZ1832" s="117"/>
      <c r="BA1832" s="117"/>
    </row>
    <row r="1833" spans="33:70">
      <c r="AG1833" s="117"/>
      <c r="AH1833" s="117"/>
      <c r="AI1833" s="117"/>
      <c r="AJ1833" s="117"/>
      <c r="AK1833" s="117"/>
      <c r="AM1833" s="141"/>
      <c r="AT1833" s="117"/>
      <c r="AU1833" s="117"/>
      <c r="AV1833" s="117"/>
      <c r="AW1833" s="117"/>
      <c r="AX1833" s="117"/>
      <c r="AY1833" s="117"/>
      <c r="AZ1833" s="117"/>
      <c r="BA1833" s="117"/>
    </row>
    <row r="1834" spans="33:70">
      <c r="AG1834" s="117"/>
      <c r="AH1834" s="117"/>
      <c r="AI1834" s="117"/>
      <c r="AJ1834" s="117"/>
      <c r="AK1834" s="117"/>
      <c r="AM1834" s="141"/>
      <c r="AT1834" s="117"/>
      <c r="AU1834" s="117"/>
      <c r="AV1834" s="117"/>
      <c r="AW1834" s="117"/>
      <c r="AX1834" s="117"/>
      <c r="AY1834" s="117"/>
      <c r="AZ1834" s="117"/>
      <c r="BA1834" s="117"/>
    </row>
    <row r="1835" spans="33:70">
      <c r="AG1835" s="117"/>
      <c r="AH1835" s="117"/>
      <c r="AI1835" s="117"/>
      <c r="AJ1835" s="117"/>
      <c r="AK1835" s="117"/>
      <c r="AM1835" s="141"/>
      <c r="AT1835" s="117"/>
      <c r="AU1835" s="117"/>
      <c r="AV1835" s="117"/>
      <c r="AW1835" s="117"/>
      <c r="AX1835" s="117"/>
      <c r="AY1835" s="117"/>
      <c r="AZ1835" s="117"/>
      <c r="BA1835" s="117"/>
    </row>
    <row r="1836" spans="33:70">
      <c r="AG1836" s="117"/>
      <c r="AH1836" s="117"/>
      <c r="AI1836" s="117"/>
      <c r="AJ1836" s="117"/>
      <c r="AK1836" s="117"/>
      <c r="AM1836" s="141"/>
      <c r="AT1836" s="117"/>
      <c r="AU1836" s="117"/>
      <c r="AV1836" s="117"/>
      <c r="AW1836" s="117"/>
      <c r="AX1836" s="117"/>
      <c r="AY1836" s="117"/>
      <c r="AZ1836" s="117"/>
      <c r="BA1836" s="117"/>
    </row>
    <row r="1837" spans="33:70">
      <c r="AG1837" s="117"/>
      <c r="AH1837" s="117"/>
      <c r="AI1837" s="117"/>
      <c r="AJ1837" s="117"/>
      <c r="AK1837" s="117"/>
      <c r="AM1837" s="141"/>
      <c r="AT1837" s="117"/>
      <c r="AU1837" s="117"/>
      <c r="AV1837" s="117"/>
      <c r="AW1837" s="117"/>
      <c r="AX1837" s="117"/>
      <c r="AY1837" s="117"/>
      <c r="AZ1837" s="117"/>
      <c r="BA1837" s="117"/>
      <c r="BB1837" s="117"/>
    </row>
    <row r="1838" spans="33:70">
      <c r="AG1838" s="117"/>
      <c r="AH1838" s="117"/>
      <c r="AI1838" s="117"/>
      <c r="AJ1838" s="117"/>
      <c r="AK1838" s="117"/>
      <c r="AM1838" s="141"/>
      <c r="AT1838" s="117"/>
      <c r="AU1838" s="117"/>
      <c r="AV1838" s="117"/>
      <c r="AW1838" s="117"/>
      <c r="AX1838" s="117"/>
      <c r="AY1838" s="117"/>
      <c r="AZ1838" s="117"/>
      <c r="BA1838" s="117"/>
    </row>
    <row r="1839" spans="33:70">
      <c r="AG1839" s="117"/>
      <c r="AH1839" s="117"/>
      <c r="AI1839" s="117"/>
      <c r="AJ1839" s="117"/>
      <c r="AK1839" s="117"/>
      <c r="AM1839" s="141"/>
      <c r="AT1839" s="117"/>
      <c r="AU1839" s="117"/>
      <c r="AV1839" s="117"/>
      <c r="AW1839" s="117"/>
      <c r="AX1839" s="117"/>
      <c r="AY1839" s="117"/>
      <c r="AZ1839" s="117"/>
      <c r="BA1839" s="117"/>
      <c r="BB1839" s="117"/>
      <c r="BC1839" s="117"/>
      <c r="BD1839" s="117"/>
      <c r="BE1839" s="117"/>
      <c r="BF1839" s="117"/>
      <c r="BG1839" s="117"/>
      <c r="BH1839" s="117"/>
      <c r="BI1839" s="117"/>
      <c r="BJ1839" s="117"/>
      <c r="BK1839" s="117"/>
      <c r="BL1839" s="117"/>
      <c r="BM1839" s="117"/>
      <c r="BN1839" s="117"/>
      <c r="BO1839" s="117"/>
      <c r="BP1839" s="117"/>
      <c r="BQ1839" s="117"/>
      <c r="BR1839" s="117"/>
    </row>
    <row r="1840" spans="33:70">
      <c r="AG1840" s="117"/>
      <c r="AH1840" s="117"/>
      <c r="AI1840" s="117"/>
      <c r="AJ1840" s="117"/>
      <c r="AK1840" s="117"/>
      <c r="AM1840" s="141"/>
      <c r="AT1840" s="117"/>
      <c r="AU1840" s="117"/>
      <c r="AV1840" s="117"/>
      <c r="AW1840" s="117"/>
      <c r="AX1840" s="117"/>
      <c r="AY1840" s="117"/>
      <c r="AZ1840" s="117"/>
      <c r="BA1840" s="117"/>
      <c r="BB1840" s="117"/>
    </row>
    <row r="1841" spans="33:53">
      <c r="AG1841" s="117"/>
      <c r="AH1841" s="117"/>
      <c r="AI1841" s="117"/>
      <c r="AJ1841" s="117"/>
      <c r="AK1841" s="117"/>
      <c r="AM1841" s="141"/>
      <c r="AT1841" s="117"/>
      <c r="AU1841" s="117"/>
      <c r="AV1841" s="117"/>
      <c r="AW1841" s="117"/>
      <c r="AX1841" s="117"/>
      <c r="AY1841" s="117"/>
      <c r="AZ1841" s="117"/>
      <c r="BA1841" s="117"/>
    </row>
    <row r="1842" spans="33:53">
      <c r="AG1842" s="117"/>
      <c r="AH1842" s="117"/>
      <c r="AI1842" s="117"/>
      <c r="AJ1842" s="117"/>
      <c r="AK1842" s="117"/>
      <c r="AM1842" s="141"/>
      <c r="AT1842" s="117"/>
      <c r="AU1842" s="117"/>
      <c r="AV1842" s="117"/>
      <c r="AW1842" s="117"/>
      <c r="AX1842" s="117"/>
      <c r="AY1842" s="117"/>
      <c r="AZ1842" s="117"/>
      <c r="BA1842" s="117"/>
    </row>
    <row r="1843" spans="33:53">
      <c r="AG1843" s="117"/>
      <c r="AH1843" s="117"/>
      <c r="AI1843" s="117"/>
      <c r="AJ1843" s="117"/>
      <c r="AK1843" s="117"/>
      <c r="AM1843" s="141"/>
      <c r="AT1843" s="117"/>
      <c r="AU1843" s="117"/>
      <c r="AV1843" s="117"/>
      <c r="AW1843" s="117"/>
      <c r="AX1843" s="117"/>
      <c r="AY1843" s="117"/>
      <c r="AZ1843" s="117"/>
      <c r="BA1843" s="117"/>
    </row>
    <row r="1844" spans="33:53">
      <c r="AG1844" s="117"/>
      <c r="AH1844" s="117"/>
      <c r="AI1844" s="117"/>
      <c r="AJ1844" s="117"/>
      <c r="AK1844" s="117"/>
      <c r="AM1844" s="141"/>
      <c r="AT1844" s="117"/>
      <c r="AU1844" s="117"/>
      <c r="AV1844" s="117"/>
      <c r="AW1844" s="117"/>
      <c r="AX1844" s="117"/>
      <c r="AY1844" s="117"/>
      <c r="AZ1844" s="117"/>
      <c r="BA1844" s="117"/>
    </row>
    <row r="1845" spans="33:53">
      <c r="AG1845" s="117"/>
      <c r="AH1845" s="117"/>
      <c r="AI1845" s="117"/>
      <c r="AJ1845" s="117"/>
      <c r="AK1845" s="117"/>
      <c r="AM1845" s="141"/>
      <c r="AT1845" s="117"/>
      <c r="AU1845" s="117"/>
      <c r="AV1845" s="117"/>
      <c r="AW1845" s="117"/>
      <c r="AX1845" s="117"/>
      <c r="AY1845" s="117"/>
      <c r="AZ1845" s="117"/>
      <c r="BA1845" s="117"/>
    </row>
    <row r="1846" spans="33:53">
      <c r="AG1846" s="117"/>
      <c r="AH1846" s="117"/>
      <c r="AI1846" s="117"/>
      <c r="AJ1846" s="117"/>
      <c r="AK1846" s="117"/>
      <c r="AM1846" s="141"/>
      <c r="AT1846" s="117"/>
      <c r="AU1846" s="117"/>
      <c r="AV1846" s="117"/>
      <c r="AW1846" s="117"/>
      <c r="AX1846" s="117"/>
      <c r="AY1846" s="117"/>
      <c r="AZ1846" s="117"/>
      <c r="BA1846" s="117"/>
    </row>
    <row r="1847" spans="33:53">
      <c r="AG1847" s="117"/>
      <c r="AH1847" s="117"/>
      <c r="AI1847" s="117"/>
      <c r="AJ1847" s="117"/>
      <c r="AK1847" s="117"/>
      <c r="AM1847" s="141"/>
      <c r="AT1847" s="117"/>
      <c r="AU1847" s="117"/>
      <c r="AV1847" s="117"/>
      <c r="AW1847" s="117"/>
      <c r="AX1847" s="117"/>
      <c r="AY1847" s="117"/>
      <c r="AZ1847" s="117"/>
      <c r="BA1847" s="117"/>
    </row>
    <row r="1848" spans="33:53">
      <c r="AG1848" s="117"/>
      <c r="AH1848" s="117"/>
      <c r="AI1848" s="117"/>
      <c r="AJ1848" s="117"/>
      <c r="AK1848" s="117"/>
      <c r="AM1848" s="141"/>
      <c r="AT1848" s="117"/>
      <c r="AU1848" s="117"/>
      <c r="AV1848" s="117"/>
      <c r="AW1848" s="117"/>
      <c r="AX1848" s="117"/>
      <c r="AY1848" s="117"/>
      <c r="AZ1848" s="117"/>
      <c r="BA1848" s="117"/>
    </row>
    <row r="1849" spans="33:53">
      <c r="AG1849" s="117"/>
      <c r="AH1849" s="117"/>
      <c r="AI1849" s="117"/>
      <c r="AJ1849" s="117"/>
      <c r="AK1849" s="117"/>
      <c r="AM1849" s="141"/>
      <c r="AT1849" s="117"/>
      <c r="AU1849" s="117"/>
      <c r="AV1849" s="117"/>
      <c r="AW1849" s="117"/>
      <c r="AX1849" s="117"/>
      <c r="AY1849" s="117"/>
      <c r="AZ1849" s="117"/>
      <c r="BA1849" s="117"/>
    </row>
    <row r="1850" spans="33:53">
      <c r="AG1850" s="117"/>
      <c r="AH1850" s="117"/>
      <c r="AI1850" s="117"/>
      <c r="AJ1850" s="117"/>
      <c r="AK1850" s="117"/>
      <c r="AM1850" s="141"/>
      <c r="AT1850" s="117"/>
      <c r="AU1850" s="117"/>
      <c r="AV1850" s="117"/>
      <c r="AW1850" s="117"/>
      <c r="AX1850" s="117"/>
      <c r="AY1850" s="117"/>
      <c r="AZ1850" s="117"/>
      <c r="BA1850" s="117"/>
    </row>
    <row r="1851" spans="33:53">
      <c r="AG1851" s="117"/>
      <c r="AH1851" s="117"/>
      <c r="AI1851" s="117"/>
      <c r="AJ1851" s="117"/>
      <c r="AK1851" s="117"/>
      <c r="AM1851" s="141"/>
      <c r="AT1851" s="117"/>
      <c r="AU1851" s="117"/>
      <c r="AV1851" s="117"/>
      <c r="AW1851" s="117"/>
      <c r="AX1851" s="117"/>
      <c r="AY1851" s="117"/>
      <c r="AZ1851" s="117"/>
      <c r="BA1851" s="117"/>
    </row>
    <row r="1852" spans="33:53">
      <c r="AG1852" s="117"/>
      <c r="AH1852" s="117"/>
      <c r="AI1852" s="117"/>
      <c r="AJ1852" s="117"/>
      <c r="AK1852" s="117"/>
      <c r="AM1852" s="141"/>
      <c r="AT1852" s="117"/>
      <c r="AU1852" s="117"/>
      <c r="AV1852" s="117"/>
      <c r="AW1852" s="117"/>
      <c r="AX1852" s="117"/>
      <c r="AY1852" s="117"/>
      <c r="AZ1852" s="117"/>
      <c r="BA1852" s="117"/>
    </row>
    <row r="1853" spans="33:53">
      <c r="AG1853" s="117"/>
      <c r="AH1853" s="117"/>
      <c r="AI1853" s="117"/>
      <c r="AJ1853" s="117"/>
      <c r="AK1853" s="117"/>
      <c r="AM1853" s="141"/>
      <c r="AT1853" s="117"/>
      <c r="AU1853" s="117"/>
      <c r="AV1853" s="117"/>
      <c r="AW1853" s="117"/>
      <c r="AX1853" s="117"/>
      <c r="AY1853" s="117"/>
      <c r="AZ1853" s="117"/>
      <c r="BA1853" s="117"/>
    </row>
    <row r="1854" spans="33:53">
      <c r="AG1854" s="117"/>
      <c r="AH1854" s="117"/>
      <c r="AI1854" s="117"/>
      <c r="AJ1854" s="117"/>
      <c r="AK1854" s="117"/>
      <c r="AM1854" s="141"/>
      <c r="AT1854" s="117"/>
      <c r="AU1854" s="117"/>
      <c r="AV1854" s="117"/>
      <c r="AW1854" s="117"/>
      <c r="AX1854" s="117"/>
      <c r="AY1854" s="117"/>
      <c r="AZ1854" s="117"/>
      <c r="BA1854" s="117"/>
    </row>
    <row r="1855" spans="33:53">
      <c r="AG1855" s="117"/>
      <c r="AH1855" s="117"/>
      <c r="AI1855" s="117"/>
      <c r="AJ1855" s="117"/>
      <c r="AK1855" s="117"/>
      <c r="AM1855" s="141"/>
      <c r="AT1855" s="117"/>
      <c r="AU1855" s="117"/>
      <c r="AV1855" s="117"/>
      <c r="AW1855" s="117"/>
      <c r="AX1855" s="117"/>
      <c r="AY1855" s="117"/>
      <c r="AZ1855" s="117"/>
      <c r="BA1855" s="117"/>
    </row>
    <row r="1856" spans="33:53">
      <c r="AG1856" s="117"/>
      <c r="AH1856" s="117"/>
      <c r="AI1856" s="117"/>
      <c r="AJ1856" s="117"/>
      <c r="AK1856" s="117"/>
      <c r="AM1856" s="141"/>
      <c r="AT1856" s="117"/>
      <c r="AU1856" s="117"/>
      <c r="AV1856" s="117"/>
      <c r="AW1856" s="117"/>
      <c r="AX1856" s="117"/>
      <c r="AY1856" s="117"/>
      <c r="AZ1856" s="117"/>
      <c r="BA1856" s="117"/>
    </row>
    <row r="1857" spans="33:53">
      <c r="AG1857" s="117"/>
      <c r="AH1857" s="117"/>
      <c r="AI1857" s="117"/>
      <c r="AJ1857" s="117"/>
      <c r="AK1857" s="117"/>
      <c r="AM1857" s="141"/>
      <c r="AT1857" s="117"/>
      <c r="AU1857" s="117"/>
      <c r="AV1857" s="117"/>
      <c r="AW1857" s="117"/>
      <c r="AX1857" s="117"/>
      <c r="AY1857" s="117"/>
      <c r="AZ1857" s="117"/>
      <c r="BA1857" s="117"/>
    </row>
    <row r="1858" spans="33:53">
      <c r="AG1858" s="117"/>
      <c r="AH1858" s="117"/>
      <c r="AI1858" s="117"/>
      <c r="AJ1858" s="117"/>
      <c r="AK1858" s="117"/>
      <c r="AM1858" s="141"/>
      <c r="AT1858" s="117"/>
      <c r="AU1858" s="117"/>
      <c r="AV1858" s="117"/>
      <c r="AW1858" s="117"/>
      <c r="AX1858" s="117"/>
      <c r="AY1858" s="117"/>
      <c r="AZ1858" s="117"/>
      <c r="BA1858" s="117"/>
    </row>
    <row r="1859" spans="33:53">
      <c r="AG1859" s="117"/>
      <c r="AH1859" s="117"/>
      <c r="AI1859" s="117"/>
      <c r="AJ1859" s="117"/>
      <c r="AK1859" s="117"/>
      <c r="AM1859" s="141"/>
      <c r="AT1859" s="117"/>
      <c r="AU1859" s="117"/>
      <c r="AV1859" s="117"/>
      <c r="AW1859" s="117"/>
      <c r="AX1859" s="117"/>
      <c r="AY1859" s="117"/>
      <c r="AZ1859" s="117"/>
      <c r="BA1859" s="117"/>
    </row>
    <row r="1860" spans="33:53">
      <c r="AG1860" s="117"/>
      <c r="AH1860" s="117"/>
      <c r="AI1860" s="117"/>
      <c r="AJ1860" s="117"/>
      <c r="AK1860" s="117"/>
      <c r="AM1860" s="141"/>
      <c r="AT1860" s="117"/>
      <c r="AU1860" s="117"/>
      <c r="AV1860" s="117"/>
      <c r="AW1860" s="117"/>
      <c r="AX1860" s="117"/>
      <c r="AY1860" s="117"/>
      <c r="AZ1860" s="117"/>
      <c r="BA1860" s="117"/>
    </row>
    <row r="1861" spans="33:53">
      <c r="AG1861" s="117"/>
      <c r="AH1861" s="117"/>
      <c r="AI1861" s="117"/>
      <c r="AJ1861" s="117"/>
      <c r="AK1861" s="117"/>
      <c r="AM1861" s="141"/>
      <c r="AT1861" s="117"/>
      <c r="AU1861" s="117"/>
      <c r="AV1861" s="117"/>
      <c r="AW1861" s="117"/>
      <c r="AX1861" s="117"/>
      <c r="AY1861" s="117"/>
      <c r="AZ1861" s="117"/>
      <c r="BA1861" s="117"/>
    </row>
    <row r="1862" spans="33:53">
      <c r="AG1862" s="117"/>
      <c r="AH1862" s="117"/>
      <c r="AI1862" s="117"/>
      <c r="AJ1862" s="117"/>
      <c r="AK1862" s="117"/>
      <c r="AM1862" s="141"/>
      <c r="AT1862" s="117"/>
      <c r="AU1862" s="117"/>
      <c r="AV1862" s="117"/>
      <c r="AW1862" s="117"/>
      <c r="AX1862" s="117"/>
      <c r="AY1862" s="117"/>
      <c r="AZ1862" s="117"/>
      <c r="BA1862" s="117"/>
    </row>
    <row r="1863" spans="33:53">
      <c r="AG1863" s="117"/>
      <c r="AH1863" s="117"/>
      <c r="AI1863" s="117"/>
      <c r="AJ1863" s="117"/>
      <c r="AK1863" s="117"/>
      <c r="AM1863" s="141"/>
      <c r="AT1863" s="117"/>
      <c r="AU1863" s="117"/>
      <c r="AV1863" s="117"/>
      <c r="AW1863" s="117"/>
      <c r="AX1863" s="117"/>
      <c r="AY1863" s="117"/>
      <c r="AZ1863" s="117"/>
      <c r="BA1863" s="117"/>
    </row>
    <row r="1864" spans="33:53">
      <c r="AG1864" s="117"/>
      <c r="AH1864" s="117"/>
      <c r="AI1864" s="117"/>
      <c r="AJ1864" s="117"/>
      <c r="AK1864" s="117"/>
      <c r="AM1864" s="141"/>
      <c r="AT1864" s="117"/>
      <c r="AU1864" s="117"/>
      <c r="AV1864" s="117"/>
      <c r="AW1864" s="117"/>
      <c r="AX1864" s="117"/>
      <c r="AY1864" s="117"/>
      <c r="AZ1864" s="117"/>
      <c r="BA1864" s="117"/>
    </row>
    <row r="1865" spans="33:53">
      <c r="AG1865" s="117"/>
      <c r="AH1865" s="117"/>
      <c r="AI1865" s="117"/>
      <c r="AJ1865" s="117"/>
      <c r="AK1865" s="117"/>
      <c r="AM1865" s="141"/>
      <c r="AT1865" s="117"/>
      <c r="AU1865" s="117"/>
      <c r="AV1865" s="117"/>
      <c r="AW1865" s="117"/>
      <c r="AX1865" s="117"/>
      <c r="AY1865" s="117"/>
      <c r="AZ1865" s="117"/>
      <c r="BA1865" s="117"/>
    </row>
    <row r="1866" spans="33:53">
      <c r="AG1866" s="117"/>
      <c r="AH1866" s="117"/>
      <c r="AI1866" s="117"/>
      <c r="AJ1866" s="117"/>
      <c r="AK1866" s="117"/>
      <c r="AM1866" s="141"/>
      <c r="AT1866" s="117"/>
      <c r="AU1866" s="117"/>
      <c r="AV1866" s="117"/>
      <c r="AW1866" s="117"/>
      <c r="AX1866" s="117"/>
      <c r="AY1866" s="117"/>
      <c r="AZ1866" s="117"/>
      <c r="BA1866" s="117"/>
    </row>
    <row r="1867" spans="33:53">
      <c r="AG1867" s="117"/>
      <c r="AH1867" s="117"/>
      <c r="AI1867" s="117"/>
      <c r="AJ1867" s="117"/>
      <c r="AK1867" s="117"/>
      <c r="AM1867" s="141"/>
      <c r="AT1867" s="117"/>
      <c r="AU1867" s="117"/>
      <c r="AV1867" s="117"/>
      <c r="AW1867" s="117"/>
      <c r="AX1867" s="117"/>
      <c r="AY1867" s="117"/>
      <c r="AZ1867" s="117"/>
      <c r="BA1867" s="117"/>
    </row>
    <row r="1868" spans="33:53">
      <c r="AG1868" s="117"/>
      <c r="AH1868" s="117"/>
      <c r="AI1868" s="117"/>
      <c r="AJ1868" s="117"/>
      <c r="AK1868" s="117"/>
      <c r="AM1868" s="141"/>
      <c r="AT1868" s="117"/>
      <c r="AU1868" s="117"/>
      <c r="AV1868" s="117"/>
      <c r="AW1868" s="117"/>
      <c r="AX1868" s="117"/>
      <c r="AY1868" s="117"/>
      <c r="AZ1868" s="117"/>
      <c r="BA1868" s="117"/>
    </row>
    <row r="1869" spans="33:53">
      <c r="AG1869" s="117"/>
      <c r="AH1869" s="117"/>
      <c r="AI1869" s="117"/>
      <c r="AJ1869" s="117"/>
      <c r="AK1869" s="117"/>
      <c r="AM1869" s="141"/>
      <c r="AT1869" s="117"/>
      <c r="AU1869" s="117"/>
      <c r="AV1869" s="117"/>
      <c r="AW1869" s="117"/>
      <c r="AX1869" s="117"/>
      <c r="AY1869" s="117"/>
      <c r="AZ1869" s="117"/>
      <c r="BA1869" s="117"/>
    </row>
    <row r="1870" spans="33:53">
      <c r="AG1870" s="117"/>
      <c r="AH1870" s="117"/>
      <c r="AI1870" s="117"/>
      <c r="AJ1870" s="117"/>
      <c r="AK1870" s="117"/>
      <c r="AM1870" s="141"/>
      <c r="AT1870" s="117"/>
      <c r="AU1870" s="117"/>
      <c r="AV1870" s="117"/>
      <c r="AW1870" s="117"/>
      <c r="AX1870" s="117"/>
      <c r="AY1870" s="117"/>
      <c r="AZ1870" s="117"/>
      <c r="BA1870" s="117"/>
    </row>
    <row r="1871" spans="33:53">
      <c r="AG1871" s="117"/>
      <c r="AH1871" s="117"/>
      <c r="AI1871" s="117"/>
      <c r="AJ1871" s="117"/>
      <c r="AK1871" s="117"/>
      <c r="AM1871" s="141"/>
      <c r="AT1871" s="117"/>
      <c r="AU1871" s="117"/>
      <c r="AV1871" s="117"/>
      <c r="AW1871" s="117"/>
      <c r="AX1871" s="117"/>
      <c r="AY1871" s="117"/>
      <c r="AZ1871" s="117"/>
      <c r="BA1871" s="117"/>
    </row>
    <row r="1872" spans="33:53">
      <c r="AG1872" s="117"/>
      <c r="AH1872" s="117"/>
      <c r="AI1872" s="117"/>
      <c r="AJ1872" s="117"/>
      <c r="AK1872" s="117"/>
      <c r="AM1872" s="141"/>
      <c r="AT1872" s="117"/>
      <c r="AU1872" s="117"/>
      <c r="AV1872" s="117"/>
      <c r="AW1872" s="117"/>
      <c r="AX1872" s="117"/>
      <c r="AY1872" s="117"/>
      <c r="AZ1872" s="117"/>
      <c r="BA1872" s="117"/>
    </row>
    <row r="1873" spans="33:53">
      <c r="AG1873" s="117"/>
      <c r="AH1873" s="117"/>
      <c r="AI1873" s="117"/>
      <c r="AJ1873" s="117"/>
      <c r="AK1873" s="117"/>
      <c r="AM1873" s="141"/>
      <c r="AT1873" s="117"/>
      <c r="AU1873" s="117"/>
      <c r="AV1873" s="117"/>
      <c r="AW1873" s="117"/>
      <c r="AX1873" s="117"/>
      <c r="AY1873" s="117"/>
      <c r="AZ1873" s="117"/>
      <c r="BA1873" s="117"/>
    </row>
    <row r="1874" spans="33:53">
      <c r="AG1874" s="117"/>
      <c r="AH1874" s="117"/>
      <c r="AI1874" s="117"/>
      <c r="AJ1874" s="117"/>
      <c r="AK1874" s="117"/>
      <c r="AM1874" s="141"/>
      <c r="AT1874" s="117"/>
      <c r="AU1874" s="117"/>
      <c r="AV1874" s="117"/>
      <c r="AW1874" s="117"/>
      <c r="AX1874" s="117"/>
      <c r="AY1874" s="117"/>
      <c r="AZ1874" s="117"/>
      <c r="BA1874" s="117"/>
    </row>
    <row r="1875" spans="33:53">
      <c r="AG1875" s="117"/>
      <c r="AH1875" s="117"/>
      <c r="AI1875" s="117"/>
      <c r="AJ1875" s="117"/>
      <c r="AK1875" s="117"/>
      <c r="AM1875" s="141"/>
      <c r="AT1875" s="117"/>
      <c r="AU1875" s="117"/>
      <c r="AV1875" s="117"/>
      <c r="AW1875" s="117"/>
      <c r="AX1875" s="117"/>
      <c r="AY1875" s="117"/>
      <c r="AZ1875" s="117"/>
      <c r="BA1875" s="117"/>
    </row>
    <row r="1876" spans="33:53">
      <c r="AG1876" s="117"/>
      <c r="AH1876" s="117"/>
      <c r="AI1876" s="117"/>
      <c r="AJ1876" s="117"/>
      <c r="AK1876" s="117"/>
      <c r="AM1876" s="141"/>
      <c r="AT1876" s="117"/>
      <c r="AU1876" s="117"/>
      <c r="AV1876" s="117"/>
      <c r="AW1876" s="117"/>
      <c r="AX1876" s="117"/>
      <c r="AY1876" s="117"/>
      <c r="AZ1876" s="117"/>
      <c r="BA1876" s="117"/>
    </row>
    <row r="1877" spans="33:53">
      <c r="AG1877" s="117"/>
      <c r="AH1877" s="117"/>
      <c r="AI1877" s="117"/>
      <c r="AJ1877" s="117"/>
      <c r="AK1877" s="117"/>
      <c r="AM1877" s="141"/>
      <c r="AT1877" s="117"/>
      <c r="AU1877" s="117"/>
      <c r="AV1877" s="117"/>
      <c r="AW1877" s="117"/>
      <c r="AX1877" s="117"/>
      <c r="AY1877" s="117"/>
      <c r="AZ1877" s="117"/>
      <c r="BA1877" s="117"/>
    </row>
    <row r="1878" spans="33:53">
      <c r="AG1878" s="117"/>
      <c r="AH1878" s="117"/>
      <c r="AI1878" s="117"/>
      <c r="AJ1878" s="117"/>
      <c r="AK1878" s="117"/>
      <c r="AM1878" s="141"/>
      <c r="AT1878" s="117"/>
      <c r="AU1878" s="117"/>
      <c r="AV1878" s="117"/>
      <c r="AW1878" s="117"/>
      <c r="AX1878" s="117"/>
      <c r="AY1878" s="117"/>
      <c r="AZ1878" s="117"/>
      <c r="BA1878" s="117"/>
    </row>
    <row r="1879" spans="33:53">
      <c r="AG1879" s="117"/>
      <c r="AH1879" s="117"/>
      <c r="AI1879" s="117"/>
      <c r="AJ1879" s="117"/>
      <c r="AK1879" s="117"/>
      <c r="AM1879" s="141"/>
      <c r="AT1879" s="117"/>
      <c r="AU1879" s="117"/>
      <c r="AV1879" s="117"/>
      <c r="AW1879" s="117"/>
      <c r="AX1879" s="117"/>
      <c r="AY1879" s="117"/>
      <c r="AZ1879" s="117"/>
      <c r="BA1879" s="117"/>
    </row>
    <row r="1880" spans="33:53">
      <c r="AG1880" s="117"/>
      <c r="AH1880" s="117"/>
      <c r="AI1880" s="117"/>
      <c r="AJ1880" s="117"/>
      <c r="AK1880" s="117"/>
      <c r="AM1880" s="141"/>
      <c r="AT1880" s="117"/>
      <c r="AU1880" s="117"/>
      <c r="AV1880" s="117"/>
      <c r="AW1880" s="117"/>
      <c r="AX1880" s="117"/>
      <c r="AY1880" s="117"/>
      <c r="AZ1880" s="117"/>
      <c r="BA1880" s="117"/>
    </row>
    <row r="1881" spans="33:53">
      <c r="AG1881" s="117"/>
      <c r="AH1881" s="117"/>
      <c r="AI1881" s="117"/>
      <c r="AJ1881" s="117"/>
      <c r="AK1881" s="117"/>
      <c r="AM1881" s="141"/>
      <c r="AT1881" s="117"/>
      <c r="AU1881" s="117"/>
      <c r="AV1881" s="117"/>
      <c r="AW1881" s="117"/>
      <c r="AX1881" s="117"/>
      <c r="AY1881" s="117"/>
      <c r="AZ1881" s="117"/>
      <c r="BA1881" s="117"/>
    </row>
    <row r="1882" spans="33:53">
      <c r="AG1882" s="117"/>
      <c r="AH1882" s="117"/>
      <c r="AI1882" s="117"/>
      <c r="AJ1882" s="117"/>
      <c r="AK1882" s="117"/>
      <c r="AM1882" s="141"/>
      <c r="AT1882" s="117"/>
      <c r="AU1882" s="117"/>
      <c r="AV1882" s="117"/>
      <c r="AW1882" s="117"/>
      <c r="AX1882" s="117"/>
      <c r="AY1882" s="117"/>
      <c r="AZ1882" s="117"/>
      <c r="BA1882" s="117"/>
    </row>
    <row r="1883" spans="33:53">
      <c r="AG1883" s="117"/>
      <c r="AH1883" s="117"/>
      <c r="AI1883" s="117"/>
      <c r="AJ1883" s="117"/>
      <c r="AK1883" s="117"/>
      <c r="AM1883" s="141"/>
      <c r="AT1883" s="117"/>
      <c r="AU1883" s="117"/>
      <c r="AV1883" s="117"/>
      <c r="AW1883" s="117"/>
      <c r="AX1883" s="117"/>
      <c r="AY1883" s="117"/>
      <c r="AZ1883" s="117"/>
      <c r="BA1883" s="117"/>
    </row>
    <row r="1884" spans="33:53">
      <c r="AG1884" s="117"/>
      <c r="AH1884" s="117"/>
      <c r="AI1884" s="117"/>
      <c r="AJ1884" s="117"/>
      <c r="AK1884" s="117"/>
      <c r="AM1884" s="141"/>
      <c r="AT1884" s="117"/>
      <c r="AU1884" s="117"/>
      <c r="AV1884" s="117"/>
      <c r="AW1884" s="117"/>
      <c r="AX1884" s="117"/>
      <c r="AY1884" s="117"/>
      <c r="AZ1884" s="117"/>
      <c r="BA1884" s="117"/>
    </row>
    <row r="1885" spans="33:53">
      <c r="AG1885" s="117"/>
      <c r="AH1885" s="117"/>
      <c r="AI1885" s="117"/>
      <c r="AJ1885" s="117"/>
      <c r="AK1885" s="117"/>
      <c r="AM1885" s="141"/>
      <c r="AT1885" s="117"/>
      <c r="AU1885" s="117"/>
      <c r="AV1885" s="117"/>
      <c r="AW1885" s="117"/>
      <c r="AX1885" s="117"/>
      <c r="AY1885" s="117"/>
      <c r="AZ1885" s="117"/>
      <c r="BA1885" s="117"/>
    </row>
    <row r="1886" spans="33:53">
      <c r="AG1886" s="117"/>
      <c r="AH1886" s="117"/>
      <c r="AI1886" s="117"/>
      <c r="AJ1886" s="117"/>
      <c r="AK1886" s="117"/>
      <c r="AM1886" s="141"/>
      <c r="AT1886" s="117"/>
      <c r="AU1886" s="117"/>
      <c r="AV1886" s="117"/>
      <c r="AW1886" s="117"/>
      <c r="AX1886" s="117"/>
      <c r="AY1886" s="117"/>
      <c r="AZ1886" s="117"/>
      <c r="BA1886" s="117"/>
    </row>
    <row r="1887" spans="33:53">
      <c r="AG1887" s="117"/>
      <c r="AH1887" s="117"/>
      <c r="AI1887" s="117"/>
      <c r="AJ1887" s="117"/>
      <c r="AK1887" s="117"/>
      <c r="AM1887" s="141"/>
      <c r="AT1887" s="117"/>
      <c r="AU1887" s="117"/>
      <c r="AV1887" s="117"/>
      <c r="AW1887" s="117"/>
      <c r="AX1887" s="117"/>
      <c r="AY1887" s="117"/>
      <c r="AZ1887" s="117"/>
      <c r="BA1887" s="117"/>
    </row>
    <row r="1888" spans="33:53">
      <c r="AG1888" s="117"/>
      <c r="AH1888" s="117"/>
      <c r="AI1888" s="117"/>
      <c r="AJ1888" s="117"/>
      <c r="AK1888" s="117"/>
      <c r="AM1888" s="141"/>
      <c r="AT1888" s="117"/>
      <c r="AU1888" s="117"/>
      <c r="AV1888" s="117"/>
      <c r="AW1888" s="117"/>
      <c r="AX1888" s="117"/>
      <c r="AY1888" s="117"/>
      <c r="AZ1888" s="117"/>
      <c r="BA1888" s="117"/>
    </row>
    <row r="1889" spans="33:54">
      <c r="AG1889" s="117"/>
      <c r="AH1889" s="117"/>
      <c r="AI1889" s="117"/>
      <c r="AJ1889" s="117"/>
      <c r="AK1889" s="117"/>
      <c r="AM1889" s="141"/>
      <c r="AT1889" s="117"/>
      <c r="AU1889" s="117"/>
      <c r="AV1889" s="117"/>
      <c r="AW1889" s="117"/>
      <c r="AX1889" s="117"/>
      <c r="AY1889" s="117"/>
      <c r="AZ1889" s="117"/>
      <c r="BA1889" s="117"/>
    </row>
    <row r="1890" spans="33:54">
      <c r="AG1890" s="117"/>
      <c r="AH1890" s="117"/>
      <c r="AI1890" s="117"/>
      <c r="AJ1890" s="117"/>
      <c r="AK1890" s="117"/>
      <c r="AM1890" s="141"/>
      <c r="AT1890" s="117"/>
      <c r="AU1890" s="117"/>
      <c r="AV1890" s="117"/>
      <c r="AW1890" s="117"/>
      <c r="AX1890" s="117"/>
      <c r="AY1890" s="117"/>
      <c r="AZ1890" s="117"/>
      <c r="BA1890" s="117"/>
    </row>
    <row r="1891" spans="33:54">
      <c r="AG1891" s="117"/>
      <c r="AH1891" s="117"/>
      <c r="AI1891" s="117"/>
      <c r="AJ1891" s="117"/>
      <c r="AK1891" s="117"/>
      <c r="AM1891" s="141"/>
      <c r="AT1891" s="117"/>
      <c r="AU1891" s="117"/>
      <c r="AV1891" s="117"/>
      <c r="AW1891" s="117"/>
      <c r="AX1891" s="117"/>
      <c r="AY1891" s="117"/>
      <c r="AZ1891" s="117"/>
      <c r="BA1891" s="117"/>
    </row>
    <row r="1892" spans="33:54">
      <c r="AG1892" s="117"/>
      <c r="AH1892" s="117"/>
      <c r="AI1892" s="117"/>
      <c r="AJ1892" s="117"/>
      <c r="AK1892" s="117"/>
      <c r="AM1892" s="141"/>
      <c r="AT1892" s="117"/>
      <c r="AU1892" s="117"/>
      <c r="AV1892" s="117"/>
      <c r="AW1892" s="117"/>
      <c r="AX1892" s="117"/>
      <c r="AY1892" s="117"/>
      <c r="AZ1892" s="117"/>
      <c r="BA1892" s="117"/>
    </row>
    <row r="1893" spans="33:54">
      <c r="AG1893" s="117"/>
      <c r="AH1893" s="117"/>
      <c r="AI1893" s="117"/>
      <c r="AJ1893" s="117"/>
      <c r="AK1893" s="117"/>
      <c r="AM1893" s="141"/>
      <c r="AT1893" s="117"/>
      <c r="AU1893" s="117"/>
      <c r="AV1893" s="117"/>
      <c r="AW1893" s="117"/>
      <c r="AX1893" s="117"/>
      <c r="AY1893" s="117"/>
      <c r="AZ1893" s="117"/>
      <c r="BA1893" s="117"/>
    </row>
    <row r="1894" spans="33:54">
      <c r="AG1894" s="117"/>
      <c r="AH1894" s="117"/>
      <c r="AI1894" s="117"/>
      <c r="AJ1894" s="117"/>
      <c r="AK1894" s="117"/>
      <c r="AM1894" s="141"/>
      <c r="AT1894" s="117"/>
      <c r="AU1894" s="117"/>
      <c r="AV1894" s="117"/>
      <c r="AW1894" s="117"/>
      <c r="AX1894" s="117"/>
      <c r="AY1894" s="117"/>
      <c r="AZ1894" s="117"/>
      <c r="BA1894" s="117"/>
    </row>
    <row r="1895" spans="33:54">
      <c r="AG1895" s="117"/>
      <c r="AH1895" s="117"/>
      <c r="AI1895" s="117"/>
      <c r="AJ1895" s="117"/>
      <c r="AK1895" s="117"/>
      <c r="AM1895" s="141"/>
      <c r="AT1895" s="117"/>
      <c r="AU1895" s="117"/>
      <c r="AV1895" s="117"/>
      <c r="AW1895" s="117"/>
      <c r="AX1895" s="117"/>
      <c r="AY1895" s="117"/>
      <c r="AZ1895" s="117"/>
      <c r="BA1895" s="117"/>
    </row>
    <row r="1896" spans="33:54">
      <c r="AG1896" s="117"/>
      <c r="AH1896" s="117"/>
      <c r="AI1896" s="117"/>
      <c r="AJ1896" s="117"/>
      <c r="AK1896" s="117"/>
      <c r="AM1896" s="141"/>
      <c r="AT1896" s="117"/>
      <c r="AU1896" s="117"/>
      <c r="AV1896" s="117"/>
      <c r="AW1896" s="117"/>
      <c r="AX1896" s="117"/>
      <c r="AY1896" s="117"/>
      <c r="AZ1896" s="117"/>
      <c r="BA1896" s="117"/>
    </row>
    <row r="1897" spans="33:54">
      <c r="AG1897" s="117"/>
      <c r="AH1897" s="117"/>
      <c r="AI1897" s="117"/>
      <c r="AJ1897" s="117"/>
      <c r="AK1897" s="117"/>
      <c r="AM1897" s="141"/>
      <c r="AT1897" s="117"/>
      <c r="AU1897" s="117"/>
      <c r="AV1897" s="117"/>
      <c r="AW1897" s="117"/>
      <c r="AX1897" s="117"/>
      <c r="AY1897" s="117"/>
      <c r="AZ1897" s="117"/>
      <c r="BA1897" s="117"/>
    </row>
    <row r="1898" spans="33:54">
      <c r="AG1898" s="117"/>
      <c r="AH1898" s="117"/>
      <c r="AI1898" s="117"/>
      <c r="AJ1898" s="117"/>
      <c r="AK1898" s="117"/>
      <c r="AM1898" s="141"/>
      <c r="AT1898" s="117"/>
      <c r="AU1898" s="117"/>
      <c r="AV1898" s="117"/>
      <c r="AW1898" s="117"/>
      <c r="AX1898" s="117"/>
      <c r="AY1898" s="117"/>
      <c r="AZ1898" s="117"/>
      <c r="BA1898" s="117"/>
    </row>
    <row r="1899" spans="33:54">
      <c r="AG1899" s="117"/>
      <c r="AH1899" s="117"/>
      <c r="AI1899" s="117"/>
      <c r="AJ1899" s="117"/>
      <c r="AK1899" s="117"/>
      <c r="AM1899" s="141"/>
      <c r="AT1899" s="117"/>
      <c r="AU1899" s="117"/>
      <c r="AV1899" s="117"/>
      <c r="AW1899" s="117"/>
      <c r="AX1899" s="117"/>
      <c r="AY1899" s="117"/>
      <c r="AZ1899" s="117"/>
      <c r="BA1899" s="117"/>
    </row>
    <row r="1900" spans="33:54">
      <c r="AG1900" s="117"/>
      <c r="AH1900" s="117"/>
      <c r="AI1900" s="117"/>
      <c r="AJ1900" s="117"/>
      <c r="AK1900" s="117"/>
      <c r="AM1900" s="141"/>
      <c r="AT1900" s="117"/>
      <c r="AU1900" s="117"/>
      <c r="AV1900" s="117"/>
      <c r="AW1900" s="117"/>
      <c r="AX1900" s="117"/>
      <c r="AY1900" s="117"/>
      <c r="AZ1900" s="117"/>
      <c r="BA1900" s="117"/>
    </row>
    <row r="1901" spans="33:54">
      <c r="AG1901" s="117"/>
      <c r="AH1901" s="117"/>
      <c r="AI1901" s="117"/>
      <c r="AJ1901" s="117"/>
      <c r="AK1901" s="117"/>
      <c r="AM1901" s="141"/>
      <c r="AT1901" s="117"/>
      <c r="AU1901" s="117"/>
      <c r="AV1901" s="117"/>
      <c r="AW1901" s="117"/>
      <c r="AX1901" s="117"/>
      <c r="AY1901" s="117"/>
      <c r="AZ1901" s="117"/>
      <c r="BA1901" s="117"/>
    </row>
    <row r="1902" spans="33:54">
      <c r="AG1902" s="117"/>
      <c r="AH1902" s="117"/>
      <c r="AI1902" s="117"/>
      <c r="AJ1902" s="117"/>
      <c r="AK1902" s="117"/>
      <c r="AM1902" s="141"/>
      <c r="AT1902" s="117"/>
      <c r="AU1902" s="117"/>
      <c r="AV1902" s="117"/>
      <c r="AW1902" s="117"/>
      <c r="AX1902" s="117"/>
      <c r="AY1902" s="117"/>
      <c r="AZ1902" s="117"/>
      <c r="BA1902" s="117"/>
    </row>
    <row r="1903" spans="33:54">
      <c r="AG1903" s="117"/>
      <c r="AH1903" s="117"/>
      <c r="AI1903" s="117"/>
      <c r="AJ1903" s="117"/>
      <c r="AK1903" s="117"/>
      <c r="AM1903" s="141"/>
      <c r="AT1903" s="117"/>
      <c r="AU1903" s="117"/>
      <c r="AV1903" s="117"/>
      <c r="AW1903" s="117"/>
      <c r="AX1903" s="117"/>
      <c r="AY1903" s="117"/>
      <c r="AZ1903" s="117"/>
      <c r="BA1903" s="117"/>
      <c r="BB1903" s="117"/>
    </row>
    <row r="1904" spans="33:54">
      <c r="AG1904" s="117"/>
      <c r="AH1904" s="117"/>
      <c r="AI1904" s="117"/>
      <c r="AJ1904" s="117"/>
      <c r="AK1904" s="117"/>
      <c r="AM1904" s="141"/>
      <c r="AT1904" s="117"/>
      <c r="AU1904" s="117"/>
      <c r="AV1904" s="117"/>
      <c r="AW1904" s="117"/>
      <c r="AX1904" s="117"/>
      <c r="AY1904" s="117"/>
      <c r="AZ1904" s="117"/>
      <c r="BA1904" s="117"/>
    </row>
    <row r="1905" spans="33:54">
      <c r="AG1905" s="117"/>
      <c r="AH1905" s="117"/>
      <c r="AI1905" s="117"/>
      <c r="AJ1905" s="117"/>
      <c r="AK1905" s="117"/>
      <c r="AM1905" s="141"/>
      <c r="AT1905" s="117"/>
      <c r="AU1905" s="117"/>
      <c r="AV1905" s="117"/>
      <c r="AW1905" s="117"/>
      <c r="AX1905" s="117"/>
      <c r="AY1905" s="117"/>
      <c r="AZ1905" s="117"/>
      <c r="BA1905" s="117"/>
    </row>
    <row r="1906" spans="33:54">
      <c r="AG1906" s="117"/>
      <c r="AH1906" s="117"/>
      <c r="AI1906" s="117"/>
      <c r="AJ1906" s="117"/>
      <c r="AK1906" s="117"/>
      <c r="AM1906" s="141"/>
      <c r="AT1906" s="117"/>
      <c r="AU1906" s="117"/>
      <c r="AV1906" s="117"/>
      <c r="AW1906" s="117"/>
      <c r="AX1906" s="117"/>
      <c r="AY1906" s="117"/>
      <c r="AZ1906" s="117"/>
      <c r="BA1906" s="117"/>
    </row>
    <row r="1907" spans="33:54">
      <c r="AG1907" s="117"/>
      <c r="AH1907" s="117"/>
      <c r="AI1907" s="117"/>
      <c r="AJ1907" s="117"/>
      <c r="AK1907" s="117"/>
      <c r="AM1907" s="141"/>
      <c r="AT1907" s="117"/>
      <c r="AU1907" s="117"/>
      <c r="AV1907" s="117"/>
      <c r="AW1907" s="117"/>
      <c r="AX1907" s="117"/>
      <c r="AY1907" s="117"/>
      <c r="AZ1907" s="117"/>
      <c r="BA1907" s="117"/>
      <c r="BB1907" s="117"/>
    </row>
    <row r="1908" spans="33:54">
      <c r="AG1908" s="117"/>
      <c r="AH1908" s="117"/>
      <c r="AI1908" s="117"/>
      <c r="AJ1908" s="117"/>
      <c r="AK1908" s="117"/>
      <c r="AM1908" s="141"/>
      <c r="AT1908" s="117"/>
      <c r="AU1908" s="117"/>
      <c r="AV1908" s="117"/>
      <c r="AW1908" s="117"/>
      <c r="AX1908" s="117"/>
      <c r="AY1908" s="117"/>
      <c r="AZ1908" s="117"/>
      <c r="BA1908" s="117"/>
    </row>
    <row r="1909" spans="33:54">
      <c r="AG1909" s="117"/>
      <c r="AH1909" s="117"/>
      <c r="AI1909" s="117"/>
      <c r="AJ1909" s="117"/>
      <c r="AK1909" s="117"/>
      <c r="AM1909" s="141"/>
      <c r="AT1909" s="117"/>
      <c r="AU1909" s="117"/>
      <c r="AV1909" s="117"/>
      <c r="AW1909" s="117"/>
      <c r="AX1909" s="117"/>
      <c r="AY1909" s="117"/>
      <c r="AZ1909" s="117"/>
      <c r="BA1909" s="117"/>
    </row>
    <row r="1910" spans="33:54">
      <c r="AG1910" s="117"/>
      <c r="AH1910" s="117"/>
      <c r="AI1910" s="117"/>
      <c r="AJ1910" s="117"/>
      <c r="AK1910" s="117"/>
      <c r="AM1910" s="141"/>
      <c r="AT1910" s="117"/>
      <c r="AU1910" s="117"/>
      <c r="AV1910" s="117"/>
      <c r="AW1910" s="117"/>
      <c r="AX1910" s="117"/>
      <c r="AY1910" s="117"/>
      <c r="AZ1910" s="117"/>
      <c r="BA1910" s="117"/>
      <c r="BB1910" s="117"/>
    </row>
    <row r="1911" spans="33:54">
      <c r="AG1911" s="117"/>
      <c r="AH1911" s="117"/>
      <c r="AI1911" s="117"/>
      <c r="AJ1911" s="117"/>
      <c r="AK1911" s="117"/>
      <c r="AM1911" s="141"/>
      <c r="AT1911" s="117"/>
      <c r="AU1911" s="117"/>
      <c r="AV1911" s="117"/>
      <c r="AW1911" s="117"/>
      <c r="AX1911" s="117"/>
      <c r="AY1911" s="117"/>
      <c r="AZ1911" s="117"/>
      <c r="BA1911" s="117"/>
    </row>
    <row r="1912" spans="33:54">
      <c r="AG1912" s="117"/>
      <c r="AH1912" s="117"/>
      <c r="AI1912" s="117"/>
      <c r="AJ1912" s="117"/>
      <c r="AK1912" s="117"/>
      <c r="AM1912" s="141"/>
      <c r="AT1912" s="117"/>
      <c r="AU1912" s="117"/>
      <c r="AV1912" s="117"/>
      <c r="AW1912" s="117"/>
      <c r="AX1912" s="117"/>
      <c r="AY1912" s="117"/>
      <c r="AZ1912" s="117"/>
      <c r="BA1912" s="117"/>
    </row>
    <row r="1913" spans="33:54">
      <c r="AG1913" s="117"/>
      <c r="AH1913" s="117"/>
      <c r="AI1913" s="117"/>
      <c r="AJ1913" s="117"/>
      <c r="AK1913" s="117"/>
      <c r="AM1913" s="141"/>
      <c r="AT1913" s="117"/>
      <c r="AU1913" s="117"/>
      <c r="AV1913" s="117"/>
      <c r="AW1913" s="117"/>
      <c r="AX1913" s="117"/>
      <c r="AY1913" s="117"/>
      <c r="AZ1913" s="117"/>
      <c r="BA1913" s="117"/>
    </row>
    <row r="1914" spans="33:54">
      <c r="AG1914" s="117"/>
      <c r="AH1914" s="117"/>
      <c r="AI1914" s="117"/>
      <c r="AJ1914" s="117"/>
      <c r="AK1914" s="117"/>
      <c r="AM1914" s="141"/>
      <c r="AT1914" s="117"/>
      <c r="AU1914" s="117"/>
      <c r="AV1914" s="117"/>
      <c r="AW1914" s="117"/>
      <c r="AX1914" s="117"/>
      <c r="AY1914" s="117"/>
      <c r="AZ1914" s="117"/>
      <c r="BA1914" s="117"/>
    </row>
    <row r="1915" spans="33:54">
      <c r="AG1915" s="117"/>
      <c r="AH1915" s="117"/>
      <c r="AI1915" s="117"/>
      <c r="AJ1915" s="117"/>
      <c r="AK1915" s="117"/>
      <c r="AM1915" s="141"/>
      <c r="AT1915" s="117"/>
      <c r="AU1915" s="117"/>
      <c r="AV1915" s="117"/>
      <c r="AW1915" s="117"/>
      <c r="AX1915" s="117"/>
      <c r="AY1915" s="117"/>
      <c r="AZ1915" s="117"/>
      <c r="BA1915" s="117"/>
    </row>
    <row r="1916" spans="33:54">
      <c r="AG1916" s="117"/>
      <c r="AH1916" s="117"/>
      <c r="AI1916" s="117"/>
      <c r="AJ1916" s="117"/>
      <c r="AK1916" s="117"/>
      <c r="AM1916" s="141"/>
      <c r="AT1916" s="117"/>
      <c r="AU1916" s="117"/>
      <c r="AV1916" s="117"/>
      <c r="AW1916" s="117"/>
      <c r="AX1916" s="117"/>
      <c r="AY1916" s="117"/>
      <c r="AZ1916" s="117"/>
      <c r="BA1916" s="117"/>
    </row>
    <row r="1917" spans="33:54">
      <c r="AG1917" s="117"/>
      <c r="AH1917" s="117"/>
      <c r="AI1917" s="117"/>
      <c r="AJ1917" s="117"/>
      <c r="AK1917" s="117"/>
      <c r="AM1917" s="141"/>
      <c r="AT1917" s="117"/>
      <c r="AU1917" s="117"/>
      <c r="AV1917" s="117"/>
      <c r="AW1917" s="117"/>
      <c r="AX1917" s="117"/>
      <c r="AY1917" s="117"/>
      <c r="AZ1917" s="117"/>
      <c r="BA1917" s="117"/>
    </row>
    <row r="1918" spans="33:54">
      <c r="AG1918" s="117"/>
      <c r="AH1918" s="117"/>
      <c r="AI1918" s="117"/>
      <c r="AJ1918" s="117"/>
      <c r="AK1918" s="117"/>
      <c r="AM1918" s="141"/>
      <c r="AT1918" s="117"/>
      <c r="AU1918" s="117"/>
      <c r="AV1918" s="117"/>
      <c r="AW1918" s="117"/>
      <c r="AX1918" s="117"/>
      <c r="AY1918" s="117"/>
      <c r="AZ1918" s="117"/>
      <c r="BA1918" s="117"/>
    </row>
    <row r="1919" spans="33:54">
      <c r="AG1919" s="117"/>
      <c r="AH1919" s="117"/>
      <c r="AI1919" s="117"/>
      <c r="AJ1919" s="117"/>
      <c r="AK1919" s="117"/>
      <c r="AM1919" s="141"/>
      <c r="AT1919" s="117"/>
      <c r="AU1919" s="117"/>
      <c r="AV1919" s="117"/>
      <c r="AW1919" s="117"/>
      <c r="AX1919" s="117"/>
      <c r="AY1919" s="117"/>
      <c r="AZ1919" s="117"/>
      <c r="BA1919" s="117"/>
    </row>
    <row r="1920" spans="33:54">
      <c r="AG1920" s="117"/>
      <c r="AH1920" s="117"/>
      <c r="AI1920" s="117"/>
      <c r="AJ1920" s="117"/>
      <c r="AK1920" s="117"/>
      <c r="AM1920" s="141"/>
      <c r="AT1920" s="117"/>
      <c r="AU1920" s="117"/>
      <c r="AV1920" s="117"/>
      <c r="AW1920" s="117"/>
      <c r="AX1920" s="117"/>
      <c r="AY1920" s="117"/>
      <c r="AZ1920" s="117"/>
      <c r="BA1920" s="117"/>
    </row>
    <row r="1921" spans="33:53">
      <c r="AG1921" s="117"/>
      <c r="AH1921" s="117"/>
      <c r="AI1921" s="117"/>
      <c r="AJ1921" s="117"/>
      <c r="AK1921" s="117"/>
      <c r="AM1921" s="141"/>
      <c r="AT1921" s="117"/>
      <c r="AU1921" s="117"/>
      <c r="AV1921" s="117"/>
      <c r="AW1921" s="117"/>
      <c r="AX1921" s="117"/>
      <c r="AY1921" s="117"/>
      <c r="AZ1921" s="117"/>
      <c r="BA1921" s="117"/>
    </row>
    <row r="1922" spans="33:53">
      <c r="AG1922" s="117"/>
      <c r="AH1922" s="117"/>
      <c r="AI1922" s="117"/>
      <c r="AJ1922" s="117"/>
      <c r="AK1922" s="117"/>
      <c r="AM1922" s="141"/>
      <c r="AT1922" s="117"/>
      <c r="AU1922" s="117"/>
      <c r="AV1922" s="117"/>
      <c r="AW1922" s="117"/>
      <c r="AX1922" s="117"/>
      <c r="AY1922" s="117"/>
      <c r="AZ1922" s="117"/>
      <c r="BA1922" s="117"/>
    </row>
    <row r="1923" spans="33:53">
      <c r="AG1923" s="117"/>
      <c r="AH1923" s="117"/>
      <c r="AI1923" s="117"/>
      <c r="AJ1923" s="117"/>
      <c r="AK1923" s="117"/>
      <c r="AM1923" s="141"/>
      <c r="AT1923" s="117"/>
      <c r="AU1923" s="117"/>
      <c r="AV1923" s="117"/>
      <c r="AW1923" s="117"/>
      <c r="AX1923" s="117"/>
      <c r="AY1923" s="117"/>
      <c r="AZ1923" s="117"/>
      <c r="BA1923" s="117"/>
    </row>
    <row r="1924" spans="33:53">
      <c r="AG1924" s="117"/>
      <c r="AH1924" s="117"/>
      <c r="AI1924" s="117"/>
      <c r="AJ1924" s="117"/>
      <c r="AK1924" s="117"/>
      <c r="AM1924" s="141"/>
      <c r="AT1924" s="117"/>
      <c r="AU1924" s="117"/>
      <c r="AV1924" s="117"/>
      <c r="AW1924" s="117"/>
      <c r="AX1924" s="117"/>
      <c r="AY1924" s="117"/>
      <c r="AZ1924" s="117"/>
      <c r="BA1924" s="117"/>
    </row>
    <row r="1925" spans="33:53">
      <c r="AG1925" s="117"/>
      <c r="AH1925" s="117"/>
      <c r="AI1925" s="117"/>
      <c r="AJ1925" s="117"/>
      <c r="AK1925" s="117"/>
      <c r="AM1925" s="141"/>
      <c r="AT1925" s="117"/>
      <c r="AU1925" s="117"/>
      <c r="AV1925" s="117"/>
      <c r="AW1925" s="117"/>
      <c r="AX1925" s="117"/>
      <c r="AY1925" s="117"/>
      <c r="AZ1925" s="117"/>
      <c r="BA1925" s="117"/>
    </row>
    <row r="1926" spans="33:53">
      <c r="AG1926" s="117"/>
      <c r="AH1926" s="117"/>
      <c r="AI1926" s="117"/>
      <c r="AJ1926" s="117"/>
      <c r="AK1926" s="117"/>
      <c r="AM1926" s="141"/>
      <c r="AT1926" s="117"/>
      <c r="AU1926" s="117"/>
      <c r="AV1926" s="117"/>
      <c r="AW1926" s="117"/>
      <c r="AX1926" s="117"/>
      <c r="AY1926" s="117"/>
      <c r="AZ1926" s="117"/>
      <c r="BA1926" s="117"/>
    </row>
    <row r="1927" spans="33:53">
      <c r="AG1927" s="117"/>
      <c r="AH1927" s="117"/>
      <c r="AI1927" s="117"/>
      <c r="AJ1927" s="117"/>
      <c r="AK1927" s="117"/>
      <c r="AM1927" s="141"/>
      <c r="AT1927" s="117"/>
      <c r="AU1927" s="117"/>
      <c r="AV1927" s="117"/>
      <c r="AW1927" s="117"/>
      <c r="AX1927" s="117"/>
      <c r="AY1927" s="117"/>
      <c r="AZ1927" s="117"/>
      <c r="BA1927" s="117"/>
    </row>
    <row r="1928" spans="33:53">
      <c r="AG1928" s="117"/>
      <c r="AH1928" s="117"/>
      <c r="AI1928" s="117"/>
      <c r="AJ1928" s="117"/>
      <c r="AK1928" s="117"/>
      <c r="AM1928" s="141"/>
      <c r="AT1928" s="117"/>
      <c r="AU1928" s="117"/>
      <c r="AV1928" s="117"/>
      <c r="AW1928" s="117"/>
      <c r="AX1928" s="117"/>
      <c r="AY1928" s="117"/>
      <c r="AZ1928" s="117"/>
      <c r="BA1928" s="117"/>
    </row>
    <row r="1929" spans="33:53">
      <c r="AG1929" s="117"/>
      <c r="AH1929" s="117"/>
      <c r="AI1929" s="117"/>
      <c r="AJ1929" s="117"/>
      <c r="AK1929" s="117"/>
      <c r="AM1929" s="141"/>
      <c r="AT1929" s="117"/>
      <c r="AU1929" s="117"/>
      <c r="AV1929" s="117"/>
      <c r="AW1929" s="117"/>
      <c r="AX1929" s="117"/>
      <c r="AY1929" s="117"/>
      <c r="AZ1929" s="117"/>
      <c r="BA1929" s="117"/>
    </row>
    <row r="1930" spans="33:53">
      <c r="AG1930" s="117"/>
      <c r="AH1930" s="117"/>
      <c r="AI1930" s="117"/>
      <c r="AJ1930" s="117"/>
      <c r="AK1930" s="117"/>
      <c r="AM1930" s="141"/>
      <c r="AT1930" s="117"/>
      <c r="AU1930" s="117"/>
      <c r="AV1930" s="117"/>
      <c r="AW1930" s="117"/>
      <c r="AX1930" s="117"/>
      <c r="AY1930" s="117"/>
      <c r="AZ1930" s="117"/>
      <c r="BA1930" s="117"/>
    </row>
    <row r="1931" spans="33:53">
      <c r="AG1931" s="117"/>
      <c r="AH1931" s="117"/>
      <c r="AI1931" s="117"/>
      <c r="AJ1931" s="117"/>
      <c r="AK1931" s="117"/>
      <c r="AM1931" s="141"/>
      <c r="AT1931" s="117"/>
      <c r="AU1931" s="117"/>
      <c r="AV1931" s="117"/>
      <c r="AW1931" s="117"/>
      <c r="AX1931" s="117"/>
      <c r="AY1931" s="117"/>
      <c r="AZ1931" s="117"/>
      <c r="BA1931" s="117"/>
    </row>
    <row r="1932" spans="33:53">
      <c r="AG1932" s="117"/>
      <c r="AH1932" s="117"/>
      <c r="AI1932" s="117"/>
      <c r="AJ1932" s="117"/>
      <c r="AK1932" s="117"/>
      <c r="AM1932" s="141"/>
      <c r="AT1932" s="117"/>
      <c r="AU1932" s="117"/>
      <c r="AV1932" s="117"/>
      <c r="AW1932" s="117"/>
      <c r="AX1932" s="117"/>
      <c r="AY1932" s="117"/>
      <c r="AZ1932" s="117"/>
      <c r="BA1932" s="117"/>
    </row>
    <row r="1933" spans="33:53">
      <c r="AG1933" s="117"/>
      <c r="AH1933" s="117"/>
      <c r="AI1933" s="117"/>
      <c r="AJ1933" s="117"/>
      <c r="AK1933" s="117"/>
      <c r="AM1933" s="141"/>
      <c r="AT1933" s="117"/>
      <c r="AU1933" s="117"/>
      <c r="AV1933" s="117"/>
      <c r="AW1933" s="117"/>
      <c r="AX1933" s="117"/>
      <c r="AY1933" s="117"/>
      <c r="AZ1933" s="117"/>
      <c r="BA1933" s="117"/>
    </row>
    <row r="1934" spans="33:53">
      <c r="AG1934" s="117"/>
      <c r="AH1934" s="117"/>
      <c r="AI1934" s="117"/>
      <c r="AJ1934" s="117"/>
      <c r="AK1934" s="117"/>
      <c r="AM1934" s="141"/>
      <c r="AT1934" s="117"/>
      <c r="AU1934" s="117"/>
      <c r="AV1934" s="117"/>
      <c r="AW1934" s="117"/>
      <c r="AX1934" s="117"/>
      <c r="AY1934" s="117"/>
      <c r="AZ1934" s="117"/>
      <c r="BA1934" s="117"/>
    </row>
    <row r="1935" spans="33:53">
      <c r="AG1935" s="117"/>
      <c r="AH1935" s="117"/>
      <c r="AI1935" s="117"/>
      <c r="AJ1935" s="117"/>
      <c r="AK1935" s="117"/>
      <c r="AM1935" s="141"/>
      <c r="AT1935" s="117"/>
      <c r="AU1935" s="117"/>
      <c r="AV1935" s="117"/>
      <c r="AW1935" s="117"/>
      <c r="AX1935" s="117"/>
      <c r="AY1935" s="117"/>
      <c r="AZ1935" s="117"/>
      <c r="BA1935" s="117"/>
    </row>
    <row r="1936" spans="33:53">
      <c r="AG1936" s="117"/>
      <c r="AH1936" s="117"/>
      <c r="AI1936" s="117"/>
      <c r="AJ1936" s="117"/>
      <c r="AK1936" s="117"/>
      <c r="AM1936" s="141"/>
      <c r="AT1936" s="117"/>
      <c r="AU1936" s="117"/>
      <c r="AV1936" s="117"/>
      <c r="AW1936" s="117"/>
      <c r="AX1936" s="117"/>
      <c r="AY1936" s="117"/>
      <c r="AZ1936" s="117"/>
      <c r="BA1936" s="117"/>
    </row>
    <row r="1937" spans="33:53">
      <c r="AG1937" s="117"/>
      <c r="AH1937" s="117"/>
      <c r="AI1937" s="117"/>
      <c r="AJ1937" s="117"/>
      <c r="AK1937" s="117"/>
      <c r="AM1937" s="141"/>
      <c r="AT1937" s="117"/>
      <c r="AU1937" s="117"/>
      <c r="AV1937" s="117"/>
      <c r="AW1937" s="117"/>
      <c r="AX1937" s="117"/>
      <c r="AY1937" s="117"/>
      <c r="AZ1937" s="117"/>
      <c r="BA1937" s="117"/>
    </row>
    <row r="1938" spans="33:53">
      <c r="AG1938" s="117"/>
      <c r="AH1938" s="117"/>
      <c r="AI1938" s="117"/>
      <c r="AJ1938" s="117"/>
      <c r="AK1938" s="117"/>
      <c r="AM1938" s="141"/>
      <c r="AT1938" s="117"/>
      <c r="AU1938" s="117"/>
      <c r="AV1938" s="117"/>
      <c r="AW1938" s="117"/>
      <c r="AX1938" s="117"/>
      <c r="AY1938" s="117"/>
      <c r="AZ1938" s="117"/>
      <c r="BA1938" s="117"/>
    </row>
    <row r="1939" spans="33:53">
      <c r="AG1939" s="117"/>
      <c r="AH1939" s="117"/>
      <c r="AI1939" s="117"/>
      <c r="AJ1939" s="117"/>
      <c r="AK1939" s="117"/>
      <c r="AM1939" s="141"/>
      <c r="AT1939" s="117"/>
      <c r="AU1939" s="117"/>
      <c r="AV1939" s="117"/>
      <c r="AW1939" s="117"/>
      <c r="AX1939" s="117"/>
      <c r="AY1939" s="117"/>
      <c r="AZ1939" s="117"/>
      <c r="BA1939" s="117"/>
    </row>
    <row r="1940" spans="33:53">
      <c r="AG1940" s="117"/>
      <c r="AH1940" s="117"/>
      <c r="AI1940" s="117"/>
      <c r="AJ1940" s="117"/>
      <c r="AK1940" s="117"/>
      <c r="AM1940" s="141"/>
      <c r="AT1940" s="117"/>
      <c r="AU1940" s="117"/>
      <c r="AV1940" s="117"/>
      <c r="AW1940" s="117"/>
      <c r="AX1940" s="117"/>
      <c r="AY1940" s="117"/>
      <c r="AZ1940" s="117"/>
      <c r="BA1940" s="117"/>
    </row>
    <row r="1941" spans="33:53">
      <c r="AG1941" s="117"/>
      <c r="AH1941" s="117"/>
      <c r="AI1941" s="117"/>
      <c r="AJ1941" s="117"/>
      <c r="AK1941" s="117"/>
      <c r="AM1941" s="141"/>
      <c r="AT1941" s="117"/>
      <c r="AU1941" s="117"/>
      <c r="AV1941" s="117"/>
      <c r="AW1941" s="117"/>
      <c r="AX1941" s="117"/>
      <c r="AY1941" s="117"/>
      <c r="AZ1941" s="117"/>
      <c r="BA1941" s="117"/>
    </row>
    <row r="1942" spans="33:53">
      <c r="AG1942" s="117"/>
      <c r="AH1942" s="117"/>
      <c r="AI1942" s="117"/>
      <c r="AJ1942" s="117"/>
      <c r="AK1942" s="117"/>
      <c r="AM1942" s="141"/>
      <c r="AT1942" s="117"/>
      <c r="AU1942" s="117"/>
      <c r="AV1942" s="117"/>
      <c r="AW1942" s="117"/>
      <c r="AX1942" s="117"/>
      <c r="AY1942" s="117"/>
      <c r="AZ1942" s="117"/>
      <c r="BA1942" s="117"/>
    </row>
    <row r="1943" spans="33:53">
      <c r="AG1943" s="117"/>
      <c r="AH1943" s="117"/>
      <c r="AI1943" s="117"/>
      <c r="AJ1943" s="117"/>
      <c r="AK1943" s="117"/>
      <c r="AM1943" s="141"/>
      <c r="AT1943" s="117"/>
      <c r="AU1943" s="117"/>
      <c r="AV1943" s="117"/>
      <c r="AW1943" s="117"/>
      <c r="AX1943" s="117"/>
      <c r="AY1943" s="117"/>
      <c r="AZ1943" s="117"/>
      <c r="BA1943" s="117"/>
    </row>
    <row r="1944" spans="33:53">
      <c r="AG1944" s="117"/>
      <c r="AH1944" s="117"/>
      <c r="AI1944" s="117"/>
      <c r="AJ1944" s="117"/>
      <c r="AK1944" s="117"/>
      <c r="AM1944" s="141"/>
      <c r="AT1944" s="117"/>
      <c r="AU1944" s="117"/>
      <c r="AV1944" s="117"/>
      <c r="AW1944" s="117"/>
      <c r="AX1944" s="117"/>
      <c r="AY1944" s="117"/>
      <c r="AZ1944" s="117"/>
      <c r="BA1944" s="117"/>
    </row>
    <row r="1945" spans="33:53">
      <c r="AG1945" s="117"/>
      <c r="AH1945" s="117"/>
      <c r="AI1945" s="117"/>
      <c r="AJ1945" s="117"/>
      <c r="AK1945" s="117"/>
      <c r="AM1945" s="141"/>
      <c r="AT1945" s="117"/>
      <c r="AU1945" s="117"/>
      <c r="AV1945" s="117"/>
      <c r="AW1945" s="117"/>
      <c r="AX1945" s="117"/>
      <c r="AY1945" s="117"/>
      <c r="AZ1945" s="117"/>
      <c r="BA1945" s="117"/>
    </row>
    <row r="1946" spans="33:53">
      <c r="AG1946" s="117"/>
      <c r="AH1946" s="117"/>
      <c r="AI1946" s="117"/>
      <c r="AJ1946" s="117"/>
      <c r="AK1946" s="117"/>
      <c r="AM1946" s="141"/>
      <c r="AT1946" s="117"/>
      <c r="AU1946" s="117"/>
      <c r="AV1946" s="117"/>
      <c r="AW1946" s="117"/>
      <c r="AX1946" s="117"/>
      <c r="AY1946" s="117"/>
      <c r="AZ1946" s="117"/>
      <c r="BA1946" s="117"/>
    </row>
    <row r="1947" spans="33:53">
      <c r="AG1947" s="117"/>
      <c r="AH1947" s="117"/>
      <c r="AI1947" s="117"/>
      <c r="AJ1947" s="117"/>
      <c r="AK1947" s="117"/>
      <c r="AM1947" s="141"/>
      <c r="AT1947" s="117"/>
      <c r="AU1947" s="117"/>
      <c r="AV1947" s="117"/>
      <c r="AW1947" s="117"/>
      <c r="AX1947" s="117"/>
      <c r="AY1947" s="117"/>
      <c r="AZ1947" s="117"/>
      <c r="BA1947" s="117"/>
    </row>
    <row r="1948" spans="33:53">
      <c r="AG1948" s="117"/>
      <c r="AH1948" s="117"/>
      <c r="AI1948" s="117"/>
      <c r="AJ1948" s="117"/>
      <c r="AK1948" s="117"/>
      <c r="AM1948" s="141"/>
      <c r="AT1948" s="117"/>
      <c r="AU1948" s="117"/>
      <c r="AV1948" s="117"/>
      <c r="AW1948" s="117"/>
      <c r="AX1948" s="117"/>
      <c r="AY1948" s="117"/>
      <c r="AZ1948" s="117"/>
      <c r="BA1948" s="117"/>
    </row>
    <row r="1949" spans="33:53">
      <c r="AG1949" s="117"/>
      <c r="AH1949" s="117"/>
      <c r="AI1949" s="117"/>
      <c r="AJ1949" s="117"/>
      <c r="AK1949" s="117"/>
      <c r="AM1949" s="141"/>
      <c r="AT1949" s="117"/>
      <c r="AU1949" s="117"/>
      <c r="AV1949" s="117"/>
      <c r="AW1949" s="117"/>
      <c r="AX1949" s="117"/>
      <c r="AY1949" s="117"/>
      <c r="AZ1949" s="117"/>
      <c r="BA1949" s="117"/>
    </row>
    <row r="1950" spans="33:53">
      <c r="AG1950" s="117"/>
      <c r="AH1950" s="117"/>
      <c r="AI1950" s="117"/>
      <c r="AJ1950" s="117"/>
      <c r="AK1950" s="117"/>
      <c r="AM1950" s="141"/>
      <c r="AT1950" s="117"/>
      <c r="AU1950" s="117"/>
      <c r="AV1950" s="117"/>
      <c r="AW1950" s="117"/>
      <c r="AX1950" s="117"/>
      <c r="AY1950" s="117"/>
      <c r="AZ1950" s="117"/>
      <c r="BA1950" s="117"/>
    </row>
    <row r="1951" spans="33:53">
      <c r="AG1951" s="117"/>
      <c r="AH1951" s="117"/>
      <c r="AI1951" s="117"/>
      <c r="AJ1951" s="117"/>
      <c r="AK1951" s="117"/>
      <c r="AM1951" s="141"/>
      <c r="AT1951" s="117"/>
      <c r="AU1951" s="117"/>
      <c r="AV1951" s="117"/>
      <c r="AW1951" s="117"/>
      <c r="AX1951" s="117"/>
      <c r="AY1951" s="117"/>
      <c r="AZ1951" s="117"/>
      <c r="BA1951" s="117"/>
    </row>
    <row r="1952" spans="33:53">
      <c r="AG1952" s="117"/>
      <c r="AH1952" s="117"/>
      <c r="AI1952" s="117"/>
      <c r="AJ1952" s="117"/>
      <c r="AK1952" s="117"/>
      <c r="AM1952" s="141"/>
      <c r="AT1952" s="117"/>
      <c r="AU1952" s="117"/>
      <c r="AV1952" s="117"/>
      <c r="AW1952" s="117"/>
      <c r="AX1952" s="117"/>
      <c r="AY1952" s="117"/>
      <c r="AZ1952" s="117"/>
      <c r="BA1952" s="117"/>
    </row>
    <row r="1953" spans="33:53">
      <c r="AG1953" s="117"/>
      <c r="AH1953" s="117"/>
      <c r="AI1953" s="117"/>
      <c r="AJ1953" s="117"/>
      <c r="AK1953" s="117"/>
      <c r="AM1953" s="141"/>
      <c r="AT1953" s="117"/>
      <c r="AU1953" s="117"/>
      <c r="AV1953" s="117"/>
      <c r="AW1953" s="117"/>
      <c r="AX1953" s="117"/>
      <c r="AY1953" s="117"/>
      <c r="AZ1953" s="117"/>
      <c r="BA1953" s="117"/>
    </row>
    <row r="1954" spans="33:53">
      <c r="AG1954" s="117"/>
      <c r="AH1954" s="117"/>
      <c r="AI1954" s="117"/>
      <c r="AJ1954" s="117"/>
      <c r="AK1954" s="117"/>
      <c r="AM1954" s="141"/>
      <c r="AT1954" s="117"/>
      <c r="AU1954" s="117"/>
      <c r="AV1954" s="117"/>
      <c r="AW1954" s="117"/>
      <c r="AX1954" s="117"/>
      <c r="AY1954" s="117"/>
      <c r="AZ1954" s="117"/>
      <c r="BA1954" s="117"/>
    </row>
    <row r="1955" spans="33:53">
      <c r="AG1955" s="117"/>
      <c r="AH1955" s="117"/>
      <c r="AI1955" s="117"/>
      <c r="AJ1955" s="117"/>
      <c r="AK1955" s="117"/>
      <c r="AM1955" s="141"/>
      <c r="AT1955" s="117"/>
      <c r="AU1955" s="117"/>
      <c r="AV1955" s="117"/>
      <c r="AW1955" s="117"/>
      <c r="AX1955" s="117"/>
      <c r="AY1955" s="117"/>
      <c r="AZ1955" s="117"/>
      <c r="BA1955" s="117"/>
    </row>
    <row r="1956" spans="33:53">
      <c r="AG1956" s="117"/>
      <c r="AH1956" s="117"/>
      <c r="AI1956" s="117"/>
      <c r="AJ1956" s="117"/>
      <c r="AK1956" s="117"/>
      <c r="AM1956" s="141"/>
      <c r="AT1956" s="117"/>
      <c r="AU1956" s="117"/>
      <c r="AV1956" s="117"/>
      <c r="AW1956" s="117"/>
      <c r="AX1956" s="117"/>
      <c r="AY1956" s="117"/>
      <c r="AZ1956" s="117"/>
      <c r="BA1956" s="117"/>
    </row>
    <row r="1957" spans="33:53">
      <c r="AG1957" s="117"/>
      <c r="AH1957" s="117"/>
      <c r="AI1957" s="117"/>
      <c r="AJ1957" s="117"/>
      <c r="AK1957" s="117"/>
      <c r="AM1957" s="141"/>
      <c r="AT1957" s="117"/>
      <c r="AU1957" s="117"/>
      <c r="AV1957" s="117"/>
      <c r="AW1957" s="117"/>
      <c r="AX1957" s="117"/>
      <c r="AY1957" s="117"/>
      <c r="AZ1957" s="117"/>
      <c r="BA1957" s="117"/>
    </row>
    <row r="1958" spans="33:53">
      <c r="AG1958" s="117"/>
      <c r="AH1958" s="117"/>
      <c r="AI1958" s="117"/>
      <c r="AJ1958" s="117"/>
      <c r="AK1958" s="117"/>
      <c r="AM1958" s="141"/>
      <c r="AT1958" s="117"/>
      <c r="AU1958" s="117"/>
      <c r="AV1958" s="117"/>
      <c r="AW1958" s="117"/>
      <c r="AX1958" s="117"/>
      <c r="AY1958" s="117"/>
      <c r="AZ1958" s="117"/>
      <c r="BA1958" s="117"/>
    </row>
    <row r="1959" spans="33:53">
      <c r="AG1959" s="117"/>
      <c r="AH1959" s="117"/>
      <c r="AI1959" s="117"/>
      <c r="AJ1959" s="117"/>
      <c r="AK1959" s="117"/>
      <c r="AM1959" s="141"/>
      <c r="AT1959" s="117"/>
      <c r="AU1959" s="117"/>
      <c r="AV1959" s="117"/>
      <c r="AW1959" s="117"/>
      <c r="AX1959" s="117"/>
      <c r="AY1959" s="117"/>
      <c r="AZ1959" s="117"/>
      <c r="BA1959" s="117"/>
    </row>
    <row r="1960" spans="33:53">
      <c r="AG1960" s="117"/>
      <c r="AH1960" s="117"/>
      <c r="AI1960" s="117"/>
      <c r="AJ1960" s="117"/>
      <c r="AK1960" s="117"/>
      <c r="AM1960" s="141"/>
      <c r="AT1960" s="117"/>
      <c r="AU1960" s="117"/>
      <c r="AV1960" s="117"/>
      <c r="AW1960" s="117"/>
      <c r="AX1960" s="117"/>
      <c r="AY1960" s="117"/>
      <c r="AZ1960" s="117"/>
      <c r="BA1960" s="117"/>
    </row>
    <row r="1961" spans="33:53">
      <c r="AG1961" s="117"/>
      <c r="AH1961" s="117"/>
      <c r="AI1961" s="117"/>
      <c r="AJ1961" s="117"/>
      <c r="AK1961" s="117"/>
      <c r="AM1961" s="141"/>
      <c r="AT1961" s="117"/>
      <c r="AU1961" s="117"/>
      <c r="AV1961" s="117"/>
      <c r="AW1961" s="117"/>
      <c r="AX1961" s="117"/>
      <c r="AY1961" s="117"/>
      <c r="AZ1961" s="117"/>
      <c r="BA1961" s="117"/>
    </row>
    <row r="1962" spans="33:53">
      <c r="AG1962" s="117"/>
      <c r="AH1962" s="117"/>
      <c r="AI1962" s="117"/>
      <c r="AJ1962" s="117"/>
      <c r="AK1962" s="117"/>
      <c r="AM1962" s="141"/>
      <c r="AT1962" s="117"/>
      <c r="AU1962" s="117"/>
      <c r="AV1962" s="117"/>
      <c r="AW1962" s="117"/>
      <c r="AX1962" s="117"/>
      <c r="AY1962" s="117"/>
      <c r="AZ1962" s="117"/>
      <c r="BA1962" s="117"/>
    </row>
    <row r="1963" spans="33:53">
      <c r="AG1963" s="117"/>
      <c r="AH1963" s="117"/>
      <c r="AI1963" s="117"/>
      <c r="AJ1963" s="117"/>
      <c r="AK1963" s="117"/>
      <c r="AM1963" s="141"/>
      <c r="AT1963" s="117"/>
      <c r="AU1963" s="117"/>
      <c r="AV1963" s="117"/>
      <c r="AW1963" s="117"/>
      <c r="AX1963" s="117"/>
      <c r="AY1963" s="117"/>
      <c r="AZ1963" s="117"/>
      <c r="BA1963" s="117"/>
    </row>
    <row r="1964" spans="33:53">
      <c r="AG1964" s="117"/>
      <c r="AH1964" s="117"/>
      <c r="AI1964" s="117"/>
      <c r="AJ1964" s="117"/>
      <c r="AK1964" s="117"/>
      <c r="AM1964" s="141"/>
      <c r="AT1964" s="117"/>
      <c r="AU1964" s="117"/>
      <c r="AV1964" s="117"/>
      <c r="AW1964" s="117"/>
      <c r="AX1964" s="117"/>
      <c r="AY1964" s="117"/>
      <c r="AZ1964" s="117"/>
      <c r="BA1964" s="117"/>
    </row>
    <row r="1965" spans="33:53">
      <c r="AG1965" s="117"/>
      <c r="AH1965" s="117"/>
      <c r="AI1965" s="117"/>
      <c r="AJ1965" s="117"/>
      <c r="AK1965" s="117"/>
      <c r="AM1965" s="141"/>
      <c r="AT1965" s="117"/>
      <c r="AU1965" s="117"/>
      <c r="AV1965" s="117"/>
      <c r="AW1965" s="117"/>
      <c r="AX1965" s="117"/>
      <c r="AY1965" s="117"/>
      <c r="AZ1965" s="117"/>
      <c r="BA1965" s="117"/>
    </row>
    <row r="1966" spans="33:53">
      <c r="AG1966" s="117"/>
      <c r="AH1966" s="117"/>
      <c r="AI1966" s="117"/>
      <c r="AJ1966" s="117"/>
      <c r="AK1966" s="117"/>
      <c r="AM1966" s="141"/>
      <c r="AT1966" s="117"/>
      <c r="AU1966" s="117"/>
      <c r="AV1966" s="117"/>
      <c r="AW1966" s="117"/>
      <c r="AX1966" s="117"/>
      <c r="AY1966" s="117"/>
      <c r="AZ1966" s="117"/>
      <c r="BA1966" s="117"/>
    </row>
    <row r="1967" spans="33:53">
      <c r="AG1967" s="117"/>
      <c r="AH1967" s="117"/>
      <c r="AI1967" s="117"/>
      <c r="AJ1967" s="117"/>
      <c r="AK1967" s="117"/>
      <c r="AM1967" s="141"/>
      <c r="AT1967" s="117"/>
      <c r="AU1967" s="117"/>
      <c r="AV1967" s="117"/>
      <c r="AW1967" s="117"/>
      <c r="AX1967" s="117"/>
      <c r="AY1967" s="117"/>
      <c r="AZ1967" s="117"/>
      <c r="BA1967" s="117"/>
    </row>
    <row r="1968" spans="33:53">
      <c r="AG1968" s="117"/>
      <c r="AH1968" s="117"/>
      <c r="AI1968" s="117"/>
      <c r="AJ1968" s="117"/>
      <c r="AK1968" s="117"/>
      <c r="AM1968" s="141"/>
      <c r="AT1968" s="117"/>
      <c r="AU1968" s="117"/>
      <c r="AV1968" s="117"/>
      <c r="AW1968" s="117"/>
      <c r="AX1968" s="117"/>
      <c r="AY1968" s="117"/>
      <c r="AZ1968" s="117"/>
      <c r="BA1968" s="117"/>
    </row>
    <row r="1969" spans="33:53">
      <c r="AG1969" s="117"/>
      <c r="AH1969" s="117"/>
      <c r="AI1969" s="117"/>
      <c r="AJ1969" s="117"/>
      <c r="AK1969" s="117"/>
      <c r="AM1969" s="141"/>
      <c r="AT1969" s="117"/>
      <c r="AU1969" s="117"/>
      <c r="AV1969" s="117"/>
      <c r="AW1969" s="117"/>
      <c r="AX1969" s="117"/>
      <c r="AY1969" s="117"/>
      <c r="AZ1969" s="117"/>
      <c r="BA1969" s="117"/>
    </row>
    <row r="1970" spans="33:53">
      <c r="AG1970" s="117"/>
      <c r="AH1970" s="117"/>
      <c r="AI1970" s="117"/>
      <c r="AJ1970" s="117"/>
      <c r="AK1970" s="117"/>
      <c r="AM1970" s="141"/>
      <c r="AT1970" s="117"/>
      <c r="AU1970" s="117"/>
      <c r="AV1970" s="117"/>
      <c r="AW1970" s="117"/>
      <c r="AX1970" s="117"/>
      <c r="AY1970" s="117"/>
      <c r="AZ1970" s="117"/>
      <c r="BA1970" s="117"/>
    </row>
    <row r="1971" spans="33:53">
      <c r="AG1971" s="117"/>
      <c r="AH1971" s="117"/>
      <c r="AI1971" s="117"/>
      <c r="AJ1971" s="117"/>
      <c r="AK1971" s="117"/>
      <c r="AM1971" s="141"/>
      <c r="AT1971" s="117"/>
      <c r="AU1971" s="117"/>
      <c r="AV1971" s="117"/>
      <c r="AW1971" s="117"/>
      <c r="AX1971" s="117"/>
      <c r="AY1971" s="117"/>
      <c r="AZ1971" s="117"/>
      <c r="BA1971" s="117"/>
    </row>
    <row r="1972" spans="33:53">
      <c r="AG1972" s="117"/>
      <c r="AH1972" s="117"/>
      <c r="AI1972" s="117"/>
      <c r="AJ1972" s="117"/>
      <c r="AK1972" s="117"/>
      <c r="AM1972" s="141"/>
      <c r="AT1972" s="117"/>
      <c r="AU1972" s="117"/>
      <c r="AV1972" s="117"/>
      <c r="AW1972" s="117"/>
      <c r="AX1972" s="117"/>
      <c r="AY1972" s="117"/>
      <c r="AZ1972" s="117"/>
      <c r="BA1972" s="117"/>
    </row>
    <row r="1973" spans="33:53">
      <c r="AG1973" s="117"/>
      <c r="AH1973" s="117"/>
      <c r="AI1973" s="117"/>
      <c r="AJ1973" s="117"/>
      <c r="AK1973" s="117"/>
      <c r="AM1973" s="141"/>
      <c r="AT1973" s="117"/>
      <c r="AU1973" s="117"/>
      <c r="AV1973" s="117"/>
      <c r="AW1973" s="117"/>
      <c r="AX1973" s="117"/>
      <c r="AY1973" s="117"/>
      <c r="AZ1973" s="117"/>
      <c r="BA1973" s="117"/>
    </row>
    <row r="1974" spans="33:53">
      <c r="AG1974" s="117"/>
      <c r="AH1974" s="117"/>
      <c r="AI1974" s="117"/>
      <c r="AJ1974" s="117"/>
      <c r="AK1974" s="117"/>
      <c r="AM1974" s="141"/>
      <c r="AT1974" s="117"/>
      <c r="AU1974" s="117"/>
      <c r="AV1974" s="117"/>
      <c r="AW1974" s="117"/>
      <c r="AX1974" s="117"/>
      <c r="AY1974" s="117"/>
      <c r="AZ1974" s="117"/>
      <c r="BA1974" s="117"/>
    </row>
    <row r="1975" spans="33:53">
      <c r="AG1975" s="117"/>
      <c r="AH1975" s="117"/>
      <c r="AI1975" s="117"/>
      <c r="AJ1975" s="117"/>
      <c r="AK1975" s="117"/>
      <c r="AM1975" s="141"/>
      <c r="AT1975" s="117"/>
      <c r="AU1975" s="117"/>
      <c r="AV1975" s="117"/>
      <c r="AW1975" s="117"/>
      <c r="AX1975" s="117"/>
      <c r="AY1975" s="117"/>
      <c r="AZ1975" s="117"/>
      <c r="BA1975" s="117"/>
    </row>
    <row r="1976" spans="33:53">
      <c r="AG1976" s="117"/>
      <c r="AH1976" s="117"/>
      <c r="AI1976" s="117"/>
      <c r="AJ1976" s="117"/>
      <c r="AK1976" s="117"/>
      <c r="AM1976" s="141"/>
      <c r="AT1976" s="117"/>
      <c r="AU1976" s="117"/>
      <c r="AV1976" s="117"/>
      <c r="AW1976" s="117"/>
      <c r="AX1976" s="117"/>
      <c r="AY1976" s="117"/>
      <c r="AZ1976" s="117"/>
      <c r="BA1976" s="117"/>
    </row>
    <row r="1977" spans="33:53">
      <c r="AG1977" s="117"/>
      <c r="AH1977" s="117"/>
      <c r="AI1977" s="117"/>
      <c r="AJ1977" s="117"/>
      <c r="AK1977" s="117"/>
      <c r="AM1977" s="141"/>
      <c r="AT1977" s="117"/>
      <c r="AU1977" s="117"/>
      <c r="AV1977" s="117"/>
      <c r="AW1977" s="117"/>
      <c r="AX1977" s="117"/>
      <c r="AY1977" s="117"/>
      <c r="AZ1977" s="117"/>
      <c r="BA1977" s="117"/>
    </row>
    <row r="1978" spans="33:53">
      <c r="AG1978" s="117"/>
      <c r="AH1978" s="117"/>
      <c r="AI1978" s="117"/>
      <c r="AJ1978" s="117"/>
      <c r="AK1978" s="117"/>
      <c r="AM1978" s="141"/>
      <c r="AT1978" s="117"/>
      <c r="AU1978" s="117"/>
      <c r="AV1978" s="117"/>
      <c r="AW1978" s="117"/>
      <c r="AX1978" s="117"/>
      <c r="AY1978" s="117"/>
      <c r="AZ1978" s="117"/>
      <c r="BA1978" s="117"/>
    </row>
    <row r="1979" spans="33:53">
      <c r="AG1979" s="117"/>
      <c r="AH1979" s="117"/>
      <c r="AI1979" s="117"/>
      <c r="AJ1979" s="117"/>
      <c r="AK1979" s="117"/>
      <c r="AM1979" s="141"/>
      <c r="AT1979" s="117"/>
      <c r="AU1979" s="117"/>
      <c r="AV1979" s="117"/>
      <c r="AW1979" s="117"/>
      <c r="AX1979" s="117"/>
      <c r="AY1979" s="117"/>
      <c r="AZ1979" s="117"/>
      <c r="BA1979" s="117"/>
    </row>
    <row r="1980" spans="33:53">
      <c r="AG1980" s="117"/>
      <c r="AH1980" s="117"/>
      <c r="AI1980" s="117"/>
      <c r="AJ1980" s="117"/>
      <c r="AK1980" s="117"/>
      <c r="AM1980" s="141"/>
      <c r="AT1980" s="117"/>
      <c r="AU1980" s="117"/>
      <c r="AV1980" s="117"/>
      <c r="AW1980" s="117"/>
      <c r="AX1980" s="117"/>
      <c r="AY1980" s="117"/>
      <c r="AZ1980" s="117"/>
      <c r="BA1980" s="117"/>
    </row>
    <row r="1981" spans="33:53">
      <c r="AG1981" s="117"/>
      <c r="AH1981" s="117"/>
      <c r="AI1981" s="117"/>
      <c r="AJ1981" s="117"/>
      <c r="AK1981" s="117"/>
      <c r="AM1981" s="141"/>
      <c r="AT1981" s="117"/>
      <c r="AU1981" s="117"/>
      <c r="AV1981" s="117"/>
      <c r="AW1981" s="117"/>
      <c r="AX1981" s="117"/>
      <c r="AY1981" s="117"/>
      <c r="AZ1981" s="117"/>
      <c r="BA1981" s="117"/>
    </row>
    <row r="1982" spans="33:53">
      <c r="AG1982" s="117"/>
      <c r="AH1982" s="117"/>
      <c r="AI1982" s="117"/>
      <c r="AJ1982" s="117"/>
      <c r="AK1982" s="117"/>
      <c r="AM1982" s="141"/>
      <c r="AT1982" s="117"/>
      <c r="AU1982" s="117"/>
      <c r="AV1982" s="117"/>
      <c r="AW1982" s="117"/>
      <c r="AX1982" s="117"/>
      <c r="AY1982" s="117"/>
      <c r="AZ1982" s="117"/>
      <c r="BA1982" s="117"/>
    </row>
    <row r="1983" spans="33:53">
      <c r="AG1983" s="117"/>
      <c r="AH1983" s="117"/>
      <c r="AI1983" s="117"/>
      <c r="AJ1983" s="117"/>
      <c r="AK1983" s="117"/>
      <c r="AM1983" s="141"/>
      <c r="AT1983" s="117"/>
      <c r="AU1983" s="117"/>
      <c r="AV1983" s="117"/>
      <c r="AW1983" s="117"/>
      <c r="AX1983" s="117"/>
      <c r="AY1983" s="117"/>
      <c r="AZ1983" s="117"/>
      <c r="BA1983" s="117"/>
    </row>
    <row r="1984" spans="33:53">
      <c r="AG1984" s="117"/>
      <c r="AH1984" s="117"/>
      <c r="AI1984" s="117"/>
      <c r="AJ1984" s="117"/>
      <c r="AK1984" s="117"/>
      <c r="AM1984" s="141"/>
      <c r="AT1984" s="117"/>
      <c r="AU1984" s="117"/>
      <c r="AV1984" s="117"/>
      <c r="AW1984" s="117"/>
      <c r="AX1984" s="117"/>
      <c r="AY1984" s="117"/>
      <c r="AZ1984" s="117"/>
      <c r="BA1984" s="117"/>
    </row>
    <row r="1985" spans="33:53">
      <c r="AG1985" s="117"/>
      <c r="AH1985" s="117"/>
      <c r="AI1985" s="117"/>
      <c r="AJ1985" s="117"/>
      <c r="AK1985" s="117"/>
      <c r="AM1985" s="141"/>
      <c r="AT1985" s="117"/>
      <c r="AU1985" s="117"/>
      <c r="AV1985" s="117"/>
      <c r="AW1985" s="117"/>
      <c r="AX1985" s="117"/>
      <c r="AY1985" s="117"/>
      <c r="AZ1985" s="117"/>
      <c r="BA1985" s="117"/>
    </row>
    <row r="1986" spans="33:53">
      <c r="AG1986" s="117"/>
      <c r="AH1986" s="117"/>
      <c r="AI1986" s="117"/>
      <c r="AJ1986" s="117"/>
      <c r="AK1986" s="117"/>
      <c r="AM1986" s="141"/>
      <c r="AT1986" s="117"/>
      <c r="AU1986" s="117"/>
      <c r="AV1986" s="117"/>
      <c r="AW1986" s="117"/>
      <c r="AX1986" s="117"/>
      <c r="AY1986" s="117"/>
      <c r="AZ1986" s="117"/>
      <c r="BA1986" s="117"/>
    </row>
    <row r="1987" spans="33:53">
      <c r="AG1987" s="117"/>
      <c r="AH1987" s="117"/>
      <c r="AI1987" s="117"/>
      <c r="AJ1987" s="117"/>
      <c r="AK1987" s="117"/>
      <c r="AM1987" s="141"/>
      <c r="AT1987" s="117"/>
      <c r="AU1987" s="117"/>
      <c r="AV1987" s="117"/>
      <c r="AW1987" s="117"/>
      <c r="AX1987" s="117"/>
      <c r="AY1987" s="117"/>
      <c r="AZ1987" s="117"/>
      <c r="BA1987" s="117"/>
    </row>
    <row r="1988" spans="33:53">
      <c r="AG1988" s="117"/>
      <c r="AH1988" s="117"/>
      <c r="AI1988" s="117"/>
      <c r="AJ1988" s="117"/>
      <c r="AK1988" s="117"/>
      <c r="AM1988" s="141"/>
      <c r="AT1988" s="117"/>
      <c r="AU1988" s="117"/>
      <c r="AV1988" s="117"/>
      <c r="AW1988" s="117"/>
      <c r="AX1988" s="117"/>
      <c r="AY1988" s="117"/>
      <c r="AZ1988" s="117"/>
      <c r="BA1988" s="117"/>
    </row>
    <row r="1989" spans="33:53">
      <c r="AG1989" s="117"/>
      <c r="AH1989" s="117"/>
      <c r="AI1989" s="117"/>
      <c r="AJ1989" s="117"/>
      <c r="AK1989" s="117"/>
      <c r="AM1989" s="141"/>
      <c r="AT1989" s="117"/>
      <c r="AU1989" s="117"/>
      <c r="AV1989" s="117"/>
      <c r="AW1989" s="117"/>
      <c r="AX1989" s="117"/>
      <c r="AY1989" s="117"/>
      <c r="AZ1989" s="117"/>
      <c r="BA1989" s="117"/>
    </row>
    <row r="1990" spans="33:53">
      <c r="AG1990" s="117"/>
      <c r="AH1990" s="117"/>
      <c r="AI1990" s="117"/>
      <c r="AJ1990" s="117"/>
      <c r="AK1990" s="117"/>
      <c r="AM1990" s="141"/>
      <c r="AT1990" s="117"/>
      <c r="AU1990" s="117"/>
      <c r="AV1990" s="117"/>
      <c r="AW1990" s="117"/>
      <c r="AX1990" s="117"/>
      <c r="AY1990" s="117"/>
      <c r="AZ1990" s="117"/>
      <c r="BA1990" s="117"/>
    </row>
    <row r="1991" spans="33:53">
      <c r="AG1991" s="117"/>
      <c r="AH1991" s="117"/>
      <c r="AI1991" s="117"/>
      <c r="AJ1991" s="117"/>
      <c r="AK1991" s="117"/>
      <c r="AM1991" s="141"/>
      <c r="AT1991" s="117"/>
      <c r="AU1991" s="117"/>
      <c r="AV1991" s="117"/>
      <c r="AW1991" s="117"/>
      <c r="AX1991" s="117"/>
      <c r="AY1991" s="117"/>
      <c r="AZ1991" s="117"/>
      <c r="BA1991" s="117"/>
    </row>
    <row r="1992" spans="33:53">
      <c r="AG1992" s="117"/>
      <c r="AH1992" s="117"/>
      <c r="AI1992" s="117"/>
      <c r="AJ1992" s="117"/>
      <c r="AK1992" s="117"/>
      <c r="AM1992" s="141"/>
      <c r="AT1992" s="117"/>
      <c r="AU1992" s="117"/>
      <c r="AV1992" s="117"/>
      <c r="AW1992" s="117"/>
      <c r="AX1992" s="117"/>
      <c r="AY1992" s="117"/>
      <c r="AZ1992" s="117"/>
      <c r="BA1992" s="117"/>
    </row>
    <row r="1993" spans="33:53">
      <c r="AG1993" s="117"/>
      <c r="AH1993" s="117"/>
      <c r="AI1993" s="117"/>
      <c r="AJ1993" s="117"/>
      <c r="AK1993" s="117"/>
      <c r="AM1993" s="141"/>
      <c r="AT1993" s="117"/>
      <c r="AU1993" s="117"/>
      <c r="AV1993" s="117"/>
      <c r="AW1993" s="117"/>
      <c r="AX1993" s="117"/>
      <c r="AY1993" s="117"/>
      <c r="AZ1993" s="117"/>
      <c r="BA1993" s="117"/>
    </row>
    <row r="1994" spans="33:53">
      <c r="AG1994" s="117"/>
      <c r="AH1994" s="117"/>
      <c r="AI1994" s="117"/>
      <c r="AJ1994" s="117"/>
      <c r="AK1994" s="117"/>
      <c r="AM1994" s="141"/>
      <c r="AT1994" s="117"/>
      <c r="AU1994" s="117"/>
      <c r="AV1994" s="117"/>
      <c r="AW1994" s="117"/>
      <c r="AX1994" s="117"/>
      <c r="AY1994" s="117"/>
      <c r="AZ1994" s="117"/>
      <c r="BA1994" s="117"/>
    </row>
    <row r="1995" spans="33:53">
      <c r="AG1995" s="117"/>
      <c r="AH1995" s="117"/>
      <c r="AI1995" s="117"/>
      <c r="AJ1995" s="117"/>
      <c r="AK1995" s="117"/>
      <c r="AM1995" s="141"/>
      <c r="AT1995" s="117"/>
      <c r="AU1995" s="117"/>
      <c r="AV1995" s="117"/>
      <c r="AW1995" s="117"/>
      <c r="AX1995" s="117"/>
      <c r="AY1995" s="117"/>
      <c r="AZ1995" s="117"/>
      <c r="BA1995" s="117"/>
    </row>
    <row r="1996" spans="33:53">
      <c r="AG1996" s="117"/>
      <c r="AH1996" s="117"/>
      <c r="AI1996" s="117"/>
      <c r="AJ1996" s="117"/>
      <c r="AK1996" s="117"/>
      <c r="AM1996" s="141"/>
      <c r="AT1996" s="117"/>
      <c r="AU1996" s="117"/>
      <c r="AV1996" s="117"/>
      <c r="AW1996" s="117"/>
      <c r="AX1996" s="117"/>
      <c r="AY1996" s="117"/>
      <c r="AZ1996" s="117"/>
      <c r="BA1996" s="117"/>
    </row>
    <row r="1997" spans="33:53">
      <c r="AG1997" s="117"/>
      <c r="AH1997" s="117"/>
      <c r="AI1997" s="117"/>
      <c r="AJ1997" s="117"/>
      <c r="AK1997" s="117"/>
      <c r="AM1997" s="141"/>
      <c r="AT1997" s="117"/>
      <c r="AU1997" s="117"/>
      <c r="AV1997" s="117"/>
      <c r="AW1997" s="117"/>
      <c r="AX1997" s="117"/>
      <c r="AY1997" s="117"/>
      <c r="AZ1997" s="117"/>
      <c r="BA1997" s="117"/>
    </row>
    <row r="1998" spans="33:53">
      <c r="AG1998" s="117"/>
      <c r="AH1998" s="117"/>
      <c r="AI1998" s="117"/>
      <c r="AJ1998" s="117"/>
      <c r="AK1998" s="117"/>
      <c r="AM1998" s="141"/>
      <c r="AT1998" s="117"/>
      <c r="AU1998" s="117"/>
      <c r="AV1998" s="117"/>
      <c r="AW1998" s="117"/>
      <c r="AX1998" s="117"/>
      <c r="AY1998" s="117"/>
      <c r="AZ1998" s="117"/>
      <c r="BA1998" s="117"/>
    </row>
    <row r="1999" spans="33:53">
      <c r="AG1999" s="117"/>
      <c r="AH1999" s="117"/>
      <c r="AI1999" s="117"/>
      <c r="AJ1999" s="117"/>
      <c r="AK1999" s="117"/>
      <c r="AM1999" s="141"/>
      <c r="AT1999" s="117"/>
      <c r="AU1999" s="117"/>
      <c r="AV1999" s="117"/>
      <c r="AW1999" s="117"/>
      <c r="AX1999" s="117"/>
      <c r="AY1999" s="117"/>
      <c r="AZ1999" s="117"/>
      <c r="BA1999" s="117"/>
    </row>
    <row r="2000" spans="33:53">
      <c r="AG2000" s="117"/>
      <c r="AH2000" s="117"/>
      <c r="AI2000" s="117"/>
      <c r="AJ2000" s="117"/>
      <c r="AK2000" s="117"/>
      <c r="AM2000" s="141"/>
      <c r="AT2000" s="117"/>
      <c r="AU2000" s="117"/>
      <c r="AV2000" s="117"/>
      <c r="AW2000" s="117"/>
      <c r="AX2000" s="117"/>
      <c r="AY2000" s="117"/>
      <c r="AZ2000" s="117"/>
      <c r="BA2000" s="117"/>
    </row>
    <row r="2001" spans="33:53">
      <c r="AG2001" s="117"/>
      <c r="AH2001" s="117"/>
      <c r="AI2001" s="117"/>
      <c r="AJ2001" s="117"/>
      <c r="AK2001" s="117"/>
      <c r="AM2001" s="141"/>
      <c r="AT2001" s="117"/>
      <c r="AU2001" s="117"/>
      <c r="AV2001" s="117"/>
      <c r="AW2001" s="117"/>
      <c r="AX2001" s="117"/>
      <c r="AY2001" s="117"/>
      <c r="AZ2001" s="117"/>
      <c r="BA2001" s="117"/>
    </row>
    <row r="2002" spans="33:53">
      <c r="AG2002" s="117"/>
      <c r="AH2002" s="117"/>
      <c r="AI2002" s="117"/>
      <c r="AJ2002" s="117"/>
      <c r="AK2002" s="117"/>
      <c r="AM2002" s="141"/>
      <c r="AT2002" s="117"/>
      <c r="AU2002" s="117"/>
      <c r="AV2002" s="117"/>
      <c r="AW2002" s="117"/>
      <c r="AX2002" s="117"/>
      <c r="AY2002" s="117"/>
      <c r="AZ2002" s="117"/>
      <c r="BA2002" s="117"/>
    </row>
    <row r="2003" spans="33:53">
      <c r="AG2003" s="117"/>
      <c r="AH2003" s="117"/>
      <c r="AI2003" s="117"/>
      <c r="AJ2003" s="117"/>
      <c r="AK2003" s="117"/>
      <c r="AM2003" s="141"/>
      <c r="AT2003" s="117"/>
      <c r="AU2003" s="117"/>
      <c r="AV2003" s="117"/>
      <c r="AW2003" s="117"/>
      <c r="AX2003" s="117"/>
      <c r="AY2003" s="117"/>
      <c r="AZ2003" s="117"/>
      <c r="BA2003" s="117"/>
    </row>
    <row r="2004" spans="33:53">
      <c r="AG2004" s="117"/>
      <c r="AH2004" s="117"/>
      <c r="AI2004" s="117"/>
      <c r="AJ2004" s="117"/>
      <c r="AK2004" s="117"/>
      <c r="AM2004" s="141"/>
      <c r="AT2004" s="117"/>
      <c r="AU2004" s="117"/>
      <c r="AV2004" s="117"/>
      <c r="AW2004" s="117"/>
      <c r="AX2004" s="117"/>
      <c r="AY2004" s="117"/>
      <c r="AZ2004" s="117"/>
      <c r="BA2004" s="117"/>
    </row>
    <row r="2005" spans="33:53">
      <c r="AG2005" s="117"/>
      <c r="AH2005" s="117"/>
      <c r="AI2005" s="117"/>
      <c r="AJ2005" s="117"/>
      <c r="AK2005" s="117"/>
      <c r="AM2005" s="141"/>
      <c r="AT2005" s="117"/>
      <c r="AU2005" s="117"/>
      <c r="AV2005" s="117"/>
      <c r="AW2005" s="117"/>
      <c r="AX2005" s="117"/>
      <c r="AY2005" s="117"/>
      <c r="AZ2005" s="117"/>
      <c r="BA2005" s="117"/>
    </row>
    <row r="2006" spans="33:53">
      <c r="AG2006" s="117"/>
      <c r="AH2006" s="117"/>
      <c r="AI2006" s="117"/>
      <c r="AJ2006" s="117"/>
      <c r="AK2006" s="117"/>
      <c r="AM2006" s="141"/>
      <c r="AT2006" s="117"/>
      <c r="AU2006" s="117"/>
      <c r="AV2006" s="117"/>
      <c r="AW2006" s="117"/>
      <c r="AX2006" s="117"/>
      <c r="AY2006" s="117"/>
      <c r="AZ2006" s="117"/>
      <c r="BA2006" s="117"/>
    </row>
    <row r="2007" spans="33:53">
      <c r="AG2007" s="117"/>
      <c r="AH2007" s="117"/>
      <c r="AI2007" s="117"/>
      <c r="AJ2007" s="117"/>
      <c r="AK2007" s="117"/>
      <c r="AM2007" s="141"/>
      <c r="AT2007" s="117"/>
      <c r="AU2007" s="117"/>
      <c r="AV2007" s="117"/>
      <c r="AW2007" s="117"/>
      <c r="AX2007" s="117"/>
      <c r="AY2007" s="117"/>
      <c r="AZ2007" s="117"/>
      <c r="BA2007" s="117"/>
    </row>
    <row r="2008" spans="33:53">
      <c r="AG2008" s="117"/>
      <c r="AH2008" s="117"/>
      <c r="AI2008" s="117"/>
      <c r="AJ2008" s="117"/>
      <c r="AK2008" s="117"/>
      <c r="AM2008" s="141"/>
      <c r="AT2008" s="117"/>
      <c r="AU2008" s="117"/>
      <c r="AV2008" s="117"/>
      <c r="AW2008" s="117"/>
      <c r="AX2008" s="117"/>
      <c r="AY2008" s="117"/>
      <c r="AZ2008" s="117"/>
      <c r="BA2008" s="117"/>
    </row>
    <row r="2009" spans="33:53">
      <c r="AG2009" s="117"/>
      <c r="AH2009" s="117"/>
      <c r="AI2009" s="117"/>
      <c r="AJ2009" s="117"/>
      <c r="AK2009" s="117"/>
      <c r="AM2009" s="141"/>
      <c r="AT2009" s="117"/>
      <c r="AU2009" s="117"/>
      <c r="AV2009" s="117"/>
      <c r="AW2009" s="117"/>
      <c r="AX2009" s="117"/>
      <c r="AY2009" s="117"/>
      <c r="AZ2009" s="117"/>
      <c r="BA2009" s="117"/>
    </row>
    <row r="2010" spans="33:53">
      <c r="AG2010" s="117"/>
      <c r="AH2010" s="117"/>
      <c r="AI2010" s="117"/>
      <c r="AJ2010" s="117"/>
      <c r="AK2010" s="117"/>
      <c r="AM2010" s="141"/>
      <c r="AT2010" s="117"/>
      <c r="AU2010" s="117"/>
      <c r="AV2010" s="117"/>
      <c r="AW2010" s="117"/>
      <c r="AX2010" s="117"/>
      <c r="AY2010" s="117"/>
      <c r="AZ2010" s="117"/>
      <c r="BA2010" s="117"/>
    </row>
    <row r="2011" spans="33:53">
      <c r="AG2011" s="117"/>
      <c r="AH2011" s="117"/>
      <c r="AI2011" s="117"/>
      <c r="AJ2011" s="117"/>
      <c r="AK2011" s="117"/>
      <c r="AM2011" s="141"/>
      <c r="AT2011" s="117"/>
      <c r="AU2011" s="117"/>
      <c r="AV2011" s="117"/>
      <c r="AW2011" s="117"/>
      <c r="AX2011" s="117"/>
      <c r="AY2011" s="117"/>
      <c r="AZ2011" s="117"/>
      <c r="BA2011" s="117"/>
    </row>
    <row r="2012" spans="33:53">
      <c r="AG2012" s="117"/>
      <c r="AH2012" s="117"/>
      <c r="AI2012" s="117"/>
      <c r="AJ2012" s="117"/>
      <c r="AK2012" s="117"/>
      <c r="AM2012" s="141"/>
      <c r="AT2012" s="117"/>
      <c r="AU2012" s="117"/>
      <c r="AV2012" s="117"/>
      <c r="AW2012" s="117"/>
      <c r="AX2012" s="117"/>
      <c r="AY2012" s="117"/>
      <c r="AZ2012" s="117"/>
      <c r="BA2012" s="117"/>
    </row>
    <row r="2013" spans="33:53">
      <c r="AG2013" s="117"/>
      <c r="AH2013" s="117"/>
      <c r="AI2013" s="117"/>
      <c r="AJ2013" s="117"/>
      <c r="AK2013" s="117"/>
      <c r="AM2013" s="141"/>
      <c r="AT2013" s="117"/>
      <c r="AU2013" s="117"/>
      <c r="AV2013" s="117"/>
      <c r="AW2013" s="117"/>
      <c r="AX2013" s="117"/>
      <c r="AY2013" s="117"/>
      <c r="AZ2013" s="117"/>
      <c r="BA2013" s="117"/>
    </row>
    <row r="2014" spans="33:53">
      <c r="AG2014" s="117"/>
      <c r="AH2014" s="117"/>
      <c r="AI2014" s="117"/>
      <c r="AJ2014" s="117"/>
      <c r="AK2014" s="117"/>
      <c r="AM2014" s="141"/>
      <c r="AT2014" s="117"/>
      <c r="AU2014" s="117"/>
      <c r="AV2014" s="117"/>
      <c r="AW2014" s="117"/>
      <c r="AX2014" s="117"/>
      <c r="AY2014" s="117"/>
      <c r="AZ2014" s="117"/>
      <c r="BA2014" s="117"/>
    </row>
    <row r="2015" spans="33:53">
      <c r="AG2015" s="117"/>
      <c r="AH2015" s="117"/>
      <c r="AI2015" s="117"/>
      <c r="AJ2015" s="117"/>
      <c r="AK2015" s="117"/>
      <c r="AM2015" s="141"/>
      <c r="AT2015" s="117"/>
      <c r="AU2015" s="117"/>
      <c r="AV2015" s="117"/>
      <c r="AW2015" s="117"/>
      <c r="AX2015" s="117"/>
      <c r="AY2015" s="117"/>
      <c r="AZ2015" s="117"/>
      <c r="BA2015" s="117"/>
    </row>
    <row r="2016" spans="33:53">
      <c r="AG2016" s="117"/>
      <c r="AH2016" s="117"/>
      <c r="AI2016" s="117"/>
      <c r="AJ2016" s="117"/>
      <c r="AK2016" s="117"/>
      <c r="AM2016" s="141"/>
      <c r="AT2016" s="117"/>
      <c r="AU2016" s="117"/>
      <c r="AV2016" s="117"/>
      <c r="AW2016" s="117"/>
      <c r="AX2016" s="117"/>
      <c r="AY2016" s="117"/>
      <c r="AZ2016" s="117"/>
      <c r="BA2016" s="117"/>
    </row>
    <row r="2017" spans="33:53">
      <c r="AG2017" s="117"/>
      <c r="AH2017" s="117"/>
      <c r="AI2017" s="117"/>
      <c r="AJ2017" s="117"/>
      <c r="AK2017" s="117"/>
      <c r="AM2017" s="141"/>
      <c r="AT2017" s="117"/>
      <c r="AU2017" s="117"/>
      <c r="AV2017" s="117"/>
      <c r="AW2017" s="117"/>
      <c r="AX2017" s="117"/>
      <c r="AY2017" s="117"/>
      <c r="AZ2017" s="117"/>
      <c r="BA2017" s="117"/>
    </row>
    <row r="2018" spans="33:53">
      <c r="AG2018" s="117"/>
      <c r="AH2018" s="117"/>
      <c r="AI2018" s="117"/>
      <c r="AJ2018" s="117"/>
      <c r="AK2018" s="117"/>
      <c r="AM2018" s="141"/>
      <c r="AT2018" s="117"/>
      <c r="AU2018" s="117"/>
      <c r="AV2018" s="117"/>
      <c r="AW2018" s="117"/>
      <c r="AX2018" s="117"/>
      <c r="AY2018" s="117"/>
      <c r="AZ2018" s="117"/>
      <c r="BA2018" s="117"/>
    </row>
    <row r="2019" spans="33:53">
      <c r="AG2019" s="117"/>
      <c r="AH2019" s="117"/>
      <c r="AI2019" s="117"/>
      <c r="AJ2019" s="117"/>
      <c r="AK2019" s="117"/>
      <c r="AM2019" s="141"/>
      <c r="AT2019" s="117"/>
      <c r="AU2019" s="117"/>
      <c r="AV2019" s="117"/>
      <c r="AW2019" s="117"/>
      <c r="AX2019" s="117"/>
      <c r="AY2019" s="117"/>
      <c r="AZ2019" s="117"/>
      <c r="BA2019" s="117"/>
    </row>
    <row r="2020" spans="33:53">
      <c r="AG2020" s="117"/>
      <c r="AH2020" s="117"/>
      <c r="AI2020" s="117"/>
      <c r="AJ2020" s="117"/>
      <c r="AK2020" s="117"/>
      <c r="AM2020" s="141"/>
      <c r="AT2020" s="117"/>
      <c r="AU2020" s="117"/>
      <c r="AV2020" s="117"/>
      <c r="AW2020" s="117"/>
      <c r="AX2020" s="117"/>
      <c r="AY2020" s="117"/>
      <c r="AZ2020" s="117"/>
      <c r="BA2020" s="117"/>
    </row>
    <row r="2021" spans="33:53">
      <c r="AG2021" s="117"/>
      <c r="AH2021" s="117"/>
      <c r="AI2021" s="117"/>
      <c r="AJ2021" s="117"/>
      <c r="AK2021" s="117"/>
      <c r="AM2021" s="141"/>
      <c r="AT2021" s="117"/>
      <c r="AU2021" s="117"/>
      <c r="AV2021" s="117"/>
      <c r="AW2021" s="117"/>
      <c r="AX2021" s="117"/>
      <c r="AY2021" s="117"/>
      <c r="AZ2021" s="117"/>
      <c r="BA2021" s="117"/>
    </row>
    <row r="2022" spans="33:53">
      <c r="AG2022" s="117"/>
      <c r="AH2022" s="117"/>
      <c r="AI2022" s="117"/>
      <c r="AJ2022" s="117"/>
      <c r="AK2022" s="117"/>
      <c r="AM2022" s="141"/>
      <c r="AT2022" s="117"/>
      <c r="AU2022" s="117"/>
      <c r="AV2022" s="117"/>
      <c r="AW2022" s="117"/>
      <c r="AX2022" s="117"/>
      <c r="AY2022" s="117"/>
      <c r="AZ2022" s="117"/>
      <c r="BA2022" s="117"/>
    </row>
    <row r="2023" spans="33:53">
      <c r="AG2023" s="117"/>
      <c r="AH2023" s="117"/>
      <c r="AI2023" s="117"/>
      <c r="AJ2023" s="117"/>
      <c r="AK2023" s="117"/>
      <c r="AM2023" s="141"/>
      <c r="AT2023" s="117"/>
      <c r="AU2023" s="117"/>
      <c r="AV2023" s="117"/>
      <c r="AW2023" s="117"/>
      <c r="AX2023" s="117"/>
      <c r="AY2023" s="117"/>
      <c r="AZ2023" s="117"/>
      <c r="BA2023" s="117"/>
    </row>
    <row r="2024" spans="33:53">
      <c r="AG2024" s="117"/>
      <c r="AH2024" s="117"/>
      <c r="AI2024" s="117"/>
      <c r="AJ2024" s="117"/>
      <c r="AK2024" s="117"/>
      <c r="AM2024" s="141"/>
      <c r="AT2024" s="117"/>
      <c r="AU2024" s="117"/>
      <c r="AV2024" s="117"/>
      <c r="AW2024" s="117"/>
      <c r="AX2024" s="117"/>
      <c r="AY2024" s="117"/>
      <c r="AZ2024" s="117"/>
      <c r="BA2024" s="117"/>
    </row>
    <row r="2025" spans="33:53">
      <c r="AG2025" s="117"/>
      <c r="AH2025" s="117"/>
      <c r="AI2025" s="117"/>
      <c r="AJ2025" s="117"/>
      <c r="AK2025" s="117"/>
      <c r="AM2025" s="141"/>
      <c r="AT2025" s="117"/>
      <c r="AU2025" s="117"/>
      <c r="AV2025" s="117"/>
      <c r="AW2025" s="117"/>
      <c r="AX2025" s="117"/>
      <c r="AY2025" s="117"/>
      <c r="AZ2025" s="117"/>
      <c r="BA2025" s="117"/>
    </row>
    <row r="2026" spans="33:53">
      <c r="AG2026" s="117"/>
      <c r="AH2026" s="117"/>
      <c r="AI2026" s="117"/>
      <c r="AJ2026" s="117"/>
      <c r="AK2026" s="117"/>
      <c r="AM2026" s="141"/>
      <c r="AT2026" s="117"/>
      <c r="AU2026" s="117"/>
      <c r="AV2026" s="117"/>
      <c r="AW2026" s="117"/>
      <c r="AX2026" s="117"/>
      <c r="AY2026" s="117"/>
      <c r="AZ2026" s="117"/>
      <c r="BA2026" s="117"/>
    </row>
    <row r="2027" spans="33:53">
      <c r="AG2027" s="117"/>
      <c r="AH2027" s="117"/>
      <c r="AI2027" s="117"/>
      <c r="AJ2027" s="117"/>
      <c r="AK2027" s="117"/>
      <c r="AM2027" s="141"/>
      <c r="AT2027" s="117"/>
      <c r="AU2027" s="117"/>
      <c r="AV2027" s="117"/>
      <c r="AW2027" s="117"/>
      <c r="AX2027" s="117"/>
      <c r="AY2027" s="117"/>
      <c r="AZ2027" s="117"/>
      <c r="BA2027" s="117"/>
    </row>
    <row r="2028" spans="33:53">
      <c r="AG2028" s="117"/>
      <c r="AH2028" s="117"/>
      <c r="AI2028" s="117"/>
      <c r="AJ2028" s="117"/>
      <c r="AK2028" s="117"/>
      <c r="AM2028" s="141"/>
      <c r="AT2028" s="117"/>
      <c r="AU2028" s="117"/>
      <c r="AV2028" s="117"/>
      <c r="AW2028" s="117"/>
      <c r="AX2028" s="117"/>
      <c r="AY2028" s="117"/>
      <c r="AZ2028" s="117"/>
      <c r="BA2028" s="117"/>
    </row>
    <row r="2029" spans="33:53">
      <c r="AG2029" s="117"/>
      <c r="AH2029" s="117"/>
      <c r="AI2029" s="117"/>
      <c r="AJ2029" s="117"/>
      <c r="AK2029" s="117"/>
      <c r="AM2029" s="141"/>
      <c r="AT2029" s="117"/>
      <c r="AU2029" s="117"/>
      <c r="AV2029" s="117"/>
      <c r="AW2029" s="117"/>
      <c r="AX2029" s="117"/>
      <c r="AY2029" s="117"/>
      <c r="AZ2029" s="117"/>
      <c r="BA2029" s="117"/>
    </row>
    <row r="2030" spans="33:53">
      <c r="AG2030" s="117"/>
      <c r="AH2030" s="117"/>
      <c r="AI2030" s="117"/>
      <c r="AJ2030" s="117"/>
      <c r="AK2030" s="117"/>
      <c r="AM2030" s="141"/>
      <c r="AT2030" s="117"/>
      <c r="AU2030" s="117"/>
      <c r="AV2030" s="117"/>
      <c r="AW2030" s="117"/>
      <c r="AX2030" s="117"/>
      <c r="AY2030" s="117"/>
      <c r="AZ2030" s="117"/>
      <c r="BA2030" s="117"/>
    </row>
    <row r="2031" spans="33:53">
      <c r="AG2031" s="117"/>
      <c r="AH2031" s="117"/>
      <c r="AI2031" s="117"/>
      <c r="AJ2031" s="117"/>
      <c r="AK2031" s="117"/>
      <c r="AM2031" s="141"/>
      <c r="AT2031" s="117"/>
      <c r="AU2031" s="117"/>
      <c r="AV2031" s="117"/>
      <c r="AW2031" s="117"/>
      <c r="AX2031" s="117"/>
      <c r="AY2031" s="117"/>
      <c r="AZ2031" s="117"/>
      <c r="BA2031" s="117"/>
    </row>
    <row r="2032" spans="33:53">
      <c r="AG2032" s="117"/>
      <c r="AH2032" s="117"/>
      <c r="AI2032" s="117"/>
      <c r="AJ2032" s="117"/>
      <c r="AK2032" s="117"/>
      <c r="AM2032" s="141"/>
      <c r="AT2032" s="117"/>
      <c r="AU2032" s="117"/>
      <c r="AV2032" s="117"/>
      <c r="AW2032" s="117"/>
      <c r="AX2032" s="117"/>
      <c r="AY2032" s="117"/>
      <c r="AZ2032" s="117"/>
      <c r="BA2032" s="117"/>
    </row>
    <row r="2033" spans="33:53">
      <c r="AG2033" s="117"/>
      <c r="AH2033" s="117"/>
      <c r="AI2033" s="117"/>
      <c r="AJ2033" s="117"/>
      <c r="AK2033" s="117"/>
      <c r="AM2033" s="141"/>
      <c r="AT2033" s="117"/>
      <c r="AU2033" s="117"/>
      <c r="AV2033" s="117"/>
      <c r="AW2033" s="117"/>
      <c r="AX2033" s="117"/>
      <c r="AY2033" s="117"/>
      <c r="AZ2033" s="117"/>
      <c r="BA2033" s="117"/>
    </row>
    <row r="2034" spans="33:53">
      <c r="AG2034" s="117"/>
      <c r="AH2034" s="117"/>
      <c r="AI2034" s="117"/>
      <c r="AJ2034" s="117"/>
      <c r="AK2034" s="117"/>
      <c r="AM2034" s="141"/>
      <c r="AT2034" s="117"/>
      <c r="AU2034" s="117"/>
      <c r="AV2034" s="117"/>
      <c r="AW2034" s="117"/>
      <c r="AX2034" s="117"/>
      <c r="AY2034" s="117"/>
      <c r="AZ2034" s="117"/>
      <c r="BA2034" s="117"/>
    </row>
    <row r="2035" spans="33:53">
      <c r="AG2035" s="117"/>
      <c r="AH2035" s="117"/>
      <c r="AI2035" s="117"/>
      <c r="AJ2035" s="117"/>
      <c r="AK2035" s="117"/>
      <c r="AM2035" s="141"/>
      <c r="AT2035" s="117"/>
      <c r="AU2035" s="117"/>
      <c r="AV2035" s="117"/>
      <c r="AW2035" s="117"/>
      <c r="AX2035" s="117"/>
      <c r="AY2035" s="117"/>
      <c r="AZ2035" s="117"/>
      <c r="BA2035" s="117"/>
    </row>
    <row r="2036" spans="33:53">
      <c r="AG2036" s="117"/>
      <c r="AH2036" s="117"/>
      <c r="AI2036" s="117"/>
      <c r="AJ2036" s="117"/>
      <c r="AK2036" s="117"/>
      <c r="AM2036" s="141"/>
      <c r="AT2036" s="117"/>
      <c r="AU2036" s="117"/>
      <c r="AV2036" s="117"/>
      <c r="AW2036" s="117"/>
      <c r="AX2036" s="117"/>
      <c r="AY2036" s="117"/>
      <c r="AZ2036" s="117"/>
      <c r="BA2036" s="117"/>
    </row>
    <row r="2037" spans="33:53">
      <c r="AG2037" s="117"/>
      <c r="AH2037" s="117"/>
      <c r="AI2037" s="117"/>
      <c r="AJ2037" s="117"/>
      <c r="AK2037" s="117"/>
      <c r="AM2037" s="141"/>
      <c r="AT2037" s="117"/>
      <c r="AU2037" s="117"/>
      <c r="AV2037" s="117"/>
      <c r="AW2037" s="117"/>
      <c r="AX2037" s="117"/>
      <c r="AY2037" s="117"/>
      <c r="AZ2037" s="117"/>
      <c r="BA2037" s="117"/>
    </row>
    <row r="2038" spans="33:53">
      <c r="AG2038" s="117"/>
      <c r="AH2038" s="117"/>
      <c r="AI2038" s="117"/>
      <c r="AJ2038" s="117"/>
      <c r="AK2038" s="117"/>
      <c r="AM2038" s="141"/>
      <c r="AT2038" s="117"/>
      <c r="AU2038" s="117"/>
      <c r="AV2038" s="117"/>
      <c r="AW2038" s="117"/>
      <c r="AX2038" s="117"/>
      <c r="AY2038" s="117"/>
      <c r="AZ2038" s="117"/>
      <c r="BA2038" s="117"/>
    </row>
    <row r="2039" spans="33:53">
      <c r="AG2039" s="117"/>
      <c r="AH2039" s="117"/>
      <c r="AI2039" s="117"/>
      <c r="AJ2039" s="117"/>
      <c r="AK2039" s="117"/>
      <c r="AM2039" s="141"/>
      <c r="AT2039" s="117"/>
      <c r="AU2039" s="117"/>
      <c r="AV2039" s="117"/>
      <c r="AW2039" s="117"/>
      <c r="AX2039" s="117"/>
      <c r="AY2039" s="117"/>
      <c r="AZ2039" s="117"/>
      <c r="BA2039" s="117"/>
    </row>
    <row r="2040" spans="33:53">
      <c r="AG2040" s="117"/>
      <c r="AH2040" s="117"/>
      <c r="AI2040" s="117"/>
      <c r="AJ2040" s="117"/>
      <c r="AK2040" s="117"/>
      <c r="AM2040" s="141"/>
      <c r="AT2040" s="117"/>
      <c r="AU2040" s="117"/>
      <c r="AV2040" s="117"/>
      <c r="AW2040" s="117"/>
      <c r="AX2040" s="117"/>
      <c r="AY2040" s="117"/>
      <c r="AZ2040" s="117"/>
      <c r="BA2040" s="117"/>
    </row>
    <row r="2041" spans="33:53">
      <c r="AG2041" s="117"/>
      <c r="AH2041" s="117"/>
      <c r="AI2041" s="117"/>
      <c r="AJ2041" s="117"/>
      <c r="AK2041" s="117"/>
      <c r="AM2041" s="141"/>
      <c r="AT2041" s="117"/>
      <c r="AU2041" s="117"/>
      <c r="AV2041" s="117"/>
      <c r="AW2041" s="117"/>
      <c r="AX2041" s="117"/>
      <c r="AY2041" s="117"/>
      <c r="AZ2041" s="117"/>
      <c r="BA2041" s="117"/>
    </row>
    <row r="2042" spans="33:53">
      <c r="AG2042" s="117"/>
      <c r="AH2042" s="117"/>
      <c r="AI2042" s="117"/>
      <c r="AJ2042" s="117"/>
      <c r="AK2042" s="117"/>
      <c r="AM2042" s="141"/>
      <c r="AT2042" s="117"/>
      <c r="AU2042" s="117"/>
      <c r="AV2042" s="117"/>
      <c r="AW2042" s="117"/>
      <c r="AX2042" s="117"/>
      <c r="AY2042" s="117"/>
      <c r="AZ2042" s="117"/>
      <c r="BA2042" s="117"/>
    </row>
    <row r="2043" spans="33:53">
      <c r="AG2043" s="117"/>
      <c r="AH2043" s="117"/>
      <c r="AI2043" s="117"/>
      <c r="AJ2043" s="117"/>
      <c r="AK2043" s="117"/>
      <c r="AM2043" s="141"/>
      <c r="AT2043" s="117"/>
      <c r="AU2043" s="117"/>
      <c r="AV2043" s="117"/>
      <c r="AW2043" s="117"/>
      <c r="AX2043" s="117"/>
      <c r="AY2043" s="117"/>
      <c r="AZ2043" s="117"/>
      <c r="BA2043" s="117"/>
    </row>
    <row r="2044" spans="33:53">
      <c r="AG2044" s="117"/>
      <c r="AH2044" s="117"/>
      <c r="AI2044" s="117"/>
      <c r="AJ2044" s="117"/>
      <c r="AK2044" s="117"/>
      <c r="AM2044" s="141"/>
      <c r="AT2044" s="117"/>
      <c r="AU2044" s="117"/>
      <c r="AV2044" s="117"/>
      <c r="AW2044" s="117"/>
      <c r="AX2044" s="117"/>
      <c r="AY2044" s="117"/>
      <c r="AZ2044" s="117"/>
      <c r="BA2044" s="117"/>
    </row>
    <row r="2045" spans="33:53">
      <c r="AG2045" s="117"/>
      <c r="AH2045" s="117"/>
      <c r="AI2045" s="117"/>
      <c r="AJ2045" s="117"/>
      <c r="AK2045" s="117"/>
      <c r="AM2045" s="141"/>
      <c r="AT2045" s="117"/>
      <c r="AU2045" s="117"/>
      <c r="AV2045" s="117"/>
      <c r="AW2045" s="117"/>
      <c r="AX2045" s="117"/>
      <c r="AY2045" s="117"/>
      <c r="AZ2045" s="117"/>
      <c r="BA2045" s="117"/>
    </row>
    <row r="2046" spans="33:53">
      <c r="AG2046" s="117"/>
      <c r="AH2046" s="117"/>
      <c r="AI2046" s="117"/>
      <c r="AJ2046" s="117"/>
      <c r="AK2046" s="117"/>
      <c r="AM2046" s="141"/>
      <c r="AT2046" s="117"/>
      <c r="AU2046" s="117"/>
      <c r="AV2046" s="117"/>
      <c r="AW2046" s="117"/>
      <c r="AX2046" s="117"/>
      <c r="AY2046" s="117"/>
      <c r="AZ2046" s="117"/>
      <c r="BA2046" s="117"/>
    </row>
    <row r="2047" spans="33:53">
      <c r="AG2047" s="117"/>
      <c r="AH2047" s="117"/>
      <c r="AI2047" s="117"/>
      <c r="AJ2047" s="117"/>
      <c r="AK2047" s="117"/>
      <c r="AM2047" s="141"/>
      <c r="AT2047" s="117"/>
      <c r="AU2047" s="117"/>
      <c r="AV2047" s="117"/>
      <c r="AW2047" s="117"/>
      <c r="AX2047" s="117"/>
      <c r="AY2047" s="117"/>
      <c r="AZ2047" s="117"/>
      <c r="BA2047" s="117"/>
    </row>
    <row r="2048" spans="33:53">
      <c r="AG2048" s="117"/>
      <c r="AH2048" s="117"/>
      <c r="AI2048" s="117"/>
      <c r="AJ2048" s="117"/>
      <c r="AK2048" s="117"/>
      <c r="AM2048" s="141"/>
      <c r="AT2048" s="117"/>
      <c r="AU2048" s="117"/>
      <c r="AV2048" s="117"/>
      <c r="AW2048" s="117"/>
      <c r="AX2048" s="117"/>
      <c r="AY2048" s="117"/>
      <c r="AZ2048" s="117"/>
      <c r="BA2048" s="117"/>
    </row>
    <row r="2049" spans="33:53">
      <c r="AG2049" s="117"/>
      <c r="AH2049" s="117"/>
      <c r="AI2049" s="117"/>
      <c r="AJ2049" s="117"/>
      <c r="AK2049" s="117"/>
      <c r="AM2049" s="141"/>
      <c r="AT2049" s="117"/>
      <c r="AU2049" s="117"/>
      <c r="AV2049" s="117"/>
      <c r="AW2049" s="117"/>
      <c r="AX2049" s="117"/>
      <c r="AY2049" s="117"/>
      <c r="AZ2049" s="117"/>
      <c r="BA2049" s="117"/>
    </row>
    <row r="2050" spans="33:53">
      <c r="AG2050" s="117"/>
      <c r="AH2050" s="117"/>
      <c r="AI2050" s="117"/>
      <c r="AJ2050" s="117"/>
      <c r="AK2050" s="117"/>
      <c r="AM2050" s="141"/>
      <c r="AT2050" s="117"/>
      <c r="AU2050" s="117"/>
      <c r="AV2050" s="117"/>
      <c r="AW2050" s="117"/>
      <c r="AX2050" s="117"/>
      <c r="AY2050" s="117"/>
      <c r="AZ2050" s="117"/>
      <c r="BA2050" s="117"/>
    </row>
    <row r="2051" spans="33:53">
      <c r="AG2051" s="117"/>
      <c r="AH2051" s="117"/>
      <c r="AI2051" s="117"/>
      <c r="AJ2051" s="117"/>
      <c r="AK2051" s="117"/>
      <c r="AM2051" s="141"/>
      <c r="AT2051" s="117"/>
      <c r="AU2051" s="117"/>
      <c r="AV2051" s="117"/>
      <c r="AW2051" s="117"/>
      <c r="AX2051" s="117"/>
      <c r="AY2051" s="117"/>
      <c r="AZ2051" s="117"/>
      <c r="BA2051" s="117"/>
    </row>
    <row r="2052" spans="33:53">
      <c r="AG2052" s="117"/>
      <c r="AH2052" s="117"/>
      <c r="AI2052" s="117"/>
      <c r="AJ2052" s="117"/>
      <c r="AK2052" s="117"/>
      <c r="AM2052" s="141"/>
      <c r="AT2052" s="117"/>
      <c r="AU2052" s="117"/>
      <c r="AV2052" s="117"/>
      <c r="AW2052" s="117"/>
      <c r="AX2052" s="117"/>
      <c r="AY2052" s="117"/>
      <c r="AZ2052" s="117"/>
      <c r="BA2052" s="117"/>
    </row>
    <row r="2053" spans="33:53">
      <c r="AG2053" s="117"/>
      <c r="AH2053" s="117"/>
      <c r="AI2053" s="117"/>
      <c r="AJ2053" s="117"/>
      <c r="AK2053" s="117"/>
      <c r="AM2053" s="141"/>
      <c r="AT2053" s="117"/>
      <c r="AU2053" s="117"/>
      <c r="AV2053" s="117"/>
      <c r="AW2053" s="117"/>
      <c r="AX2053" s="117"/>
      <c r="AY2053" s="117"/>
      <c r="AZ2053" s="117"/>
      <c r="BA2053" s="117"/>
    </row>
    <row r="2054" spans="33:53">
      <c r="AG2054" s="117"/>
      <c r="AH2054" s="117"/>
      <c r="AI2054" s="117"/>
      <c r="AJ2054" s="117"/>
      <c r="AK2054" s="117"/>
      <c r="AM2054" s="141"/>
      <c r="AT2054" s="117"/>
      <c r="AU2054" s="117"/>
      <c r="AV2054" s="117"/>
      <c r="AW2054" s="117"/>
      <c r="AX2054" s="117"/>
      <c r="AY2054" s="117"/>
      <c r="AZ2054" s="117"/>
      <c r="BA2054" s="117"/>
    </row>
    <row r="2055" spans="33:53">
      <c r="AG2055" s="117"/>
      <c r="AH2055" s="117"/>
      <c r="AI2055" s="117"/>
      <c r="AJ2055" s="117"/>
      <c r="AK2055" s="117"/>
      <c r="AM2055" s="141"/>
      <c r="AT2055" s="117"/>
      <c r="AU2055" s="117"/>
      <c r="AV2055" s="117"/>
      <c r="AW2055" s="117"/>
      <c r="AX2055" s="117"/>
      <c r="AY2055" s="117"/>
      <c r="AZ2055" s="117"/>
      <c r="BA2055" s="117"/>
    </row>
    <row r="2056" spans="33:53">
      <c r="AG2056" s="117"/>
      <c r="AH2056" s="117"/>
      <c r="AI2056" s="117"/>
      <c r="AJ2056" s="117"/>
      <c r="AK2056" s="117"/>
      <c r="AM2056" s="141"/>
      <c r="AT2056" s="117"/>
      <c r="AU2056" s="117"/>
      <c r="AV2056" s="117"/>
      <c r="AW2056" s="117"/>
      <c r="AX2056" s="117"/>
      <c r="AY2056" s="117"/>
      <c r="AZ2056" s="117"/>
      <c r="BA2056" s="117"/>
    </row>
    <row r="2057" spans="33:53">
      <c r="AG2057" s="117"/>
      <c r="AH2057" s="117"/>
      <c r="AI2057" s="117"/>
      <c r="AJ2057" s="117"/>
      <c r="AK2057" s="117"/>
      <c r="AM2057" s="141"/>
      <c r="AT2057" s="117"/>
      <c r="AU2057" s="117"/>
      <c r="AV2057" s="117"/>
      <c r="AW2057" s="117"/>
      <c r="AX2057" s="117"/>
      <c r="AY2057" s="117"/>
      <c r="AZ2057" s="117"/>
      <c r="BA2057" s="117"/>
    </row>
    <row r="2058" spans="33:53">
      <c r="AG2058" s="117"/>
      <c r="AH2058" s="117"/>
      <c r="AI2058" s="117"/>
      <c r="AJ2058" s="117"/>
      <c r="AK2058" s="117"/>
      <c r="AL2058" s="142"/>
      <c r="AM2058" s="141"/>
      <c r="AT2058" s="117"/>
      <c r="AU2058" s="117"/>
      <c r="AV2058" s="117"/>
      <c r="AW2058" s="117"/>
      <c r="AX2058" s="117"/>
      <c r="AY2058" s="117"/>
      <c r="AZ2058" s="117"/>
      <c r="BA2058" s="117"/>
    </row>
    <row r="2059" spans="33:53">
      <c r="AG2059" s="117"/>
      <c r="AH2059" s="117"/>
      <c r="AI2059" s="117"/>
      <c r="AJ2059" s="117"/>
      <c r="AK2059" s="117"/>
      <c r="AL2059" s="142"/>
      <c r="AM2059" s="141"/>
      <c r="AT2059" s="117"/>
      <c r="AU2059" s="117"/>
      <c r="AV2059" s="117"/>
      <c r="AW2059" s="117"/>
      <c r="AX2059" s="117"/>
      <c r="AY2059" s="117"/>
      <c r="AZ2059" s="117"/>
      <c r="BA2059" s="117"/>
    </row>
    <row r="2060" spans="33:53">
      <c r="AG2060" s="117"/>
      <c r="AH2060" s="117"/>
      <c r="AI2060" s="117"/>
      <c r="AJ2060" s="117"/>
      <c r="AK2060" s="117"/>
      <c r="AL2060" s="142"/>
      <c r="AM2060" s="141"/>
      <c r="AT2060" s="117"/>
      <c r="AU2060" s="117"/>
      <c r="AV2060" s="117"/>
      <c r="AW2060" s="117"/>
      <c r="AX2060" s="117"/>
      <c r="AY2060" s="117"/>
      <c r="AZ2060" s="117"/>
      <c r="BA2060" s="117"/>
    </row>
    <row r="2061" spans="33:53">
      <c r="AG2061" s="117"/>
      <c r="AH2061" s="117"/>
      <c r="AI2061" s="117"/>
      <c r="AJ2061" s="117"/>
      <c r="AK2061" s="117"/>
      <c r="AL2061" s="142"/>
      <c r="AM2061" s="141"/>
      <c r="AT2061" s="117"/>
      <c r="AU2061" s="117"/>
      <c r="AV2061" s="117"/>
      <c r="AW2061" s="117"/>
      <c r="AX2061" s="117"/>
      <c r="AY2061" s="117"/>
      <c r="AZ2061" s="117"/>
      <c r="BA2061" s="117"/>
    </row>
    <row r="2062" spans="33:53">
      <c r="AG2062" s="117"/>
      <c r="AH2062" s="117"/>
      <c r="AI2062" s="117"/>
      <c r="AJ2062" s="117"/>
      <c r="AK2062" s="117"/>
      <c r="AL2062" s="142"/>
      <c r="AM2062" s="141"/>
      <c r="AT2062" s="117"/>
      <c r="AU2062" s="117"/>
      <c r="AV2062" s="117"/>
      <c r="AW2062" s="117"/>
      <c r="AX2062" s="117"/>
      <c r="AY2062" s="117"/>
      <c r="AZ2062" s="117"/>
      <c r="BA2062" s="117"/>
    </row>
    <row r="2063" spans="33:53">
      <c r="AG2063" s="117"/>
      <c r="AH2063" s="117"/>
      <c r="AI2063" s="117"/>
      <c r="AJ2063" s="117"/>
      <c r="AK2063" s="117"/>
      <c r="AL2063" s="142"/>
      <c r="AM2063" s="141"/>
      <c r="AT2063" s="117"/>
      <c r="AU2063" s="117"/>
      <c r="AV2063" s="117"/>
      <c r="AW2063" s="117"/>
      <c r="AX2063" s="117"/>
      <c r="AY2063" s="117"/>
      <c r="AZ2063" s="117"/>
      <c r="BA2063" s="117"/>
    </row>
    <row r="2064" spans="33:53">
      <c r="AG2064" s="117"/>
      <c r="AH2064" s="117"/>
      <c r="AI2064" s="117"/>
      <c r="AJ2064" s="117"/>
      <c r="AK2064" s="117"/>
      <c r="AL2064" s="142"/>
      <c r="AM2064" s="141"/>
      <c r="AT2064" s="117"/>
      <c r="AU2064" s="117"/>
      <c r="AV2064" s="117"/>
      <c r="AW2064" s="117"/>
      <c r="AX2064" s="117"/>
      <c r="AY2064" s="117"/>
      <c r="AZ2064" s="117"/>
      <c r="BA2064" s="117"/>
    </row>
    <row r="2065" spans="33:53">
      <c r="AG2065" s="117"/>
      <c r="AH2065" s="117"/>
      <c r="AI2065" s="117"/>
      <c r="AJ2065" s="117"/>
      <c r="AK2065" s="117"/>
      <c r="AL2065" s="142"/>
      <c r="AM2065" s="141"/>
      <c r="AT2065" s="117"/>
      <c r="AU2065" s="117"/>
      <c r="AV2065" s="117"/>
      <c r="AW2065" s="117"/>
      <c r="AX2065" s="117"/>
      <c r="AY2065" s="117"/>
      <c r="AZ2065" s="117"/>
      <c r="BA2065" s="117"/>
    </row>
    <row r="2066" spans="33:53">
      <c r="AG2066" s="117"/>
      <c r="AH2066" s="117"/>
      <c r="AI2066" s="117"/>
      <c r="AJ2066" s="117"/>
      <c r="AK2066" s="117"/>
      <c r="AL2066" s="142"/>
      <c r="AM2066" s="141"/>
      <c r="AT2066" s="117"/>
      <c r="AU2066" s="117"/>
      <c r="AV2066" s="117"/>
      <c r="AW2066" s="117"/>
      <c r="AX2066" s="117"/>
      <c r="AY2066" s="117"/>
      <c r="AZ2066" s="117"/>
      <c r="BA2066" s="117"/>
    </row>
    <row r="2067" spans="33:53">
      <c r="AG2067" s="117"/>
      <c r="AH2067" s="117"/>
      <c r="AI2067" s="117"/>
      <c r="AJ2067" s="117"/>
      <c r="AK2067" s="117"/>
      <c r="AL2067" s="142"/>
      <c r="AM2067" s="141"/>
      <c r="AT2067" s="117"/>
      <c r="AU2067" s="117"/>
      <c r="AV2067" s="117"/>
      <c r="AW2067" s="117"/>
      <c r="AX2067" s="117"/>
      <c r="AY2067" s="117"/>
      <c r="AZ2067" s="117"/>
      <c r="BA2067" s="117"/>
    </row>
    <row r="2068" spans="33:53">
      <c r="AG2068" s="117"/>
      <c r="AH2068" s="117"/>
      <c r="AI2068" s="117"/>
      <c r="AJ2068" s="117"/>
      <c r="AK2068" s="117"/>
      <c r="AL2068" s="142"/>
      <c r="AM2068" s="141"/>
      <c r="AT2068" s="117"/>
      <c r="AU2068" s="117"/>
      <c r="AV2068" s="117"/>
      <c r="AW2068" s="117"/>
      <c r="AX2068" s="117"/>
      <c r="AY2068" s="117"/>
      <c r="AZ2068" s="117"/>
      <c r="BA2068" s="117"/>
    </row>
    <row r="2069" spans="33:53">
      <c r="AG2069" s="117"/>
      <c r="AH2069" s="117"/>
      <c r="AI2069" s="117"/>
      <c r="AJ2069" s="117"/>
      <c r="AK2069" s="117"/>
      <c r="AL2069" s="142"/>
      <c r="AM2069" s="141"/>
      <c r="AT2069" s="117"/>
      <c r="AU2069" s="117"/>
      <c r="AV2069" s="117"/>
      <c r="AW2069" s="117"/>
      <c r="AX2069" s="117"/>
      <c r="AY2069" s="117"/>
      <c r="AZ2069" s="117"/>
      <c r="BA2069" s="117"/>
    </row>
    <row r="2070" spans="33:53">
      <c r="AG2070" s="117"/>
      <c r="AH2070" s="117"/>
      <c r="AI2070" s="117"/>
      <c r="AJ2070" s="117"/>
      <c r="AK2070" s="117"/>
      <c r="AL2070" s="142"/>
      <c r="AM2070" s="141"/>
      <c r="AT2070" s="117"/>
      <c r="AU2070" s="117"/>
      <c r="AV2070" s="117"/>
      <c r="AW2070" s="117"/>
      <c r="AX2070" s="117"/>
      <c r="AY2070" s="117"/>
      <c r="AZ2070" s="117"/>
      <c r="BA2070" s="117"/>
    </row>
    <row r="2071" spans="33:53">
      <c r="AG2071" s="117"/>
      <c r="AH2071" s="117"/>
      <c r="AI2071" s="117"/>
      <c r="AJ2071" s="117"/>
      <c r="AK2071" s="117"/>
      <c r="AL2071" s="142"/>
      <c r="AM2071" s="141"/>
      <c r="AT2071" s="117"/>
      <c r="AU2071" s="117"/>
      <c r="AV2071" s="117"/>
      <c r="AW2071" s="117"/>
      <c r="AX2071" s="117"/>
      <c r="AY2071" s="117"/>
      <c r="AZ2071" s="117"/>
      <c r="BA2071" s="117"/>
    </row>
    <row r="2072" spans="33:53">
      <c r="AG2072" s="117"/>
      <c r="AH2072" s="117"/>
      <c r="AI2072" s="117"/>
      <c r="AJ2072" s="117"/>
      <c r="AK2072" s="117"/>
      <c r="AL2072" s="142"/>
      <c r="AM2072" s="141"/>
      <c r="AT2072" s="117"/>
      <c r="AU2072" s="117"/>
      <c r="AV2072" s="117"/>
      <c r="AW2072" s="117"/>
      <c r="AX2072" s="117"/>
      <c r="AY2072" s="117"/>
      <c r="AZ2072" s="117"/>
      <c r="BA2072" s="117"/>
    </row>
    <row r="2073" spans="33:53">
      <c r="AG2073" s="117"/>
      <c r="AH2073" s="117"/>
      <c r="AI2073" s="117"/>
      <c r="AJ2073" s="117"/>
      <c r="AK2073" s="117"/>
      <c r="AL2073" s="142"/>
      <c r="AM2073" s="141"/>
      <c r="AT2073" s="117"/>
      <c r="AU2073" s="117"/>
      <c r="AV2073" s="117"/>
      <c r="AW2073" s="117"/>
      <c r="AX2073" s="117"/>
      <c r="AY2073" s="117"/>
      <c r="AZ2073" s="117"/>
      <c r="BA2073" s="117"/>
    </row>
    <row r="2074" spans="33:53">
      <c r="AG2074" s="117"/>
      <c r="AH2074" s="117"/>
      <c r="AI2074" s="117"/>
      <c r="AJ2074" s="117"/>
      <c r="AK2074" s="117"/>
      <c r="AL2074" s="142"/>
      <c r="AM2074" s="141"/>
      <c r="AT2074" s="117"/>
      <c r="AU2074" s="117"/>
      <c r="AV2074" s="117"/>
      <c r="AW2074" s="117"/>
      <c r="AX2074" s="117"/>
      <c r="AY2074" s="117"/>
      <c r="AZ2074" s="117"/>
      <c r="BA2074" s="117"/>
    </row>
    <row r="2075" spans="33:53">
      <c r="AG2075" s="117"/>
      <c r="AH2075" s="117"/>
      <c r="AI2075" s="117"/>
      <c r="AJ2075" s="117"/>
      <c r="AK2075" s="117"/>
      <c r="AL2075" s="142"/>
      <c r="AM2075" s="141"/>
      <c r="AT2075" s="117"/>
      <c r="AU2075" s="117"/>
      <c r="AV2075" s="117"/>
      <c r="AW2075" s="117"/>
      <c r="AX2075" s="117"/>
      <c r="AY2075" s="117"/>
      <c r="AZ2075" s="117"/>
      <c r="BA2075" s="117"/>
    </row>
    <row r="2076" spans="33:53">
      <c r="AG2076" s="117"/>
      <c r="AH2076" s="117"/>
      <c r="AI2076" s="117"/>
      <c r="AJ2076" s="117"/>
      <c r="AK2076" s="117"/>
      <c r="AL2076" s="142"/>
      <c r="AM2076" s="141"/>
      <c r="AT2076" s="117"/>
      <c r="AU2076" s="117"/>
      <c r="AV2076" s="117"/>
      <c r="AW2076" s="117"/>
      <c r="AX2076" s="117"/>
      <c r="AY2076" s="117"/>
      <c r="AZ2076" s="117"/>
      <c r="BA2076" s="117"/>
    </row>
    <row r="2077" spans="33:53">
      <c r="AG2077" s="117"/>
      <c r="AH2077" s="117"/>
      <c r="AI2077" s="117"/>
      <c r="AJ2077" s="117"/>
      <c r="AK2077" s="117"/>
      <c r="AL2077" s="142"/>
      <c r="AM2077" s="141"/>
      <c r="AT2077" s="117"/>
      <c r="AU2077" s="117"/>
      <c r="AV2077" s="117"/>
      <c r="AW2077" s="117"/>
      <c r="AX2077" s="117"/>
      <c r="AY2077" s="117"/>
      <c r="AZ2077" s="117"/>
      <c r="BA2077" s="117"/>
    </row>
    <row r="2078" spans="33:53">
      <c r="AG2078" s="117"/>
      <c r="AH2078" s="117"/>
      <c r="AI2078" s="117"/>
      <c r="AJ2078" s="117"/>
      <c r="AK2078" s="117"/>
      <c r="AL2078" s="142"/>
      <c r="AM2078" s="141"/>
      <c r="AT2078" s="117"/>
      <c r="AU2078" s="117"/>
      <c r="AV2078" s="117"/>
      <c r="AW2078" s="117"/>
      <c r="AX2078" s="117"/>
      <c r="AY2078" s="117"/>
      <c r="AZ2078" s="117"/>
      <c r="BA2078" s="117"/>
    </row>
    <row r="2079" spans="33:53">
      <c r="AG2079" s="117"/>
      <c r="AH2079" s="117"/>
      <c r="AI2079" s="117"/>
      <c r="AJ2079" s="117"/>
      <c r="AK2079" s="117"/>
      <c r="AL2079" s="142"/>
      <c r="AM2079" s="141"/>
      <c r="AT2079" s="117"/>
      <c r="AU2079" s="117"/>
      <c r="AV2079" s="117"/>
      <c r="AW2079" s="117"/>
      <c r="AX2079" s="117"/>
      <c r="AY2079" s="117"/>
      <c r="AZ2079" s="117"/>
      <c r="BA2079" s="117"/>
    </row>
    <row r="2080" spans="33:53">
      <c r="AG2080" s="117"/>
      <c r="AH2080" s="117"/>
      <c r="AI2080" s="117"/>
      <c r="AJ2080" s="117"/>
      <c r="AK2080" s="117"/>
      <c r="AL2080" s="142"/>
      <c r="AM2080" s="141"/>
      <c r="AT2080" s="117"/>
      <c r="AU2080" s="117"/>
      <c r="AV2080" s="117"/>
      <c r="AW2080" s="117"/>
      <c r="AX2080" s="117"/>
      <c r="AY2080" s="117"/>
      <c r="AZ2080" s="117"/>
      <c r="BA2080" s="117"/>
    </row>
    <row r="2081" spans="33:53">
      <c r="AG2081" s="117"/>
      <c r="AH2081" s="117"/>
      <c r="AI2081" s="117"/>
      <c r="AJ2081" s="117"/>
      <c r="AK2081" s="117"/>
      <c r="AL2081" s="142"/>
      <c r="AM2081" s="141"/>
      <c r="AT2081" s="117"/>
      <c r="AU2081" s="117"/>
      <c r="AV2081" s="117"/>
      <c r="AW2081" s="117"/>
      <c r="AX2081" s="117"/>
      <c r="AY2081" s="117"/>
      <c r="AZ2081" s="117"/>
      <c r="BA2081" s="117"/>
    </row>
    <row r="2082" spans="33:53">
      <c r="AG2082" s="117"/>
      <c r="AH2082" s="117"/>
      <c r="AI2082" s="117"/>
      <c r="AJ2082" s="117"/>
      <c r="AK2082" s="117"/>
      <c r="AL2082" s="142"/>
      <c r="AM2082" s="141"/>
      <c r="AT2082" s="117"/>
      <c r="AU2082" s="117"/>
      <c r="AV2082" s="117"/>
      <c r="AW2082" s="117"/>
      <c r="AX2082" s="117"/>
      <c r="AY2082" s="117"/>
      <c r="AZ2082" s="117"/>
      <c r="BA2082" s="117"/>
    </row>
    <row r="2083" spans="33:53">
      <c r="AG2083" s="117"/>
      <c r="AH2083" s="117"/>
      <c r="AI2083" s="117"/>
      <c r="AJ2083" s="117"/>
      <c r="AK2083" s="117"/>
      <c r="AL2083" s="142"/>
      <c r="AM2083" s="141"/>
      <c r="AT2083" s="117"/>
      <c r="AU2083" s="117"/>
      <c r="AV2083" s="117"/>
      <c r="AW2083" s="117"/>
      <c r="AX2083" s="117"/>
      <c r="AY2083" s="117"/>
      <c r="AZ2083" s="117"/>
      <c r="BA2083" s="117"/>
    </row>
    <row r="2084" spans="33:53">
      <c r="AG2084" s="117"/>
      <c r="AH2084" s="117"/>
      <c r="AI2084" s="117"/>
      <c r="AJ2084" s="117"/>
      <c r="AK2084" s="117"/>
      <c r="AL2084" s="142"/>
      <c r="AM2084" s="141"/>
      <c r="AT2084" s="117"/>
      <c r="AU2084" s="117"/>
      <c r="AV2084" s="117"/>
      <c r="AW2084" s="117"/>
      <c r="AX2084" s="117"/>
      <c r="AY2084" s="117"/>
      <c r="AZ2084" s="117"/>
      <c r="BA2084" s="117"/>
    </row>
    <row r="2085" spans="33:53">
      <c r="AG2085" s="117"/>
      <c r="AH2085" s="117"/>
      <c r="AI2085" s="117"/>
      <c r="AJ2085" s="117"/>
      <c r="AK2085" s="117"/>
      <c r="AL2085" s="142"/>
      <c r="AM2085" s="141"/>
      <c r="AT2085" s="117"/>
      <c r="AU2085" s="117"/>
      <c r="AV2085" s="117"/>
      <c r="AW2085" s="117"/>
      <c r="AX2085" s="117"/>
      <c r="AY2085" s="117"/>
      <c r="AZ2085" s="117"/>
      <c r="BA2085" s="117"/>
    </row>
    <row r="2086" spans="33:53">
      <c r="AG2086" s="117"/>
      <c r="AH2086" s="117"/>
      <c r="AI2086" s="117"/>
      <c r="AJ2086" s="117"/>
      <c r="AK2086" s="117"/>
      <c r="AL2086" s="142"/>
      <c r="AM2086" s="141"/>
      <c r="AT2086" s="117"/>
      <c r="AU2086" s="117"/>
      <c r="AV2086" s="117"/>
      <c r="AW2086" s="117"/>
      <c r="AX2086" s="117"/>
      <c r="AY2086" s="117"/>
      <c r="AZ2086" s="117"/>
      <c r="BA2086" s="117"/>
    </row>
    <row r="2087" spans="33:53">
      <c r="AG2087" s="117"/>
      <c r="AH2087" s="117"/>
      <c r="AI2087" s="117"/>
      <c r="AJ2087" s="117"/>
      <c r="AK2087" s="117"/>
      <c r="AL2087" s="142"/>
      <c r="AM2087" s="141"/>
      <c r="AT2087" s="117"/>
      <c r="AU2087" s="117"/>
      <c r="AV2087" s="117"/>
      <c r="AW2087" s="117"/>
      <c r="AX2087" s="117"/>
      <c r="AY2087" s="117"/>
      <c r="AZ2087" s="117"/>
      <c r="BA2087" s="117"/>
    </row>
    <row r="2088" spans="33:53">
      <c r="AG2088" s="117"/>
      <c r="AH2088" s="117"/>
      <c r="AI2088" s="117"/>
      <c r="AJ2088" s="117"/>
      <c r="AK2088" s="117"/>
      <c r="AL2088" s="142"/>
      <c r="AM2088" s="141"/>
      <c r="AT2088" s="117"/>
      <c r="AU2088" s="117"/>
      <c r="AV2088" s="117"/>
      <c r="AW2088" s="117"/>
      <c r="AX2088" s="117"/>
      <c r="AY2088" s="117"/>
      <c r="AZ2088" s="117"/>
      <c r="BA2088" s="117"/>
    </row>
    <row r="2089" spans="33:53">
      <c r="AG2089" s="117"/>
      <c r="AH2089" s="117"/>
      <c r="AI2089" s="117"/>
      <c r="AJ2089" s="117"/>
      <c r="AK2089" s="117"/>
      <c r="AL2089" s="142"/>
      <c r="AM2089" s="141"/>
      <c r="AT2089" s="117"/>
      <c r="AU2089" s="117"/>
      <c r="AV2089" s="117"/>
      <c r="AW2089" s="117"/>
      <c r="AX2089" s="117"/>
      <c r="AY2089" s="117"/>
      <c r="AZ2089" s="117"/>
      <c r="BA2089" s="117"/>
    </row>
    <row r="2090" spans="33:53">
      <c r="AG2090" s="117"/>
      <c r="AH2090" s="117"/>
      <c r="AI2090" s="117"/>
      <c r="AJ2090" s="117"/>
      <c r="AK2090" s="117"/>
      <c r="AL2090" s="142"/>
      <c r="AM2090" s="141"/>
      <c r="AT2090" s="117"/>
      <c r="AU2090" s="117"/>
      <c r="AV2090" s="117"/>
      <c r="AW2090" s="117"/>
      <c r="AX2090" s="117"/>
      <c r="AY2090" s="117"/>
      <c r="AZ2090" s="117"/>
      <c r="BA2090" s="117"/>
    </row>
    <row r="2091" spans="33:53">
      <c r="AG2091" s="117"/>
      <c r="AH2091" s="117"/>
      <c r="AI2091" s="117"/>
      <c r="AJ2091" s="117"/>
      <c r="AK2091" s="117"/>
      <c r="AL2091" s="142"/>
      <c r="AM2091" s="141"/>
      <c r="AT2091" s="117"/>
      <c r="AU2091" s="117"/>
      <c r="AV2091" s="117"/>
      <c r="AW2091" s="117"/>
      <c r="AX2091" s="117"/>
      <c r="AY2091" s="117"/>
      <c r="AZ2091" s="117"/>
      <c r="BA2091" s="117"/>
    </row>
    <row r="2092" spans="33:53">
      <c r="AG2092" s="117"/>
      <c r="AH2092" s="117"/>
      <c r="AI2092" s="117"/>
      <c r="AJ2092" s="117"/>
      <c r="AK2092" s="117"/>
      <c r="AL2092" s="142"/>
      <c r="AM2092" s="141"/>
      <c r="AT2092" s="117"/>
      <c r="AU2092" s="117"/>
      <c r="AV2092" s="117"/>
      <c r="AW2092" s="117"/>
      <c r="AX2092" s="117"/>
      <c r="AY2092" s="117"/>
      <c r="AZ2092" s="117"/>
      <c r="BA2092" s="117"/>
    </row>
    <row r="2093" spans="33:53">
      <c r="AG2093" s="117"/>
      <c r="AH2093" s="117"/>
      <c r="AI2093" s="117"/>
      <c r="AJ2093" s="117"/>
      <c r="AK2093" s="117"/>
      <c r="AL2093" s="142"/>
      <c r="AM2093" s="141"/>
      <c r="AT2093" s="117"/>
      <c r="AU2093" s="117"/>
      <c r="AV2093" s="117"/>
      <c r="AW2093" s="117"/>
      <c r="AX2093" s="117"/>
      <c r="AY2093" s="117"/>
      <c r="AZ2093" s="117"/>
      <c r="BA2093" s="117"/>
    </row>
    <row r="2094" spans="33:53">
      <c r="AG2094" s="117"/>
      <c r="AH2094" s="117"/>
      <c r="AI2094" s="117"/>
      <c r="AJ2094" s="117"/>
      <c r="AK2094" s="117"/>
      <c r="AL2094" s="142"/>
      <c r="AM2094" s="141"/>
      <c r="AT2094" s="117"/>
      <c r="AU2094" s="117"/>
      <c r="AV2094" s="117"/>
      <c r="AW2094" s="117"/>
      <c r="AX2094" s="117"/>
      <c r="AY2094" s="117"/>
      <c r="AZ2094" s="117"/>
      <c r="BA2094" s="117"/>
    </row>
    <row r="2095" spans="33:53">
      <c r="AG2095" s="117"/>
      <c r="AH2095" s="117"/>
      <c r="AI2095" s="117"/>
      <c r="AJ2095" s="117"/>
      <c r="AK2095" s="117"/>
      <c r="AL2095" s="142"/>
      <c r="AM2095" s="141"/>
      <c r="AT2095" s="117"/>
      <c r="AU2095" s="117"/>
      <c r="AV2095" s="117"/>
      <c r="AW2095" s="117"/>
      <c r="AX2095" s="117"/>
      <c r="AY2095" s="117"/>
      <c r="AZ2095" s="117"/>
      <c r="BA2095" s="117"/>
    </row>
    <row r="2096" spans="33:53">
      <c r="AG2096" s="117"/>
      <c r="AH2096" s="117"/>
      <c r="AI2096" s="117"/>
      <c r="AJ2096" s="117"/>
      <c r="AK2096" s="117"/>
      <c r="AL2096" s="142"/>
      <c r="AM2096" s="141"/>
      <c r="AT2096" s="117"/>
      <c r="AU2096" s="117"/>
      <c r="AV2096" s="117"/>
      <c r="AW2096" s="117"/>
      <c r="AX2096" s="117"/>
      <c r="AY2096" s="117"/>
      <c r="AZ2096" s="117"/>
      <c r="BA2096" s="117"/>
    </row>
    <row r="2097" spans="33:53">
      <c r="AG2097" s="117"/>
      <c r="AH2097" s="117"/>
      <c r="AI2097" s="117"/>
      <c r="AJ2097" s="117"/>
      <c r="AK2097" s="117"/>
      <c r="AL2097" s="142"/>
      <c r="AM2097" s="141"/>
      <c r="AT2097" s="117"/>
      <c r="AU2097" s="117"/>
      <c r="AV2097" s="117"/>
      <c r="AW2097" s="117"/>
      <c r="AX2097" s="117"/>
      <c r="AY2097" s="117"/>
      <c r="AZ2097" s="117"/>
      <c r="BA2097" s="117"/>
    </row>
    <row r="2098" spans="33:53">
      <c r="AG2098" s="117"/>
      <c r="AH2098" s="117"/>
      <c r="AI2098" s="117"/>
      <c r="AJ2098" s="117"/>
      <c r="AK2098" s="117"/>
      <c r="AL2098" s="142"/>
      <c r="AM2098" s="141"/>
      <c r="AT2098" s="117"/>
      <c r="AU2098" s="117"/>
      <c r="AV2098" s="117"/>
      <c r="AW2098" s="117"/>
      <c r="AX2098" s="117"/>
      <c r="AY2098" s="117"/>
      <c r="AZ2098" s="117"/>
      <c r="BA2098" s="117"/>
    </row>
    <row r="2099" spans="33:53">
      <c r="AG2099" s="117"/>
      <c r="AH2099" s="117"/>
      <c r="AI2099" s="117"/>
      <c r="AJ2099" s="117"/>
      <c r="AK2099" s="117"/>
      <c r="AL2099" s="142"/>
      <c r="AM2099" s="141"/>
      <c r="AT2099" s="117"/>
      <c r="AU2099" s="117"/>
      <c r="AV2099" s="117"/>
      <c r="AW2099" s="117"/>
      <c r="AX2099" s="117"/>
      <c r="AY2099" s="117"/>
      <c r="AZ2099" s="117"/>
      <c r="BA2099" s="117"/>
    </row>
    <row r="2100" spans="33:53">
      <c r="AG2100" s="117"/>
      <c r="AH2100" s="117"/>
      <c r="AI2100" s="117"/>
      <c r="AJ2100" s="117"/>
      <c r="AK2100" s="117"/>
      <c r="AL2100" s="142"/>
      <c r="AM2100" s="141"/>
      <c r="AT2100" s="117"/>
      <c r="AU2100" s="117"/>
      <c r="AV2100" s="117"/>
      <c r="AW2100" s="117"/>
      <c r="AX2100" s="117"/>
      <c r="AY2100" s="117"/>
      <c r="AZ2100" s="117"/>
      <c r="BA2100" s="117"/>
    </row>
    <row r="2101" spans="33:53">
      <c r="AG2101" s="117"/>
      <c r="AH2101" s="117"/>
      <c r="AI2101" s="117"/>
      <c r="AJ2101" s="117"/>
      <c r="AK2101" s="117"/>
      <c r="AL2101" s="142"/>
      <c r="AM2101" s="141"/>
      <c r="AT2101" s="117"/>
      <c r="AU2101" s="117"/>
      <c r="AV2101" s="117"/>
      <c r="AW2101" s="117"/>
      <c r="AX2101" s="117"/>
      <c r="AY2101" s="117"/>
      <c r="AZ2101" s="117"/>
      <c r="BA2101" s="117"/>
    </row>
    <row r="2102" spans="33:53">
      <c r="AG2102" s="117"/>
      <c r="AH2102" s="117"/>
      <c r="AI2102" s="117"/>
      <c r="AJ2102" s="117"/>
      <c r="AK2102" s="117"/>
      <c r="AL2102" s="142"/>
      <c r="AM2102" s="141"/>
      <c r="AT2102" s="117"/>
      <c r="AU2102" s="117"/>
      <c r="AV2102" s="117"/>
      <c r="AW2102" s="117"/>
      <c r="AX2102" s="117"/>
      <c r="AY2102" s="117"/>
      <c r="AZ2102" s="117"/>
      <c r="BA2102" s="117"/>
    </row>
    <row r="2103" spans="33:53">
      <c r="AG2103" s="117"/>
      <c r="AH2103" s="117"/>
      <c r="AI2103" s="117"/>
      <c r="AJ2103" s="117"/>
      <c r="AK2103" s="117"/>
      <c r="AL2103" s="142"/>
      <c r="AM2103" s="141"/>
      <c r="AT2103" s="117"/>
      <c r="AU2103" s="117"/>
      <c r="AV2103" s="117"/>
      <c r="AW2103" s="117"/>
      <c r="AX2103" s="117"/>
      <c r="AY2103" s="117"/>
      <c r="AZ2103" s="117"/>
      <c r="BA2103" s="117"/>
    </row>
    <row r="2104" spans="33:53">
      <c r="AG2104" s="117"/>
      <c r="AH2104" s="117"/>
      <c r="AI2104" s="117"/>
      <c r="AJ2104" s="117"/>
      <c r="AK2104" s="117"/>
      <c r="AL2104" s="142"/>
      <c r="AM2104" s="141"/>
      <c r="AT2104" s="117"/>
      <c r="AU2104" s="117"/>
      <c r="AV2104" s="117"/>
      <c r="AW2104" s="117"/>
      <c r="AX2104" s="117"/>
      <c r="AY2104" s="117"/>
      <c r="AZ2104" s="117"/>
      <c r="BA2104" s="117"/>
    </row>
    <row r="2105" spans="33:53">
      <c r="AG2105" s="117"/>
      <c r="AH2105" s="117"/>
      <c r="AI2105" s="117"/>
      <c r="AJ2105" s="117"/>
      <c r="AK2105" s="117"/>
      <c r="AL2105" s="142"/>
      <c r="AM2105" s="141"/>
      <c r="AT2105" s="117"/>
      <c r="AU2105" s="117"/>
      <c r="AV2105" s="117"/>
      <c r="AW2105" s="117"/>
      <c r="AX2105" s="117"/>
      <c r="AY2105" s="117"/>
      <c r="AZ2105" s="117"/>
      <c r="BA2105" s="117"/>
    </row>
    <row r="2106" spans="33:53">
      <c r="AG2106" s="117"/>
      <c r="AH2106" s="117"/>
      <c r="AI2106" s="117"/>
      <c r="AJ2106" s="117"/>
      <c r="AK2106" s="117"/>
      <c r="AL2106" s="142"/>
      <c r="AM2106" s="141"/>
      <c r="AT2106" s="117"/>
      <c r="AU2106" s="117"/>
      <c r="AV2106" s="117"/>
      <c r="AW2106" s="117"/>
      <c r="AX2106" s="117"/>
      <c r="AY2106" s="117"/>
      <c r="AZ2106" s="117"/>
      <c r="BA2106" s="117"/>
    </row>
    <row r="2107" spans="33:53">
      <c r="AG2107" s="117"/>
      <c r="AH2107" s="117"/>
      <c r="AI2107" s="117"/>
      <c r="AJ2107" s="117"/>
      <c r="AK2107" s="117"/>
      <c r="AL2107" s="142"/>
      <c r="AM2107" s="141"/>
      <c r="AT2107" s="117"/>
      <c r="AU2107" s="117"/>
      <c r="AV2107" s="117"/>
      <c r="AW2107" s="117"/>
      <c r="AX2107" s="117"/>
      <c r="AY2107" s="117"/>
      <c r="AZ2107" s="117"/>
      <c r="BA2107" s="117"/>
    </row>
    <row r="2108" spans="33:53">
      <c r="AG2108" s="117"/>
      <c r="AH2108" s="117"/>
      <c r="AI2108" s="117"/>
      <c r="AJ2108" s="117"/>
      <c r="AK2108" s="117"/>
      <c r="AL2108" s="142"/>
      <c r="AM2108" s="141"/>
      <c r="AT2108" s="117"/>
      <c r="AU2108" s="117"/>
      <c r="AV2108" s="117"/>
      <c r="AW2108" s="117"/>
      <c r="AX2108" s="117"/>
      <c r="AY2108" s="117"/>
      <c r="AZ2108" s="117"/>
      <c r="BA2108" s="117"/>
    </row>
    <row r="2109" spans="33:53">
      <c r="AG2109" s="117"/>
      <c r="AH2109" s="117"/>
      <c r="AI2109" s="117"/>
      <c r="AJ2109" s="117"/>
      <c r="AK2109" s="117"/>
      <c r="AL2109" s="142"/>
      <c r="AM2109" s="141"/>
      <c r="AT2109" s="117"/>
      <c r="AU2109" s="117"/>
      <c r="AV2109" s="117"/>
      <c r="AW2109" s="117"/>
      <c r="AX2109" s="117"/>
      <c r="AY2109" s="117"/>
      <c r="AZ2109" s="117"/>
      <c r="BA2109" s="117"/>
    </row>
    <row r="2110" spans="33:53">
      <c r="AG2110" s="117"/>
      <c r="AH2110" s="117"/>
      <c r="AI2110" s="117"/>
      <c r="AJ2110" s="117"/>
      <c r="AK2110" s="117"/>
      <c r="AL2110" s="142"/>
      <c r="AM2110" s="141"/>
      <c r="AT2110" s="117"/>
      <c r="AU2110" s="117"/>
      <c r="AV2110" s="117"/>
      <c r="AW2110" s="117"/>
      <c r="AX2110" s="117"/>
      <c r="AY2110" s="117"/>
      <c r="AZ2110" s="117"/>
      <c r="BA2110" s="117"/>
    </row>
    <row r="2111" spans="33:53">
      <c r="AG2111" s="117"/>
      <c r="AH2111" s="117"/>
      <c r="AI2111" s="117"/>
      <c r="AJ2111" s="117"/>
      <c r="AK2111" s="117"/>
      <c r="AL2111" s="142"/>
      <c r="AM2111" s="141"/>
      <c r="AT2111" s="117"/>
      <c r="AU2111" s="117"/>
      <c r="AV2111" s="117"/>
      <c r="AW2111" s="117"/>
      <c r="AX2111" s="117"/>
      <c r="AY2111" s="117"/>
      <c r="AZ2111" s="117"/>
      <c r="BA2111" s="117"/>
    </row>
    <row r="2112" spans="33:53">
      <c r="AG2112" s="117"/>
      <c r="AH2112" s="117"/>
      <c r="AI2112" s="117"/>
      <c r="AJ2112" s="117"/>
      <c r="AK2112" s="117"/>
      <c r="AL2112" s="142"/>
      <c r="AM2112" s="141"/>
      <c r="AT2112" s="117"/>
      <c r="AU2112" s="117"/>
      <c r="AV2112" s="117"/>
      <c r="AW2112" s="117"/>
      <c r="AX2112" s="117"/>
      <c r="AY2112" s="117"/>
      <c r="AZ2112" s="117"/>
      <c r="BA2112" s="117"/>
    </row>
    <row r="2113" spans="33:53">
      <c r="AG2113" s="117"/>
      <c r="AH2113" s="117"/>
      <c r="AI2113" s="117"/>
      <c r="AJ2113" s="117"/>
      <c r="AK2113" s="117"/>
      <c r="AL2113" s="142"/>
      <c r="AM2113" s="141"/>
      <c r="AT2113" s="117"/>
      <c r="AU2113" s="117"/>
      <c r="AV2113" s="117"/>
      <c r="AW2113" s="117"/>
      <c r="AX2113" s="117"/>
      <c r="AY2113" s="117"/>
      <c r="AZ2113" s="117"/>
      <c r="BA2113" s="117"/>
    </row>
    <row r="2114" spans="33:53">
      <c r="AG2114" s="117"/>
      <c r="AH2114" s="117"/>
      <c r="AI2114" s="117"/>
      <c r="AJ2114" s="117"/>
      <c r="AK2114" s="117"/>
      <c r="AL2114" s="142"/>
      <c r="AM2114" s="141"/>
      <c r="AT2114" s="117"/>
      <c r="AU2114" s="117"/>
      <c r="AV2114" s="117"/>
      <c r="AW2114" s="117"/>
      <c r="AX2114" s="117"/>
      <c r="AY2114" s="117"/>
      <c r="AZ2114" s="117"/>
      <c r="BA2114" s="117"/>
    </row>
    <row r="2115" spans="33:53">
      <c r="AG2115" s="117"/>
      <c r="AH2115" s="117"/>
      <c r="AI2115" s="117"/>
      <c r="AJ2115" s="117"/>
      <c r="AK2115" s="117"/>
      <c r="AL2115" s="142"/>
      <c r="AM2115" s="141"/>
      <c r="AT2115" s="117"/>
      <c r="AU2115" s="117"/>
      <c r="AV2115" s="117"/>
      <c r="AW2115" s="117"/>
      <c r="AX2115" s="117"/>
      <c r="AY2115" s="117"/>
      <c r="AZ2115" s="117"/>
      <c r="BA2115" s="117"/>
    </row>
    <row r="2116" spans="33:53">
      <c r="AG2116" s="117"/>
      <c r="AH2116" s="117"/>
      <c r="AI2116" s="117"/>
      <c r="AJ2116" s="117"/>
      <c r="AK2116" s="117"/>
      <c r="AL2116" s="142"/>
      <c r="AM2116" s="141"/>
      <c r="AT2116" s="117"/>
      <c r="AU2116" s="117"/>
      <c r="AV2116" s="117"/>
      <c r="AW2116" s="117"/>
      <c r="AX2116" s="117"/>
      <c r="AY2116" s="117"/>
      <c r="AZ2116" s="117"/>
      <c r="BA2116" s="117"/>
    </row>
    <row r="2117" spans="33:53">
      <c r="AG2117" s="117"/>
      <c r="AH2117" s="117"/>
      <c r="AI2117" s="117"/>
      <c r="AJ2117" s="117"/>
      <c r="AK2117" s="117"/>
      <c r="AL2117" s="142"/>
      <c r="AM2117" s="141"/>
      <c r="AT2117" s="117"/>
      <c r="AU2117" s="117"/>
      <c r="AV2117" s="117"/>
      <c r="AW2117" s="117"/>
      <c r="AX2117" s="117"/>
      <c r="AY2117" s="117"/>
      <c r="AZ2117" s="117"/>
      <c r="BA2117" s="117"/>
    </row>
    <row r="2118" spans="33:53">
      <c r="AG2118" s="117"/>
      <c r="AH2118" s="117"/>
      <c r="AI2118" s="117"/>
      <c r="AJ2118" s="117"/>
      <c r="AK2118" s="117"/>
      <c r="AL2118" s="142"/>
      <c r="AM2118" s="141"/>
      <c r="AT2118" s="117"/>
      <c r="AU2118" s="117"/>
      <c r="AV2118" s="117"/>
      <c r="AW2118" s="117"/>
      <c r="AX2118" s="117"/>
      <c r="AY2118" s="117"/>
      <c r="AZ2118" s="117"/>
      <c r="BA2118" s="117"/>
    </row>
    <row r="2119" spans="33:53">
      <c r="AG2119" s="117"/>
      <c r="AH2119" s="117"/>
      <c r="AI2119" s="117"/>
      <c r="AJ2119" s="117"/>
      <c r="AK2119" s="117"/>
      <c r="AL2119" s="142"/>
      <c r="AM2119" s="141"/>
      <c r="AT2119" s="117"/>
      <c r="AU2119" s="117"/>
      <c r="AV2119" s="117"/>
      <c r="AW2119" s="117"/>
      <c r="AX2119" s="117"/>
      <c r="AY2119" s="117"/>
      <c r="AZ2119" s="117"/>
      <c r="BA2119" s="117"/>
    </row>
    <row r="2120" spans="33:53">
      <c r="AG2120" s="117"/>
      <c r="AH2120" s="117"/>
      <c r="AI2120" s="117"/>
      <c r="AJ2120" s="117"/>
      <c r="AK2120" s="117"/>
      <c r="AL2120" s="142"/>
      <c r="AM2120" s="141"/>
      <c r="AT2120" s="117"/>
      <c r="AU2120" s="117"/>
      <c r="AV2120" s="117"/>
      <c r="AW2120" s="117"/>
      <c r="AX2120" s="117"/>
      <c r="AY2120" s="117"/>
      <c r="AZ2120" s="117"/>
      <c r="BA2120" s="117"/>
    </row>
    <row r="2121" spans="33:53">
      <c r="AG2121" s="117"/>
      <c r="AH2121" s="117"/>
      <c r="AI2121" s="117"/>
      <c r="AJ2121" s="117"/>
      <c r="AK2121" s="117"/>
      <c r="AL2121" s="142"/>
      <c r="AM2121" s="141"/>
      <c r="AT2121" s="117"/>
      <c r="AU2121" s="117"/>
      <c r="AV2121" s="117"/>
      <c r="AW2121" s="117"/>
      <c r="AX2121" s="117"/>
      <c r="AY2121" s="117"/>
      <c r="AZ2121" s="117"/>
      <c r="BA2121" s="117"/>
    </row>
    <row r="2122" spans="33:53">
      <c r="AG2122" s="117"/>
      <c r="AH2122" s="117"/>
      <c r="AI2122" s="117"/>
      <c r="AJ2122" s="117"/>
      <c r="AK2122" s="117"/>
      <c r="AL2122" s="142"/>
      <c r="AM2122" s="141"/>
      <c r="AT2122" s="117"/>
      <c r="AU2122" s="117"/>
      <c r="AV2122" s="117"/>
      <c r="AW2122" s="117"/>
      <c r="AX2122" s="117"/>
      <c r="AY2122" s="117"/>
      <c r="AZ2122" s="117"/>
      <c r="BA2122" s="117"/>
    </row>
    <row r="2123" spans="33:53">
      <c r="AG2123" s="117"/>
      <c r="AH2123" s="117"/>
      <c r="AI2123" s="117"/>
      <c r="AJ2123" s="117"/>
      <c r="AK2123" s="117"/>
      <c r="AL2123" s="142"/>
      <c r="AM2123" s="141"/>
      <c r="AT2123" s="117"/>
      <c r="AU2123" s="117"/>
      <c r="AV2123" s="117"/>
      <c r="AW2123" s="117"/>
      <c r="AX2123" s="117"/>
      <c r="AY2123" s="117"/>
      <c r="AZ2123" s="117"/>
      <c r="BA2123" s="117"/>
    </row>
    <row r="2124" spans="33:53">
      <c r="AG2124" s="117"/>
      <c r="AH2124" s="117"/>
      <c r="AI2124" s="117"/>
      <c r="AJ2124" s="117"/>
      <c r="AK2124" s="117"/>
      <c r="AL2124" s="142"/>
      <c r="AM2124" s="141"/>
      <c r="AT2124" s="117"/>
      <c r="AU2124" s="117"/>
      <c r="AV2124" s="117"/>
      <c r="AW2124" s="117"/>
      <c r="AX2124" s="117"/>
      <c r="AY2124" s="117"/>
      <c r="AZ2124" s="117"/>
      <c r="BA2124" s="117"/>
    </row>
    <row r="2125" spans="33:53">
      <c r="AG2125" s="117"/>
      <c r="AH2125" s="117"/>
      <c r="AI2125" s="117"/>
      <c r="AJ2125" s="117"/>
      <c r="AK2125" s="117"/>
      <c r="AL2125" s="142"/>
      <c r="AM2125" s="141"/>
      <c r="AT2125" s="117"/>
      <c r="AU2125" s="117"/>
      <c r="AV2125" s="117"/>
      <c r="AW2125" s="117"/>
      <c r="AX2125" s="117"/>
      <c r="AY2125" s="117"/>
      <c r="AZ2125" s="117"/>
      <c r="BA2125" s="117"/>
    </row>
    <row r="2126" spans="33:53">
      <c r="AG2126" s="117"/>
      <c r="AH2126" s="117"/>
      <c r="AI2126" s="117"/>
      <c r="AJ2126" s="117"/>
      <c r="AK2126" s="117"/>
      <c r="AL2126" s="142"/>
      <c r="AM2126" s="141"/>
      <c r="AT2126" s="117"/>
      <c r="AU2126" s="117"/>
      <c r="AV2126" s="117"/>
      <c r="AW2126" s="117"/>
      <c r="AX2126" s="117"/>
      <c r="AY2126" s="117"/>
      <c r="AZ2126" s="117"/>
      <c r="BA2126" s="117"/>
    </row>
    <row r="2127" spans="33:53">
      <c r="AG2127" s="117"/>
      <c r="AH2127" s="117"/>
      <c r="AI2127" s="117"/>
      <c r="AJ2127" s="117"/>
      <c r="AK2127" s="117"/>
      <c r="AL2127" s="142"/>
      <c r="AM2127" s="141"/>
      <c r="AT2127" s="117"/>
      <c r="AU2127" s="117"/>
      <c r="AV2127" s="117"/>
      <c r="AW2127" s="117"/>
      <c r="AX2127" s="117"/>
      <c r="AY2127" s="117"/>
      <c r="AZ2127" s="117"/>
      <c r="BA2127" s="117"/>
    </row>
    <row r="2128" spans="33:53">
      <c r="AG2128" s="117"/>
      <c r="AH2128" s="117"/>
      <c r="AI2128" s="117"/>
      <c r="AJ2128" s="117"/>
      <c r="AK2128" s="117"/>
      <c r="AL2128" s="142"/>
      <c r="AM2128" s="141"/>
      <c r="AT2128" s="117"/>
      <c r="AU2128" s="117"/>
      <c r="AV2128" s="117"/>
      <c r="AW2128" s="117"/>
      <c r="AX2128" s="117"/>
      <c r="AY2128" s="117"/>
      <c r="AZ2128" s="117"/>
      <c r="BA2128" s="117"/>
    </row>
    <row r="2129" spans="33:53">
      <c r="AG2129" s="117"/>
      <c r="AH2129" s="117"/>
      <c r="AI2129" s="117"/>
      <c r="AJ2129" s="117"/>
      <c r="AK2129" s="117"/>
      <c r="AL2129" s="142"/>
      <c r="AM2129" s="141"/>
      <c r="AT2129" s="117"/>
      <c r="AU2129" s="117"/>
      <c r="AV2129" s="117"/>
      <c r="AW2129" s="117"/>
      <c r="AX2129" s="117"/>
      <c r="AY2129" s="117"/>
      <c r="AZ2129" s="117"/>
      <c r="BA2129" s="117"/>
    </row>
    <row r="2130" spans="33:53">
      <c r="AG2130" s="117"/>
      <c r="AH2130" s="117"/>
      <c r="AI2130" s="117"/>
      <c r="AJ2130" s="117"/>
      <c r="AK2130" s="117"/>
      <c r="AL2130" s="142"/>
      <c r="AM2130" s="141"/>
      <c r="AT2130" s="117"/>
      <c r="AU2130" s="117"/>
      <c r="AV2130" s="117"/>
      <c r="AW2130" s="117"/>
      <c r="AX2130" s="117"/>
      <c r="AY2130" s="117"/>
      <c r="AZ2130" s="117"/>
      <c r="BA2130" s="117"/>
    </row>
    <row r="2131" spans="33:53">
      <c r="AG2131" s="117"/>
      <c r="AH2131" s="117"/>
      <c r="AI2131" s="117"/>
      <c r="AJ2131" s="117"/>
      <c r="AK2131" s="117"/>
      <c r="AL2131" s="142"/>
      <c r="AM2131" s="141"/>
      <c r="AT2131" s="117"/>
      <c r="AU2131" s="117"/>
      <c r="AV2131" s="117"/>
      <c r="AW2131" s="117"/>
      <c r="AX2131" s="117"/>
      <c r="AY2131" s="117"/>
      <c r="AZ2131" s="117"/>
      <c r="BA2131" s="117"/>
    </row>
    <row r="2132" spans="33:53">
      <c r="AG2132" s="117"/>
      <c r="AH2132" s="117"/>
      <c r="AI2132" s="117"/>
      <c r="AJ2132" s="117"/>
      <c r="AK2132" s="117"/>
      <c r="AL2132" s="142"/>
      <c r="AM2132" s="141"/>
      <c r="AT2132" s="117"/>
      <c r="AU2132" s="117"/>
      <c r="AV2132" s="117"/>
      <c r="AW2132" s="117"/>
      <c r="AX2132" s="117"/>
      <c r="AY2132" s="117"/>
      <c r="AZ2132" s="117"/>
      <c r="BA2132" s="117"/>
    </row>
    <row r="2133" spans="33:53">
      <c r="AG2133" s="117"/>
      <c r="AH2133" s="117"/>
      <c r="AI2133" s="117"/>
      <c r="AJ2133" s="117"/>
      <c r="AK2133" s="117"/>
      <c r="AL2133" s="142"/>
      <c r="AM2133" s="141"/>
      <c r="AT2133" s="117"/>
      <c r="AU2133" s="117"/>
      <c r="AV2133" s="117"/>
      <c r="AW2133" s="117"/>
      <c r="AX2133" s="117"/>
      <c r="AY2133" s="117"/>
      <c r="AZ2133" s="117"/>
      <c r="BA2133" s="117"/>
    </row>
    <row r="2134" spans="33:53">
      <c r="AG2134" s="117"/>
      <c r="AH2134" s="117"/>
      <c r="AI2134" s="117"/>
      <c r="AJ2134" s="117"/>
      <c r="AK2134" s="117"/>
      <c r="AL2134" s="142"/>
      <c r="AM2134" s="141"/>
      <c r="AT2134" s="117"/>
      <c r="AU2134" s="117"/>
      <c r="AV2134" s="117"/>
      <c r="AW2134" s="117"/>
      <c r="AX2134" s="117"/>
      <c r="AY2134" s="117"/>
      <c r="AZ2134" s="117"/>
      <c r="BA2134" s="117"/>
    </row>
    <row r="2135" spans="33:53">
      <c r="AG2135" s="117"/>
      <c r="AH2135" s="117"/>
      <c r="AI2135" s="117"/>
      <c r="AJ2135" s="117"/>
      <c r="AK2135" s="117"/>
      <c r="AL2135" s="142"/>
      <c r="AM2135" s="141"/>
      <c r="AT2135" s="117"/>
      <c r="AU2135" s="117"/>
      <c r="AV2135" s="117"/>
      <c r="AW2135" s="117"/>
      <c r="AX2135" s="117"/>
      <c r="AY2135" s="117"/>
      <c r="AZ2135" s="117"/>
      <c r="BA2135" s="117"/>
    </row>
    <row r="2136" spans="33:53">
      <c r="AG2136" s="117"/>
      <c r="AH2136" s="117"/>
      <c r="AI2136" s="117"/>
      <c r="AJ2136" s="117"/>
      <c r="AK2136" s="117"/>
      <c r="AL2136" s="142"/>
      <c r="AM2136" s="141"/>
      <c r="AT2136" s="117"/>
      <c r="AU2136" s="117"/>
      <c r="AV2136" s="117"/>
      <c r="AW2136" s="117"/>
      <c r="AX2136" s="117"/>
      <c r="AY2136" s="117"/>
      <c r="AZ2136" s="117"/>
      <c r="BA2136" s="117"/>
    </row>
    <row r="2137" spans="33:53">
      <c r="AG2137" s="117"/>
      <c r="AH2137" s="117"/>
      <c r="AI2137" s="117"/>
      <c r="AJ2137" s="117"/>
      <c r="AK2137" s="117"/>
      <c r="AL2137" s="142"/>
      <c r="AM2137" s="141"/>
      <c r="AT2137" s="117"/>
      <c r="AU2137" s="117"/>
      <c r="AV2137" s="117"/>
      <c r="AW2137" s="117"/>
      <c r="AX2137" s="117"/>
      <c r="AY2137" s="117"/>
      <c r="AZ2137" s="117"/>
      <c r="BA2137" s="117"/>
    </row>
    <row r="2138" spans="33:53">
      <c r="AG2138" s="117"/>
      <c r="AH2138" s="117"/>
      <c r="AI2138" s="117"/>
      <c r="AJ2138" s="117"/>
      <c r="AK2138" s="117"/>
      <c r="AL2138" s="142"/>
      <c r="AM2138" s="141"/>
      <c r="AT2138" s="117"/>
      <c r="AU2138" s="117"/>
      <c r="AV2138" s="117"/>
      <c r="AW2138" s="117"/>
      <c r="AX2138" s="117"/>
      <c r="AY2138" s="117"/>
      <c r="AZ2138" s="117"/>
      <c r="BA2138" s="117"/>
    </row>
    <row r="2139" spans="33:53">
      <c r="AG2139" s="117"/>
      <c r="AH2139" s="117"/>
      <c r="AI2139" s="117"/>
      <c r="AJ2139" s="117"/>
      <c r="AK2139" s="117"/>
      <c r="AL2139" s="142"/>
      <c r="AM2139" s="141"/>
      <c r="AT2139" s="117"/>
      <c r="AU2139" s="117"/>
      <c r="AV2139" s="117"/>
      <c r="AW2139" s="117"/>
      <c r="AX2139" s="117"/>
      <c r="AY2139" s="117"/>
      <c r="AZ2139" s="117"/>
      <c r="BA2139" s="117"/>
    </row>
    <row r="2140" spans="33:53">
      <c r="AG2140" s="117"/>
      <c r="AH2140" s="117"/>
      <c r="AI2140" s="117"/>
      <c r="AJ2140" s="117"/>
      <c r="AK2140" s="117"/>
      <c r="AL2140" s="142"/>
      <c r="AM2140" s="141"/>
      <c r="AT2140" s="117"/>
      <c r="AU2140" s="117"/>
      <c r="AV2140" s="117"/>
      <c r="AW2140" s="117"/>
      <c r="AX2140" s="117"/>
      <c r="AY2140" s="117"/>
      <c r="AZ2140" s="117"/>
      <c r="BA2140" s="117"/>
    </row>
    <row r="2141" spans="33:53">
      <c r="AG2141" s="117"/>
      <c r="AH2141" s="117"/>
      <c r="AI2141" s="117"/>
      <c r="AJ2141" s="117"/>
      <c r="AK2141" s="117"/>
      <c r="AL2141" s="142"/>
      <c r="AM2141" s="141"/>
      <c r="AT2141" s="117"/>
      <c r="AU2141" s="117"/>
      <c r="AV2141" s="117"/>
      <c r="AW2141" s="117"/>
      <c r="AX2141" s="117"/>
      <c r="AY2141" s="117"/>
      <c r="AZ2141" s="117"/>
      <c r="BA2141" s="117"/>
    </row>
    <row r="2142" spans="33:53">
      <c r="AG2142" s="117"/>
      <c r="AH2142" s="117"/>
      <c r="AI2142" s="117"/>
      <c r="AJ2142" s="117"/>
      <c r="AK2142" s="117"/>
      <c r="AL2142" s="142"/>
      <c r="AM2142" s="141"/>
      <c r="AT2142" s="117"/>
      <c r="AU2142" s="117"/>
      <c r="AV2142" s="117"/>
      <c r="AW2142" s="117"/>
      <c r="AX2142" s="117"/>
      <c r="AY2142" s="117"/>
      <c r="AZ2142" s="117"/>
      <c r="BA2142" s="117"/>
    </row>
    <row r="2143" spans="33:53">
      <c r="AG2143" s="117"/>
      <c r="AH2143" s="117"/>
      <c r="AI2143" s="117"/>
      <c r="AJ2143" s="117"/>
      <c r="AK2143" s="117"/>
      <c r="AL2143" s="142"/>
      <c r="AM2143" s="141"/>
      <c r="AT2143" s="117"/>
      <c r="AU2143" s="117"/>
      <c r="AV2143" s="117"/>
      <c r="AW2143" s="117"/>
      <c r="AX2143" s="117"/>
      <c r="AY2143" s="117"/>
      <c r="AZ2143" s="117"/>
      <c r="BA2143" s="117"/>
    </row>
    <row r="2144" spans="33:53">
      <c r="AG2144" s="117"/>
      <c r="AH2144" s="117"/>
      <c r="AI2144" s="117"/>
      <c r="AJ2144" s="117"/>
      <c r="AK2144" s="117"/>
      <c r="AL2144" s="142"/>
      <c r="AM2144" s="141"/>
      <c r="AT2144" s="117"/>
      <c r="AU2144" s="117"/>
      <c r="AV2144" s="117"/>
      <c r="AW2144" s="117"/>
      <c r="AX2144" s="117"/>
      <c r="AY2144" s="117"/>
      <c r="AZ2144" s="117"/>
      <c r="BA2144" s="117"/>
    </row>
    <row r="2145" spans="33:53">
      <c r="AG2145" s="117"/>
      <c r="AH2145" s="117"/>
      <c r="AI2145" s="117"/>
      <c r="AJ2145" s="117"/>
      <c r="AK2145" s="117"/>
      <c r="AL2145" s="142"/>
      <c r="AM2145" s="141"/>
      <c r="AT2145" s="117"/>
      <c r="AU2145" s="117"/>
      <c r="AV2145" s="117"/>
      <c r="AW2145" s="117"/>
      <c r="AX2145" s="117"/>
      <c r="AY2145" s="117"/>
      <c r="AZ2145" s="117"/>
      <c r="BA2145" s="117"/>
    </row>
    <row r="2146" spans="33:53">
      <c r="AG2146" s="117"/>
      <c r="AH2146" s="117"/>
      <c r="AI2146" s="117"/>
      <c r="AJ2146" s="117"/>
      <c r="AK2146" s="117"/>
      <c r="AL2146" s="142"/>
      <c r="AM2146" s="141"/>
      <c r="AT2146" s="117"/>
      <c r="AU2146" s="117"/>
      <c r="AV2146" s="117"/>
      <c r="AW2146" s="117"/>
      <c r="AX2146" s="117"/>
      <c r="AY2146" s="117"/>
      <c r="AZ2146" s="117"/>
      <c r="BA2146" s="117"/>
    </row>
    <row r="2147" spans="33:53">
      <c r="AG2147" s="117"/>
      <c r="AH2147" s="117"/>
      <c r="AI2147" s="117"/>
      <c r="AJ2147" s="117"/>
      <c r="AK2147" s="117"/>
      <c r="AL2147" s="142"/>
      <c r="AM2147" s="141"/>
      <c r="AT2147" s="117"/>
      <c r="AU2147" s="117"/>
      <c r="AV2147" s="117"/>
      <c r="AW2147" s="117"/>
      <c r="AX2147" s="117"/>
      <c r="AY2147" s="117"/>
      <c r="AZ2147" s="117"/>
      <c r="BA2147" s="117"/>
    </row>
    <row r="2148" spans="33:53">
      <c r="AG2148" s="117"/>
      <c r="AH2148" s="117"/>
      <c r="AI2148" s="117"/>
      <c r="AJ2148" s="117"/>
      <c r="AK2148" s="117"/>
      <c r="AL2148" s="142"/>
      <c r="AM2148" s="141"/>
      <c r="AT2148" s="117"/>
      <c r="AU2148" s="117"/>
      <c r="AV2148" s="117"/>
      <c r="AW2148" s="117"/>
      <c r="AX2148" s="117"/>
      <c r="AY2148" s="117"/>
      <c r="AZ2148" s="117"/>
      <c r="BA2148" s="117"/>
    </row>
    <row r="2149" spans="33:53">
      <c r="AG2149" s="117"/>
      <c r="AH2149" s="117"/>
      <c r="AI2149" s="117"/>
      <c r="AJ2149" s="117"/>
      <c r="AK2149" s="117"/>
      <c r="AL2149" s="142"/>
      <c r="AM2149" s="141"/>
      <c r="AT2149" s="117"/>
      <c r="AU2149" s="117"/>
      <c r="AV2149" s="117"/>
      <c r="AW2149" s="117"/>
      <c r="AX2149" s="117"/>
      <c r="AY2149" s="117"/>
      <c r="AZ2149" s="117"/>
      <c r="BA2149" s="117"/>
    </row>
    <row r="2150" spans="33:53">
      <c r="AG2150" s="117"/>
      <c r="AH2150" s="117"/>
      <c r="AI2150" s="117"/>
      <c r="AJ2150" s="117"/>
      <c r="AK2150" s="117"/>
      <c r="AL2150" s="142"/>
      <c r="AM2150" s="141"/>
      <c r="AT2150" s="117"/>
      <c r="AU2150" s="117"/>
      <c r="AV2150" s="117"/>
      <c r="AW2150" s="117"/>
      <c r="AX2150" s="117"/>
      <c r="AY2150" s="117"/>
      <c r="AZ2150" s="117"/>
      <c r="BA2150" s="117"/>
    </row>
    <row r="2151" spans="33:53">
      <c r="AG2151" s="117"/>
      <c r="AH2151" s="117"/>
      <c r="AI2151" s="117"/>
      <c r="AJ2151" s="117"/>
      <c r="AK2151" s="117"/>
      <c r="AL2151" s="142"/>
      <c r="AM2151" s="141"/>
      <c r="AT2151" s="117"/>
      <c r="AU2151" s="117"/>
      <c r="AV2151" s="117"/>
      <c r="AW2151" s="117"/>
      <c r="AX2151" s="117"/>
      <c r="AY2151" s="117"/>
      <c r="AZ2151" s="117"/>
      <c r="BA2151" s="117"/>
    </row>
    <row r="2152" spans="33:53">
      <c r="AG2152" s="117"/>
      <c r="AH2152" s="117"/>
      <c r="AI2152" s="117"/>
      <c r="AJ2152" s="117"/>
      <c r="AK2152" s="117"/>
      <c r="AL2152" s="142"/>
      <c r="AM2152" s="141"/>
      <c r="AT2152" s="117"/>
      <c r="AU2152" s="117"/>
      <c r="AV2152" s="117"/>
      <c r="AW2152" s="117"/>
      <c r="AX2152" s="117"/>
      <c r="AY2152" s="117"/>
      <c r="AZ2152" s="117"/>
      <c r="BA2152" s="117"/>
    </row>
    <row r="2153" spans="33:53">
      <c r="AG2153" s="117"/>
      <c r="AH2153" s="117"/>
      <c r="AI2153" s="117"/>
      <c r="AJ2153" s="117"/>
      <c r="AK2153" s="117"/>
      <c r="AL2153" s="142"/>
      <c r="AM2153" s="141"/>
      <c r="AT2153" s="117"/>
      <c r="AU2153" s="117"/>
      <c r="AV2153" s="117"/>
      <c r="AW2153" s="117"/>
      <c r="AX2153" s="117"/>
      <c r="AY2153" s="117"/>
      <c r="AZ2153" s="117"/>
      <c r="BA2153" s="117"/>
    </row>
    <row r="2154" spans="33:53">
      <c r="AG2154" s="117"/>
      <c r="AH2154" s="117"/>
      <c r="AI2154" s="117"/>
      <c r="AJ2154" s="117"/>
      <c r="AK2154" s="117"/>
      <c r="AL2154" s="142"/>
      <c r="AM2154" s="141"/>
      <c r="AT2154" s="117"/>
      <c r="AU2154" s="117"/>
      <c r="AV2154" s="117"/>
      <c r="AW2154" s="117"/>
      <c r="AX2154" s="117"/>
      <c r="AY2154" s="117"/>
      <c r="AZ2154" s="117"/>
      <c r="BA2154" s="117"/>
    </row>
    <row r="2155" spans="33:53">
      <c r="AG2155" s="117"/>
      <c r="AH2155" s="117"/>
      <c r="AI2155" s="117"/>
      <c r="AJ2155" s="117"/>
      <c r="AK2155" s="117"/>
      <c r="AL2155" s="142"/>
      <c r="AM2155" s="141"/>
      <c r="AT2155" s="117"/>
      <c r="AU2155" s="117"/>
      <c r="AV2155" s="117"/>
      <c r="AW2155" s="117"/>
      <c r="AX2155" s="117"/>
      <c r="AY2155" s="117"/>
      <c r="AZ2155" s="117"/>
      <c r="BA2155" s="117"/>
    </row>
    <row r="2156" spans="33:53">
      <c r="AG2156" s="117"/>
      <c r="AH2156" s="117"/>
      <c r="AI2156" s="117"/>
      <c r="AJ2156" s="117"/>
      <c r="AK2156" s="117"/>
      <c r="AL2156" s="142"/>
      <c r="AM2156" s="141"/>
      <c r="AT2156" s="117"/>
      <c r="AU2156" s="117"/>
      <c r="AV2156" s="117"/>
      <c r="AW2156" s="117"/>
      <c r="AX2156" s="117"/>
      <c r="AY2156" s="117"/>
      <c r="AZ2156" s="117"/>
      <c r="BA2156" s="117"/>
    </row>
    <row r="2157" spans="33:53">
      <c r="AG2157" s="117"/>
      <c r="AH2157" s="117"/>
      <c r="AI2157" s="117"/>
      <c r="AJ2157" s="117"/>
      <c r="AK2157" s="117"/>
      <c r="AL2157" s="142"/>
      <c r="AM2157" s="141"/>
      <c r="AT2157" s="117"/>
      <c r="AU2157" s="117"/>
      <c r="AV2157" s="117"/>
      <c r="AW2157" s="117"/>
      <c r="AX2157" s="117"/>
      <c r="AY2157" s="117"/>
      <c r="AZ2157" s="117"/>
      <c r="BA2157" s="117"/>
    </row>
    <row r="2158" spans="33:53">
      <c r="AG2158" s="117"/>
      <c r="AH2158" s="117"/>
      <c r="AI2158" s="117"/>
      <c r="AJ2158" s="117"/>
      <c r="AK2158" s="117"/>
      <c r="AL2158" s="142"/>
      <c r="AM2158" s="141"/>
      <c r="AT2158" s="117"/>
      <c r="AU2158" s="117"/>
      <c r="AV2158" s="117"/>
      <c r="AW2158" s="117"/>
      <c r="AX2158" s="117"/>
      <c r="AY2158" s="117"/>
      <c r="AZ2158" s="117"/>
      <c r="BA2158" s="117"/>
    </row>
    <row r="2159" spans="33:53">
      <c r="AG2159" s="117"/>
      <c r="AH2159" s="117"/>
      <c r="AI2159" s="117"/>
      <c r="AJ2159" s="117"/>
      <c r="AK2159" s="117"/>
      <c r="AL2159" s="142"/>
      <c r="AM2159" s="141"/>
      <c r="AT2159" s="117"/>
      <c r="AU2159" s="117"/>
      <c r="AV2159" s="117"/>
      <c r="AW2159" s="117"/>
      <c r="AX2159" s="117"/>
      <c r="AY2159" s="117"/>
      <c r="AZ2159" s="117"/>
      <c r="BA2159" s="117"/>
    </row>
    <row r="2160" spans="33:53">
      <c r="AG2160" s="117"/>
      <c r="AH2160" s="117"/>
      <c r="AI2160" s="117"/>
      <c r="AJ2160" s="117"/>
      <c r="AK2160" s="117"/>
      <c r="AL2160" s="142"/>
      <c r="AM2160" s="141"/>
      <c r="AT2160" s="117"/>
      <c r="AU2160" s="117"/>
      <c r="AV2160" s="117"/>
      <c r="AW2160" s="117"/>
      <c r="AX2160" s="117"/>
      <c r="AY2160" s="117"/>
      <c r="AZ2160" s="117"/>
      <c r="BA2160" s="117"/>
    </row>
    <row r="2161" spans="33:53">
      <c r="AG2161" s="117"/>
      <c r="AH2161" s="117"/>
      <c r="AI2161" s="117"/>
      <c r="AJ2161" s="117"/>
      <c r="AK2161" s="117"/>
      <c r="AL2161" s="142"/>
      <c r="AM2161" s="141"/>
      <c r="AT2161" s="117"/>
      <c r="AU2161" s="117"/>
      <c r="AV2161" s="117"/>
      <c r="AW2161" s="117"/>
      <c r="AX2161" s="117"/>
      <c r="AY2161" s="117"/>
      <c r="AZ2161" s="117"/>
      <c r="BA2161" s="117"/>
    </row>
    <row r="2162" spans="33:53">
      <c r="AG2162" s="117"/>
      <c r="AH2162" s="117"/>
      <c r="AI2162" s="117"/>
      <c r="AJ2162" s="117"/>
      <c r="AK2162" s="117"/>
      <c r="AL2162" s="142"/>
      <c r="AM2162" s="141"/>
      <c r="AT2162" s="117"/>
      <c r="AU2162" s="117"/>
      <c r="AV2162" s="117"/>
      <c r="AW2162" s="117"/>
      <c r="AX2162" s="117"/>
      <c r="AY2162" s="117"/>
      <c r="AZ2162" s="117"/>
      <c r="BA2162" s="117"/>
    </row>
    <row r="2163" spans="33:53">
      <c r="AG2163" s="117"/>
      <c r="AH2163" s="117"/>
      <c r="AI2163" s="117"/>
      <c r="AJ2163" s="117"/>
      <c r="AK2163" s="117"/>
      <c r="AL2163" s="142"/>
      <c r="AM2163" s="141"/>
      <c r="AT2163" s="117"/>
      <c r="AU2163" s="117"/>
      <c r="AV2163" s="117"/>
      <c r="AW2163" s="117"/>
      <c r="AX2163" s="117"/>
      <c r="AY2163" s="117"/>
      <c r="AZ2163" s="117"/>
      <c r="BA2163" s="117"/>
    </row>
    <row r="2164" spans="33:53">
      <c r="AG2164" s="117"/>
      <c r="AH2164" s="117"/>
      <c r="AI2164" s="117"/>
      <c r="AJ2164" s="117"/>
      <c r="AK2164" s="117"/>
      <c r="AL2164" s="142"/>
      <c r="AM2164" s="141"/>
      <c r="AT2164" s="117"/>
      <c r="AU2164" s="117"/>
      <c r="AV2164" s="117"/>
      <c r="AW2164" s="117"/>
      <c r="AX2164" s="117"/>
      <c r="AY2164" s="117"/>
      <c r="AZ2164" s="117"/>
      <c r="BA2164" s="117"/>
    </row>
    <row r="2165" spans="33:53">
      <c r="AG2165" s="117"/>
      <c r="AH2165" s="117"/>
      <c r="AI2165" s="117"/>
      <c r="AJ2165" s="117"/>
      <c r="AK2165" s="117"/>
      <c r="AL2165" s="142"/>
      <c r="AM2165" s="141"/>
      <c r="AT2165" s="117"/>
      <c r="AU2165" s="117"/>
      <c r="AV2165" s="117"/>
      <c r="AW2165" s="117"/>
      <c r="AX2165" s="117"/>
      <c r="AY2165" s="117"/>
      <c r="AZ2165" s="117"/>
      <c r="BA2165" s="117"/>
    </row>
    <row r="2166" spans="33:53">
      <c r="AG2166" s="117"/>
      <c r="AH2166" s="117"/>
      <c r="AI2166" s="117"/>
      <c r="AJ2166" s="117"/>
      <c r="AK2166" s="117"/>
      <c r="AL2166" s="142"/>
      <c r="AM2166" s="141"/>
      <c r="AT2166" s="117"/>
      <c r="AU2166" s="117"/>
      <c r="AV2166" s="117"/>
      <c r="AW2166" s="117"/>
      <c r="AX2166" s="117"/>
      <c r="AY2166" s="117"/>
      <c r="AZ2166" s="117"/>
      <c r="BA2166" s="117"/>
    </row>
    <row r="2167" spans="33:53">
      <c r="AG2167" s="117"/>
      <c r="AH2167" s="117"/>
      <c r="AI2167" s="117"/>
      <c r="AJ2167" s="117"/>
      <c r="AK2167" s="117"/>
      <c r="AL2167" s="142"/>
      <c r="AM2167" s="141"/>
      <c r="AT2167" s="117"/>
      <c r="AU2167" s="117"/>
      <c r="AV2167" s="117"/>
      <c r="AW2167" s="117"/>
      <c r="AX2167" s="117"/>
      <c r="AY2167" s="117"/>
      <c r="AZ2167" s="117"/>
      <c r="BA2167" s="117"/>
    </row>
    <row r="2168" spans="33:53">
      <c r="AG2168" s="117"/>
      <c r="AH2168" s="117"/>
      <c r="AI2168" s="117"/>
      <c r="AJ2168" s="117"/>
      <c r="AK2168" s="117"/>
      <c r="AL2168" s="142"/>
      <c r="AM2168" s="141"/>
      <c r="AT2168" s="117"/>
      <c r="AU2168" s="117"/>
      <c r="AV2168" s="117"/>
      <c r="AW2168" s="117"/>
      <c r="AX2168" s="117"/>
      <c r="AY2168" s="117"/>
      <c r="AZ2168" s="117"/>
      <c r="BA2168" s="117"/>
    </row>
    <row r="2169" spans="33:53">
      <c r="AG2169" s="117"/>
      <c r="AH2169" s="117"/>
      <c r="AI2169" s="117"/>
      <c r="AJ2169" s="117"/>
      <c r="AK2169" s="117"/>
      <c r="AL2169" s="142"/>
      <c r="AM2169" s="141"/>
      <c r="AT2169" s="117"/>
      <c r="AU2169" s="117"/>
      <c r="AV2169" s="117"/>
      <c r="AW2169" s="117"/>
      <c r="AX2169" s="117"/>
      <c r="AY2169" s="117"/>
      <c r="AZ2169" s="117"/>
      <c r="BA2169" s="117"/>
    </row>
    <row r="2170" spans="33:53">
      <c r="AG2170" s="117"/>
      <c r="AH2170" s="117"/>
      <c r="AI2170" s="117"/>
      <c r="AJ2170" s="117"/>
      <c r="AK2170" s="117"/>
      <c r="AL2170" s="142"/>
      <c r="AM2170" s="141"/>
      <c r="AT2170" s="117"/>
      <c r="AU2170" s="117"/>
      <c r="AV2170" s="117"/>
      <c r="AW2170" s="117"/>
      <c r="AX2170" s="117"/>
      <c r="AY2170" s="117"/>
      <c r="AZ2170" s="117"/>
      <c r="BA2170" s="117"/>
    </row>
    <row r="2171" spans="33:53">
      <c r="AG2171" s="117"/>
      <c r="AH2171" s="117"/>
      <c r="AI2171" s="117"/>
      <c r="AJ2171" s="117"/>
      <c r="AK2171" s="117"/>
      <c r="AL2171" s="142"/>
      <c r="AM2171" s="141"/>
      <c r="AT2171" s="117"/>
      <c r="AU2171" s="117"/>
      <c r="AV2171" s="117"/>
      <c r="AW2171" s="117"/>
      <c r="AX2171" s="117"/>
      <c r="AY2171" s="117"/>
      <c r="AZ2171" s="117"/>
      <c r="BA2171" s="117"/>
    </row>
    <row r="2172" spans="33:53">
      <c r="AG2172" s="117"/>
      <c r="AH2172" s="117"/>
      <c r="AI2172" s="117"/>
      <c r="AJ2172" s="117"/>
      <c r="AK2172" s="117"/>
      <c r="AL2172" s="142"/>
      <c r="AM2172" s="141"/>
      <c r="AT2172" s="117"/>
      <c r="AU2172" s="117"/>
      <c r="AV2172" s="117"/>
      <c r="AW2172" s="117"/>
      <c r="AX2172" s="117"/>
      <c r="AY2172" s="117"/>
      <c r="AZ2172" s="117"/>
      <c r="BA2172" s="117"/>
    </row>
    <row r="2173" spans="33:53">
      <c r="AG2173" s="117"/>
      <c r="AH2173" s="117"/>
      <c r="AI2173" s="117"/>
      <c r="AJ2173" s="117"/>
      <c r="AK2173" s="117"/>
      <c r="AL2173" s="142"/>
      <c r="AM2173" s="141"/>
      <c r="AT2173" s="117"/>
      <c r="AU2173" s="117"/>
      <c r="AV2173" s="117"/>
      <c r="AW2173" s="117"/>
      <c r="AX2173" s="117"/>
      <c r="AY2173" s="117"/>
      <c r="AZ2173" s="117"/>
      <c r="BA2173" s="117"/>
    </row>
    <row r="2174" spans="33:53">
      <c r="AG2174" s="117"/>
      <c r="AH2174" s="117"/>
      <c r="AI2174" s="117"/>
      <c r="AJ2174" s="117"/>
      <c r="AK2174" s="117"/>
      <c r="AL2174" s="142"/>
      <c r="AM2174" s="141"/>
      <c r="AT2174" s="117"/>
      <c r="AU2174" s="117"/>
      <c r="AV2174" s="117"/>
      <c r="AW2174" s="117"/>
      <c r="AX2174" s="117"/>
      <c r="AY2174" s="117"/>
      <c r="AZ2174" s="117"/>
      <c r="BA2174" s="117"/>
    </row>
    <row r="2175" spans="33:53">
      <c r="AG2175" s="117"/>
      <c r="AH2175" s="117"/>
      <c r="AI2175" s="117"/>
      <c r="AJ2175" s="117"/>
      <c r="AK2175" s="117"/>
      <c r="AL2175" s="142"/>
      <c r="AM2175" s="141"/>
      <c r="AT2175" s="117"/>
      <c r="AU2175" s="117"/>
      <c r="AV2175" s="117"/>
      <c r="AW2175" s="117"/>
      <c r="AX2175" s="117"/>
      <c r="AY2175" s="117"/>
      <c r="AZ2175" s="117"/>
      <c r="BA2175" s="117"/>
    </row>
    <row r="2176" spans="33:53">
      <c r="AG2176" s="117"/>
      <c r="AH2176" s="117"/>
      <c r="AI2176" s="117"/>
      <c r="AJ2176" s="117"/>
      <c r="AK2176" s="117"/>
      <c r="AL2176" s="142"/>
      <c r="AM2176" s="141"/>
      <c r="AT2176" s="117"/>
      <c r="AU2176" s="117"/>
      <c r="AV2176" s="117"/>
      <c r="AW2176" s="117"/>
      <c r="AX2176" s="117"/>
      <c r="AY2176" s="117"/>
      <c r="AZ2176" s="117"/>
      <c r="BA2176" s="117"/>
    </row>
    <row r="2177" spans="33:53">
      <c r="AG2177" s="117"/>
      <c r="AH2177" s="117"/>
      <c r="AI2177" s="117"/>
      <c r="AJ2177" s="117"/>
      <c r="AK2177" s="117"/>
      <c r="AL2177" s="142"/>
      <c r="AM2177" s="141"/>
      <c r="AT2177" s="117"/>
      <c r="AU2177" s="117"/>
      <c r="AV2177" s="117"/>
      <c r="AW2177" s="117"/>
      <c r="AX2177" s="117"/>
      <c r="AY2177" s="117"/>
      <c r="AZ2177" s="117"/>
      <c r="BA2177" s="117"/>
    </row>
    <row r="2178" spans="33:53">
      <c r="AG2178" s="117"/>
      <c r="AH2178" s="117"/>
      <c r="AI2178" s="117"/>
      <c r="AJ2178" s="117"/>
      <c r="AK2178" s="117"/>
      <c r="AL2178" s="142"/>
      <c r="AM2178" s="141"/>
      <c r="AT2178" s="117"/>
      <c r="AU2178" s="117"/>
      <c r="AV2178" s="117"/>
      <c r="AW2178" s="117"/>
      <c r="AX2178" s="117"/>
      <c r="AY2178" s="117"/>
      <c r="AZ2178" s="117"/>
      <c r="BA2178" s="117"/>
    </row>
    <row r="2179" spans="33:53">
      <c r="AG2179" s="117"/>
      <c r="AH2179" s="117"/>
      <c r="AI2179" s="117"/>
      <c r="AJ2179" s="117"/>
      <c r="AK2179" s="117"/>
      <c r="AL2179" s="142"/>
      <c r="AM2179" s="141"/>
      <c r="AT2179" s="117"/>
      <c r="AU2179" s="117"/>
      <c r="AV2179" s="117"/>
      <c r="AW2179" s="117"/>
      <c r="AX2179" s="117"/>
      <c r="AY2179" s="117"/>
      <c r="AZ2179" s="117"/>
      <c r="BA2179" s="117"/>
    </row>
    <row r="2180" spans="33:53">
      <c r="AG2180" s="117"/>
      <c r="AH2180" s="117"/>
      <c r="AI2180" s="117"/>
      <c r="AJ2180" s="117"/>
      <c r="AK2180" s="117"/>
      <c r="AL2180" s="142"/>
      <c r="AM2180" s="141"/>
      <c r="AT2180" s="117"/>
      <c r="AU2180" s="117"/>
      <c r="AV2180" s="117"/>
      <c r="AW2180" s="117"/>
      <c r="AX2180" s="117"/>
      <c r="AY2180" s="117"/>
      <c r="AZ2180" s="117"/>
      <c r="BA2180" s="117"/>
    </row>
    <row r="2181" spans="33:53">
      <c r="AG2181" s="117"/>
      <c r="AH2181" s="117"/>
      <c r="AI2181" s="117"/>
      <c r="AJ2181" s="117"/>
      <c r="AK2181" s="117"/>
      <c r="AL2181" s="142"/>
      <c r="AM2181" s="141"/>
      <c r="AT2181" s="117"/>
      <c r="AU2181" s="117"/>
      <c r="AV2181" s="117"/>
      <c r="AW2181" s="117"/>
      <c r="AX2181" s="117"/>
      <c r="AY2181" s="117"/>
      <c r="AZ2181" s="117"/>
      <c r="BA2181" s="117"/>
    </row>
    <row r="2182" spans="33:53">
      <c r="AG2182" s="117"/>
      <c r="AH2182" s="117"/>
      <c r="AI2182" s="117"/>
      <c r="AJ2182" s="117"/>
      <c r="AK2182" s="117"/>
      <c r="AL2182" s="142"/>
      <c r="AM2182" s="141"/>
      <c r="AT2182" s="117"/>
      <c r="AU2182" s="117"/>
      <c r="AV2182" s="117"/>
      <c r="AW2182" s="117"/>
      <c r="AX2182" s="117"/>
      <c r="AY2182" s="117"/>
      <c r="AZ2182" s="117"/>
      <c r="BA2182" s="117"/>
    </row>
    <row r="2183" spans="33:53">
      <c r="AG2183" s="117"/>
      <c r="AH2183" s="117"/>
      <c r="AI2183" s="117"/>
      <c r="AJ2183" s="117"/>
      <c r="AK2183" s="117"/>
      <c r="AL2183" s="142"/>
      <c r="AM2183" s="141"/>
      <c r="AT2183" s="117"/>
      <c r="AU2183" s="117"/>
      <c r="AV2183" s="117"/>
      <c r="AW2183" s="117"/>
      <c r="AX2183" s="117"/>
      <c r="AY2183" s="117"/>
      <c r="AZ2183" s="117"/>
      <c r="BA2183" s="117"/>
    </row>
    <row r="2184" spans="33:53">
      <c r="AG2184" s="117"/>
      <c r="AH2184" s="117"/>
      <c r="AI2184" s="117"/>
      <c r="AJ2184" s="117"/>
      <c r="AK2184" s="117"/>
      <c r="AL2184" s="142"/>
      <c r="AM2184" s="141"/>
      <c r="AT2184" s="117"/>
      <c r="AU2184" s="117"/>
      <c r="AV2184" s="117"/>
      <c r="AW2184" s="117"/>
      <c r="AX2184" s="117"/>
      <c r="AY2184" s="117"/>
      <c r="AZ2184" s="117"/>
      <c r="BA2184" s="117"/>
    </row>
    <row r="2185" spans="33:53">
      <c r="AG2185" s="117"/>
      <c r="AH2185" s="117"/>
      <c r="AI2185" s="117"/>
      <c r="AJ2185" s="117"/>
      <c r="AK2185" s="117"/>
      <c r="AL2185" s="142"/>
      <c r="AM2185" s="141"/>
      <c r="AT2185" s="117"/>
      <c r="AU2185" s="117"/>
      <c r="AV2185" s="117"/>
      <c r="AW2185" s="117"/>
      <c r="AX2185" s="117"/>
      <c r="AY2185" s="117"/>
      <c r="AZ2185" s="117"/>
      <c r="BA2185" s="117"/>
    </row>
    <row r="2186" spans="33:53">
      <c r="AG2186" s="117"/>
      <c r="AH2186" s="117"/>
      <c r="AI2186" s="117"/>
      <c r="AJ2186" s="117"/>
      <c r="AK2186" s="117"/>
      <c r="AL2186" s="142"/>
      <c r="AM2186" s="141"/>
      <c r="AT2186" s="117"/>
      <c r="AU2186" s="117"/>
      <c r="AV2186" s="117"/>
      <c r="AW2186" s="117"/>
      <c r="AX2186" s="117"/>
      <c r="AY2186" s="117"/>
      <c r="AZ2186" s="117"/>
      <c r="BA2186" s="117"/>
    </row>
    <row r="2187" spans="33:53">
      <c r="AG2187" s="117"/>
      <c r="AH2187" s="117"/>
      <c r="AI2187" s="117"/>
      <c r="AJ2187" s="117"/>
      <c r="AK2187" s="117"/>
      <c r="AL2187" s="142"/>
      <c r="AM2187" s="141"/>
      <c r="AT2187" s="117"/>
      <c r="AU2187" s="117"/>
      <c r="AV2187" s="117"/>
      <c r="AW2187" s="117"/>
      <c r="AX2187" s="117"/>
      <c r="AY2187" s="117"/>
      <c r="AZ2187" s="117"/>
      <c r="BA2187" s="117"/>
    </row>
    <row r="2188" spans="33:53">
      <c r="AG2188" s="117"/>
      <c r="AH2188" s="117"/>
      <c r="AI2188" s="117"/>
      <c r="AJ2188" s="117"/>
      <c r="AK2188" s="117"/>
      <c r="AL2188" s="142"/>
      <c r="AM2188" s="141"/>
      <c r="AT2188" s="117"/>
      <c r="AU2188" s="117"/>
      <c r="AV2188" s="117"/>
      <c r="AW2188" s="117"/>
      <c r="AX2188" s="117"/>
      <c r="AY2188" s="117"/>
      <c r="AZ2188" s="117"/>
      <c r="BA2188" s="117"/>
    </row>
    <row r="2189" spans="33:53">
      <c r="AG2189" s="117"/>
      <c r="AH2189" s="117"/>
      <c r="AI2189" s="117"/>
      <c r="AJ2189" s="117"/>
      <c r="AK2189" s="117"/>
      <c r="AL2189" s="142"/>
      <c r="AM2189" s="141"/>
      <c r="AT2189" s="117"/>
      <c r="AU2189" s="117"/>
      <c r="AV2189" s="117"/>
      <c r="AW2189" s="117"/>
      <c r="AX2189" s="117"/>
      <c r="AY2189" s="117"/>
      <c r="AZ2189" s="117"/>
      <c r="BA2189" s="117"/>
    </row>
    <row r="2190" spans="33:53">
      <c r="AG2190" s="117"/>
      <c r="AH2190" s="117"/>
      <c r="AI2190" s="117"/>
      <c r="AJ2190" s="117"/>
      <c r="AK2190" s="117"/>
      <c r="AL2190" s="142"/>
      <c r="AM2190" s="141"/>
      <c r="AT2190" s="117"/>
      <c r="AU2190" s="117"/>
      <c r="AV2190" s="117"/>
      <c r="AW2190" s="117"/>
      <c r="AX2190" s="117"/>
      <c r="AY2190" s="117"/>
      <c r="AZ2190" s="117"/>
      <c r="BA2190" s="117"/>
    </row>
    <row r="2191" spans="33:53">
      <c r="AG2191" s="117"/>
      <c r="AH2191" s="117"/>
      <c r="AI2191" s="117"/>
      <c r="AJ2191" s="117"/>
      <c r="AK2191" s="117"/>
      <c r="AL2191" s="142"/>
      <c r="AM2191" s="141"/>
      <c r="AT2191" s="117"/>
      <c r="AU2191" s="117"/>
      <c r="AV2191" s="117"/>
      <c r="AW2191" s="117"/>
      <c r="AX2191" s="117"/>
      <c r="AY2191" s="117"/>
      <c r="AZ2191" s="117"/>
      <c r="BA2191" s="117"/>
    </row>
    <row r="2192" spans="33:53">
      <c r="AG2192" s="117"/>
      <c r="AH2192" s="117"/>
      <c r="AI2192" s="117"/>
      <c r="AJ2192" s="117"/>
      <c r="AK2192" s="117"/>
      <c r="AL2192" s="142"/>
      <c r="AM2192" s="141"/>
      <c r="AT2192" s="117"/>
      <c r="AU2192" s="117"/>
      <c r="AV2192" s="117"/>
      <c r="AW2192" s="117"/>
      <c r="AX2192" s="117"/>
      <c r="AY2192" s="117"/>
      <c r="AZ2192" s="117"/>
      <c r="BA2192" s="117"/>
    </row>
    <row r="2193" spans="33:53">
      <c r="AG2193" s="117"/>
      <c r="AH2193" s="117"/>
      <c r="AI2193" s="117"/>
      <c r="AJ2193" s="117"/>
      <c r="AK2193" s="117"/>
      <c r="AL2193" s="142"/>
      <c r="AM2193" s="141"/>
      <c r="AT2193" s="117"/>
      <c r="AU2193" s="117"/>
      <c r="AV2193" s="117"/>
      <c r="AW2193" s="117"/>
      <c r="AX2193" s="117"/>
      <c r="AY2193" s="117"/>
      <c r="AZ2193" s="117"/>
      <c r="BA2193" s="117"/>
    </row>
    <row r="2194" spans="33:53">
      <c r="AG2194" s="117"/>
      <c r="AH2194" s="117"/>
      <c r="AI2194" s="117"/>
      <c r="AJ2194" s="117"/>
      <c r="AK2194" s="117"/>
      <c r="AL2194" s="142"/>
      <c r="AM2194" s="141"/>
      <c r="AT2194" s="117"/>
      <c r="AU2194" s="117"/>
      <c r="AV2194" s="117"/>
      <c r="AW2194" s="117"/>
      <c r="AX2194" s="117"/>
      <c r="AY2194" s="117"/>
      <c r="AZ2194" s="117"/>
      <c r="BA2194" s="117"/>
    </row>
    <row r="2195" spans="33:53">
      <c r="AG2195" s="117"/>
      <c r="AH2195" s="117"/>
      <c r="AI2195" s="117"/>
      <c r="AJ2195" s="117"/>
      <c r="AK2195" s="117"/>
      <c r="AL2195" s="142"/>
      <c r="AM2195" s="141"/>
      <c r="AT2195" s="117"/>
      <c r="AU2195" s="117"/>
      <c r="AV2195" s="117"/>
      <c r="AW2195" s="117"/>
      <c r="AX2195" s="117"/>
      <c r="AY2195" s="117"/>
      <c r="AZ2195" s="117"/>
      <c r="BA2195" s="117"/>
    </row>
    <row r="2196" spans="33:53">
      <c r="AG2196" s="117"/>
      <c r="AH2196" s="117"/>
      <c r="AI2196" s="117"/>
      <c r="AJ2196" s="117"/>
      <c r="AK2196" s="117"/>
      <c r="AL2196" s="142"/>
      <c r="AM2196" s="141"/>
      <c r="AT2196" s="117"/>
      <c r="AU2196" s="117"/>
      <c r="AV2196" s="117"/>
      <c r="AW2196" s="117"/>
      <c r="AX2196" s="117"/>
      <c r="AY2196" s="117"/>
      <c r="AZ2196" s="117"/>
      <c r="BA2196" s="117"/>
    </row>
    <row r="2197" spans="33:53">
      <c r="AG2197" s="117"/>
      <c r="AH2197" s="117"/>
      <c r="AI2197" s="117"/>
      <c r="AJ2197" s="117"/>
      <c r="AK2197" s="117"/>
      <c r="AL2197" s="142"/>
      <c r="AM2197" s="141"/>
      <c r="AT2197" s="117"/>
      <c r="AU2197" s="117"/>
      <c r="AV2197" s="117"/>
      <c r="AW2197" s="117"/>
      <c r="AX2197" s="117"/>
      <c r="AY2197" s="117"/>
      <c r="AZ2197" s="117"/>
      <c r="BA2197" s="117"/>
    </row>
    <row r="2198" spans="33:53">
      <c r="AG2198" s="117"/>
      <c r="AH2198" s="117"/>
      <c r="AI2198" s="117"/>
      <c r="AJ2198" s="117"/>
      <c r="AK2198" s="117"/>
      <c r="AL2198" s="142"/>
      <c r="AM2198" s="141"/>
      <c r="AT2198" s="117"/>
      <c r="AU2198" s="117"/>
      <c r="AV2198" s="117"/>
      <c r="AW2198" s="117"/>
      <c r="AX2198" s="117"/>
      <c r="AY2198" s="117"/>
      <c r="AZ2198" s="117"/>
      <c r="BA2198" s="117"/>
    </row>
    <row r="2199" spans="33:53">
      <c r="AG2199" s="117"/>
      <c r="AH2199" s="117"/>
      <c r="AI2199" s="117"/>
      <c r="AJ2199" s="117"/>
      <c r="AK2199" s="117"/>
      <c r="AL2199" s="142"/>
      <c r="AM2199" s="141"/>
      <c r="AT2199" s="117"/>
      <c r="AU2199" s="117"/>
      <c r="AV2199" s="117"/>
      <c r="AW2199" s="117"/>
      <c r="AX2199" s="117"/>
      <c r="AY2199" s="117"/>
      <c r="AZ2199" s="117"/>
      <c r="BA2199" s="117"/>
    </row>
    <row r="2200" spans="33:53">
      <c r="AG2200" s="117"/>
      <c r="AH2200" s="117"/>
      <c r="AI2200" s="117"/>
      <c r="AJ2200" s="117"/>
      <c r="AK2200" s="117"/>
      <c r="AL2200" s="142"/>
      <c r="AM2200" s="141"/>
      <c r="AT2200" s="117"/>
      <c r="AU2200" s="117"/>
      <c r="AV2200" s="117"/>
      <c r="AW2200" s="117"/>
      <c r="AX2200" s="117"/>
      <c r="AY2200" s="117"/>
      <c r="AZ2200" s="117"/>
      <c r="BA2200" s="117"/>
    </row>
    <row r="2201" spans="33:53">
      <c r="AG2201" s="117"/>
      <c r="AH2201" s="117"/>
      <c r="AI2201" s="117"/>
      <c r="AJ2201" s="117"/>
      <c r="AK2201" s="117"/>
      <c r="AL2201" s="142"/>
      <c r="AM2201" s="141"/>
      <c r="AT2201" s="117"/>
      <c r="AU2201" s="117"/>
      <c r="AV2201" s="117"/>
      <c r="AW2201" s="117"/>
      <c r="AX2201" s="117"/>
      <c r="AY2201" s="117"/>
      <c r="AZ2201" s="117"/>
      <c r="BA2201" s="117"/>
    </row>
    <row r="2202" spans="33:53">
      <c r="AG2202" s="117"/>
      <c r="AH2202" s="117"/>
      <c r="AI2202" s="117"/>
      <c r="AJ2202" s="117"/>
      <c r="AK2202" s="117"/>
      <c r="AL2202" s="142"/>
      <c r="AM2202" s="141"/>
      <c r="AT2202" s="117"/>
      <c r="AU2202" s="117"/>
      <c r="AV2202" s="117"/>
      <c r="AW2202" s="117"/>
      <c r="AX2202" s="117"/>
      <c r="AY2202" s="117"/>
      <c r="AZ2202" s="117"/>
      <c r="BA2202" s="117"/>
    </row>
    <row r="2203" spans="33:53">
      <c r="AG2203" s="117"/>
      <c r="AH2203" s="117"/>
      <c r="AI2203" s="117"/>
      <c r="AJ2203" s="117"/>
      <c r="AK2203" s="117"/>
      <c r="AL2203" s="142"/>
      <c r="AM2203" s="141"/>
      <c r="AT2203" s="117"/>
      <c r="AU2203" s="117"/>
      <c r="AV2203" s="117"/>
      <c r="AW2203" s="117"/>
      <c r="AX2203" s="117"/>
      <c r="AY2203" s="117"/>
      <c r="AZ2203" s="117"/>
      <c r="BA2203" s="117"/>
    </row>
    <row r="2204" spans="33:53">
      <c r="AG2204" s="117"/>
      <c r="AH2204" s="117"/>
      <c r="AI2204" s="117"/>
      <c r="AJ2204" s="117"/>
      <c r="AK2204" s="117"/>
      <c r="AL2204" s="142"/>
      <c r="AM2204" s="141"/>
      <c r="AT2204" s="117"/>
      <c r="AU2204" s="117"/>
      <c r="AV2204" s="117"/>
      <c r="AW2204" s="117"/>
      <c r="AX2204" s="117"/>
      <c r="AY2204" s="117"/>
      <c r="AZ2204" s="117"/>
      <c r="BA2204" s="117"/>
    </row>
    <row r="2205" spans="33:53">
      <c r="AG2205" s="117"/>
      <c r="AH2205" s="117"/>
      <c r="AI2205" s="117"/>
      <c r="AJ2205" s="117"/>
      <c r="AK2205" s="117"/>
      <c r="AL2205" s="142"/>
      <c r="AM2205" s="141"/>
      <c r="AT2205" s="117"/>
      <c r="AU2205" s="117"/>
      <c r="AV2205" s="117"/>
      <c r="AW2205" s="117"/>
      <c r="AX2205" s="117"/>
      <c r="AY2205" s="117"/>
      <c r="AZ2205" s="117"/>
      <c r="BA2205" s="117"/>
    </row>
    <row r="2206" spans="33:53">
      <c r="AG2206" s="117"/>
      <c r="AH2206" s="117"/>
      <c r="AI2206" s="117"/>
      <c r="AJ2206" s="117"/>
      <c r="AK2206" s="117"/>
      <c r="AL2206" s="142"/>
      <c r="AM2206" s="141"/>
      <c r="AT2206" s="117"/>
      <c r="AU2206" s="117"/>
      <c r="AV2206" s="117"/>
      <c r="AW2206" s="117"/>
      <c r="AX2206" s="117"/>
      <c r="AY2206" s="117"/>
      <c r="AZ2206" s="117"/>
      <c r="BA2206" s="117"/>
    </row>
    <row r="2207" spans="33:53">
      <c r="AG2207" s="117"/>
      <c r="AH2207" s="117"/>
      <c r="AI2207" s="117"/>
      <c r="AJ2207" s="117"/>
      <c r="AK2207" s="117"/>
      <c r="AL2207" s="142"/>
      <c r="AM2207" s="141"/>
      <c r="AT2207" s="117"/>
      <c r="AU2207" s="117"/>
      <c r="AV2207" s="117"/>
      <c r="AW2207" s="117"/>
      <c r="AX2207" s="117"/>
      <c r="AY2207" s="117"/>
      <c r="AZ2207" s="117"/>
      <c r="BA2207" s="117"/>
    </row>
    <row r="2208" spans="33:53">
      <c r="AG2208" s="117"/>
      <c r="AH2208" s="117"/>
      <c r="AI2208" s="117"/>
      <c r="AJ2208" s="117"/>
      <c r="AK2208" s="117"/>
      <c r="AL2208" s="142"/>
      <c r="AM2208" s="141"/>
      <c r="AT2208" s="117"/>
      <c r="AU2208" s="117"/>
      <c r="AV2208" s="117"/>
      <c r="AW2208" s="117"/>
      <c r="AX2208" s="117"/>
      <c r="AY2208" s="117"/>
      <c r="AZ2208" s="117"/>
      <c r="BA2208" s="117"/>
    </row>
    <row r="2209" spans="33:53">
      <c r="AG2209" s="117"/>
      <c r="AH2209" s="117"/>
      <c r="AI2209" s="117"/>
      <c r="AJ2209" s="117"/>
      <c r="AK2209" s="117"/>
      <c r="AL2209" s="142"/>
      <c r="AM2209" s="141"/>
      <c r="AT2209" s="117"/>
      <c r="AU2209" s="117"/>
      <c r="AV2209" s="117"/>
      <c r="AW2209" s="117"/>
      <c r="AX2209" s="117"/>
      <c r="AY2209" s="117"/>
      <c r="AZ2209" s="117"/>
      <c r="BA2209" s="117"/>
    </row>
    <row r="2210" spans="33:53">
      <c r="AG2210" s="117"/>
      <c r="AH2210" s="117"/>
      <c r="AI2210" s="117"/>
      <c r="AJ2210" s="117"/>
      <c r="AK2210" s="117"/>
      <c r="AL2210" s="142"/>
      <c r="AM2210" s="141"/>
      <c r="AT2210" s="117"/>
      <c r="AU2210" s="117"/>
      <c r="AV2210" s="117"/>
      <c r="AW2210" s="117"/>
      <c r="AX2210" s="117"/>
      <c r="AY2210" s="117"/>
      <c r="AZ2210" s="117"/>
      <c r="BA2210" s="117"/>
    </row>
    <row r="2211" spans="33:53">
      <c r="AG2211" s="117"/>
      <c r="AH2211" s="117"/>
      <c r="AI2211" s="117"/>
      <c r="AJ2211" s="117"/>
      <c r="AK2211" s="117"/>
      <c r="AL2211" s="142"/>
      <c r="AM2211" s="141"/>
      <c r="AT2211" s="117"/>
      <c r="AU2211" s="117"/>
      <c r="AV2211" s="117"/>
      <c r="AW2211" s="117"/>
      <c r="AX2211" s="117"/>
      <c r="AY2211" s="117"/>
      <c r="AZ2211" s="117"/>
      <c r="BA2211" s="117"/>
    </row>
    <row r="2212" spans="33:53">
      <c r="AG2212" s="117"/>
      <c r="AH2212" s="117"/>
      <c r="AI2212" s="117"/>
      <c r="AJ2212" s="117"/>
      <c r="AK2212" s="117"/>
      <c r="AL2212" s="142"/>
      <c r="AM2212" s="141"/>
      <c r="AT2212" s="117"/>
      <c r="AU2212" s="117"/>
      <c r="AV2212" s="117"/>
      <c r="AW2212" s="117"/>
      <c r="AX2212" s="117"/>
      <c r="AY2212" s="117"/>
      <c r="AZ2212" s="117"/>
      <c r="BA2212" s="117"/>
    </row>
    <row r="2213" spans="33:53">
      <c r="AG2213" s="117"/>
      <c r="AH2213" s="117"/>
      <c r="AI2213" s="117"/>
      <c r="AJ2213" s="117"/>
      <c r="AK2213" s="117"/>
      <c r="AL2213" s="142"/>
      <c r="AM2213" s="141"/>
      <c r="AT2213" s="117"/>
      <c r="AU2213" s="117"/>
      <c r="AV2213" s="117"/>
      <c r="AW2213" s="117"/>
      <c r="AX2213" s="117"/>
      <c r="AY2213" s="117"/>
      <c r="AZ2213" s="117"/>
      <c r="BA2213" s="117"/>
    </row>
    <row r="2214" spans="33:53">
      <c r="AG2214" s="117"/>
      <c r="AH2214" s="117"/>
      <c r="AI2214" s="117"/>
      <c r="AJ2214" s="117"/>
      <c r="AK2214" s="117"/>
      <c r="AL2214" s="142"/>
      <c r="AM2214" s="141"/>
      <c r="AT2214" s="117"/>
      <c r="AU2214" s="117"/>
      <c r="AV2214" s="117"/>
      <c r="AW2214" s="117"/>
      <c r="AX2214" s="117"/>
      <c r="AY2214" s="117"/>
      <c r="AZ2214" s="117"/>
      <c r="BA2214" s="117"/>
    </row>
    <row r="2215" spans="33:53">
      <c r="AG2215" s="117"/>
      <c r="AH2215" s="117"/>
      <c r="AI2215" s="117"/>
      <c r="AJ2215" s="117"/>
      <c r="AK2215" s="117"/>
      <c r="AL2215" s="142"/>
      <c r="AM2215" s="141"/>
      <c r="AT2215" s="117"/>
      <c r="AU2215" s="117"/>
      <c r="AV2215" s="117"/>
      <c r="AW2215" s="117"/>
      <c r="AX2215" s="117"/>
      <c r="AY2215" s="117"/>
      <c r="AZ2215" s="117"/>
      <c r="BA2215" s="117"/>
    </row>
    <row r="2216" spans="33:53">
      <c r="AG2216" s="117"/>
      <c r="AH2216" s="117"/>
      <c r="AI2216" s="117"/>
      <c r="AJ2216" s="117"/>
      <c r="AK2216" s="117"/>
      <c r="AL2216" s="142"/>
      <c r="AM2216" s="141"/>
      <c r="AT2216" s="117"/>
      <c r="AU2216" s="117"/>
      <c r="AV2216" s="117"/>
      <c r="AW2216" s="117"/>
      <c r="AX2216" s="117"/>
      <c r="AY2216" s="117"/>
      <c r="AZ2216" s="117"/>
      <c r="BA2216" s="117"/>
    </row>
    <row r="2217" spans="33:53">
      <c r="AG2217" s="117"/>
      <c r="AH2217" s="117"/>
      <c r="AI2217" s="117"/>
      <c r="AJ2217" s="117"/>
      <c r="AK2217" s="117"/>
      <c r="AL2217" s="142"/>
      <c r="AM2217" s="141"/>
      <c r="AT2217" s="117"/>
      <c r="AU2217" s="117"/>
      <c r="AV2217" s="117"/>
      <c r="AW2217" s="117"/>
      <c r="AX2217" s="117"/>
      <c r="AY2217" s="117"/>
      <c r="AZ2217" s="117"/>
      <c r="BA2217" s="117"/>
    </row>
    <row r="2218" spans="33:53">
      <c r="AG2218" s="117"/>
      <c r="AH2218" s="117"/>
      <c r="AI2218" s="117"/>
      <c r="AJ2218" s="117"/>
      <c r="AK2218" s="117"/>
      <c r="AL2218" s="142"/>
      <c r="AM2218" s="141"/>
      <c r="AT2218" s="117"/>
      <c r="AU2218" s="117"/>
      <c r="AV2218" s="117"/>
      <c r="AW2218" s="117"/>
      <c r="AX2218" s="117"/>
      <c r="AY2218" s="117"/>
      <c r="AZ2218" s="117"/>
      <c r="BA2218" s="117"/>
    </row>
    <row r="2219" spans="33:53">
      <c r="AG2219" s="117"/>
      <c r="AH2219" s="117"/>
      <c r="AI2219" s="117"/>
      <c r="AJ2219" s="117"/>
      <c r="AK2219" s="117"/>
      <c r="AL2219" s="142"/>
      <c r="AM2219" s="141"/>
      <c r="AT2219" s="117"/>
      <c r="AU2219" s="117"/>
      <c r="AV2219" s="117"/>
      <c r="AW2219" s="117"/>
      <c r="AX2219" s="117"/>
      <c r="AY2219" s="117"/>
      <c r="AZ2219" s="117"/>
      <c r="BA2219" s="117"/>
    </row>
    <row r="2220" spans="33:53">
      <c r="AG2220" s="117"/>
      <c r="AH2220" s="117"/>
      <c r="AI2220" s="117"/>
      <c r="AJ2220" s="117"/>
      <c r="AK2220" s="117"/>
      <c r="AL2220" s="142"/>
      <c r="AM2220" s="141"/>
      <c r="AT2220" s="117"/>
      <c r="AU2220" s="117"/>
      <c r="AV2220" s="117"/>
      <c r="AW2220" s="117"/>
      <c r="AX2220" s="117"/>
      <c r="AY2220" s="117"/>
      <c r="AZ2220" s="117"/>
      <c r="BA2220" s="117"/>
    </row>
    <row r="2221" spans="33:53">
      <c r="AG2221" s="117"/>
      <c r="AH2221" s="117"/>
      <c r="AI2221" s="117"/>
      <c r="AJ2221" s="117"/>
      <c r="AK2221" s="117"/>
      <c r="AL2221" s="142"/>
      <c r="AM2221" s="141"/>
      <c r="AT2221" s="117"/>
      <c r="AU2221" s="117"/>
      <c r="AV2221" s="117"/>
      <c r="AW2221" s="117"/>
      <c r="AX2221" s="117"/>
      <c r="AY2221" s="117"/>
      <c r="AZ2221" s="117"/>
      <c r="BA2221" s="117"/>
    </row>
    <row r="2222" spans="33:53">
      <c r="AG2222" s="117"/>
      <c r="AH2222" s="117"/>
      <c r="AI2222" s="117"/>
      <c r="AJ2222" s="117"/>
      <c r="AK2222" s="117"/>
      <c r="AL2222" s="142"/>
      <c r="AM2222" s="141"/>
      <c r="AT2222" s="117"/>
      <c r="AU2222" s="117"/>
      <c r="AV2222" s="117"/>
      <c r="AW2222" s="117"/>
      <c r="AX2222" s="117"/>
      <c r="AY2222" s="117"/>
      <c r="AZ2222" s="117"/>
      <c r="BA2222" s="117"/>
    </row>
    <row r="2223" spans="33:53">
      <c r="AG2223" s="117"/>
      <c r="AH2223" s="117"/>
      <c r="AI2223" s="117"/>
      <c r="AJ2223" s="117"/>
      <c r="AK2223" s="117"/>
      <c r="AL2223" s="142"/>
      <c r="AM2223" s="141"/>
      <c r="AT2223" s="117"/>
      <c r="AU2223" s="117"/>
      <c r="AV2223" s="117"/>
      <c r="AW2223" s="117"/>
      <c r="AX2223" s="117"/>
      <c r="AY2223" s="117"/>
      <c r="AZ2223" s="117"/>
      <c r="BA2223" s="117"/>
    </row>
    <row r="2224" spans="33:53">
      <c r="AG2224" s="117"/>
      <c r="AH2224" s="117"/>
      <c r="AI2224" s="117"/>
      <c r="AJ2224" s="117"/>
      <c r="AK2224" s="117"/>
      <c r="AL2224" s="142"/>
      <c r="AM2224" s="141"/>
      <c r="AT2224" s="117"/>
      <c r="AU2224" s="117"/>
      <c r="AV2224" s="117"/>
      <c r="AW2224" s="117"/>
      <c r="AX2224" s="117"/>
      <c r="AY2224" s="117"/>
      <c r="AZ2224" s="117"/>
      <c r="BA2224" s="117"/>
    </row>
    <row r="2225" spans="33:53">
      <c r="AG2225" s="117"/>
      <c r="AH2225" s="117"/>
      <c r="AI2225" s="117"/>
      <c r="AJ2225" s="117"/>
      <c r="AK2225" s="117"/>
      <c r="AL2225" s="142"/>
      <c r="AM2225" s="141"/>
      <c r="AT2225" s="117"/>
      <c r="AU2225" s="117"/>
      <c r="AV2225" s="117"/>
      <c r="AW2225" s="117"/>
      <c r="AX2225" s="117"/>
      <c r="AY2225" s="117"/>
      <c r="AZ2225" s="117"/>
      <c r="BA2225" s="117"/>
    </row>
    <row r="2226" spans="33:53">
      <c r="AG2226" s="117"/>
      <c r="AH2226" s="117"/>
      <c r="AI2226" s="117"/>
      <c r="AJ2226" s="117"/>
      <c r="AK2226" s="117"/>
      <c r="AL2226" s="142"/>
      <c r="AM2226" s="141"/>
      <c r="AT2226" s="117"/>
      <c r="AU2226" s="117"/>
      <c r="AV2226" s="117"/>
      <c r="AW2226" s="117"/>
      <c r="AX2226" s="117"/>
      <c r="AY2226" s="117"/>
      <c r="AZ2226" s="117"/>
      <c r="BA2226" s="117"/>
    </row>
    <row r="2227" spans="33:53">
      <c r="AG2227" s="117"/>
      <c r="AH2227" s="117"/>
      <c r="AI2227" s="117"/>
      <c r="AJ2227" s="117"/>
      <c r="AK2227" s="117"/>
      <c r="AL2227" s="142"/>
      <c r="AM2227" s="141"/>
      <c r="AT2227" s="117"/>
      <c r="AU2227" s="117"/>
      <c r="AV2227" s="117"/>
      <c r="AW2227" s="117"/>
      <c r="AX2227" s="117"/>
      <c r="AY2227" s="117"/>
      <c r="AZ2227" s="117"/>
      <c r="BA2227" s="117"/>
    </row>
    <row r="2228" spans="33:53">
      <c r="AG2228" s="117"/>
      <c r="AH2228" s="117"/>
      <c r="AI2228" s="117"/>
      <c r="AJ2228" s="117"/>
      <c r="AK2228" s="117"/>
      <c r="AL2228" s="142"/>
      <c r="AM2228" s="141"/>
      <c r="AT2228" s="117"/>
      <c r="AU2228" s="117"/>
      <c r="AV2228" s="117"/>
      <c r="AW2228" s="117"/>
      <c r="AX2228" s="117"/>
      <c r="AY2228" s="117"/>
      <c r="AZ2228" s="117"/>
      <c r="BA2228" s="117"/>
    </row>
    <row r="2229" spans="33:53">
      <c r="AG2229" s="117"/>
      <c r="AH2229" s="117"/>
      <c r="AI2229" s="117"/>
      <c r="AJ2229" s="117"/>
      <c r="AK2229" s="117"/>
      <c r="AL2229" s="142"/>
      <c r="AM2229" s="141"/>
      <c r="AT2229" s="117"/>
      <c r="AU2229" s="117"/>
      <c r="AV2229" s="117"/>
      <c r="AW2229" s="117"/>
      <c r="AX2229" s="117"/>
      <c r="AY2229" s="117"/>
      <c r="AZ2229" s="117"/>
      <c r="BA2229" s="117"/>
    </row>
    <row r="2230" spans="33:53">
      <c r="AG2230" s="117"/>
      <c r="AH2230" s="117"/>
      <c r="AI2230" s="117"/>
      <c r="AJ2230" s="117"/>
      <c r="AK2230" s="117"/>
      <c r="AL2230" s="142"/>
      <c r="AM2230" s="141"/>
      <c r="AT2230" s="117"/>
      <c r="AU2230" s="117"/>
      <c r="AV2230" s="117"/>
      <c r="AW2230" s="117"/>
      <c r="AX2230" s="117"/>
      <c r="AY2230" s="117"/>
      <c r="AZ2230" s="117"/>
      <c r="BA2230" s="117"/>
    </row>
    <row r="2231" spans="33:53">
      <c r="AG2231" s="117"/>
      <c r="AH2231" s="117"/>
      <c r="AI2231" s="117"/>
      <c r="AJ2231" s="117"/>
      <c r="AK2231" s="117"/>
      <c r="AL2231" s="142"/>
      <c r="AM2231" s="141"/>
      <c r="AT2231" s="117"/>
      <c r="AU2231" s="117"/>
      <c r="AV2231" s="117"/>
      <c r="AW2231" s="117"/>
      <c r="AX2231" s="117"/>
      <c r="AY2231" s="117"/>
      <c r="AZ2231" s="117"/>
      <c r="BA2231" s="117"/>
    </row>
    <row r="2232" spans="33:53">
      <c r="AG2232" s="117"/>
      <c r="AH2232" s="117"/>
      <c r="AI2232" s="117"/>
      <c r="AJ2232" s="117"/>
      <c r="AK2232" s="117"/>
      <c r="AL2232" s="142"/>
      <c r="AM2232" s="141"/>
      <c r="AT2232" s="117"/>
      <c r="AU2232" s="117"/>
      <c r="AV2232" s="117"/>
      <c r="AW2232" s="117"/>
      <c r="AX2232" s="117"/>
      <c r="AY2232" s="117"/>
      <c r="AZ2232" s="117"/>
      <c r="BA2232" s="117"/>
    </row>
    <row r="2233" spans="33:53">
      <c r="AG2233" s="117"/>
      <c r="AH2233" s="117"/>
      <c r="AI2233" s="117"/>
      <c r="AJ2233" s="117"/>
      <c r="AK2233" s="117"/>
      <c r="AL2233" s="142"/>
      <c r="AM2233" s="141"/>
      <c r="AT2233" s="117"/>
      <c r="AU2233" s="117"/>
      <c r="AV2233" s="117"/>
      <c r="AW2233" s="117"/>
      <c r="AX2233" s="117"/>
      <c r="AY2233" s="117"/>
      <c r="AZ2233" s="117"/>
      <c r="BA2233" s="117"/>
    </row>
    <row r="2234" spans="33:53">
      <c r="AG2234" s="117"/>
      <c r="AH2234" s="117"/>
      <c r="AI2234" s="117"/>
      <c r="AJ2234" s="117"/>
      <c r="AK2234" s="117"/>
      <c r="AL2234" s="142"/>
      <c r="AM2234" s="141"/>
      <c r="AT2234" s="117"/>
      <c r="AU2234" s="117"/>
      <c r="AV2234" s="117"/>
      <c r="AW2234" s="117"/>
      <c r="AX2234" s="117"/>
      <c r="AY2234" s="117"/>
      <c r="AZ2234" s="117"/>
      <c r="BA2234" s="117"/>
    </row>
    <row r="2235" spans="33:53">
      <c r="AG2235" s="117"/>
      <c r="AH2235" s="117"/>
      <c r="AI2235" s="117"/>
      <c r="AJ2235" s="117"/>
      <c r="AK2235" s="117"/>
      <c r="AL2235" s="142"/>
      <c r="AM2235" s="141"/>
      <c r="AT2235" s="117"/>
      <c r="AU2235" s="117"/>
      <c r="AV2235" s="117"/>
      <c r="AW2235" s="117"/>
      <c r="AX2235" s="117"/>
      <c r="AY2235" s="117"/>
      <c r="AZ2235" s="117"/>
      <c r="BA2235" s="117"/>
    </row>
    <row r="2236" spans="33:53">
      <c r="AG2236" s="117"/>
      <c r="AH2236" s="117"/>
      <c r="AI2236" s="117"/>
      <c r="AJ2236" s="117"/>
      <c r="AK2236" s="117"/>
      <c r="AL2236" s="142"/>
      <c r="AM2236" s="141"/>
      <c r="AT2236" s="117"/>
      <c r="AU2236" s="117"/>
      <c r="AV2236" s="117"/>
      <c r="AW2236" s="117"/>
      <c r="AX2236" s="117"/>
      <c r="AY2236" s="117"/>
      <c r="AZ2236" s="117"/>
      <c r="BA2236" s="117"/>
    </row>
    <row r="2237" spans="33:53">
      <c r="AG2237" s="117"/>
      <c r="AH2237" s="117"/>
      <c r="AI2237" s="117"/>
      <c r="AJ2237" s="117"/>
      <c r="AK2237" s="117"/>
      <c r="AL2237" s="142"/>
      <c r="AM2237" s="141"/>
      <c r="AT2237" s="117"/>
      <c r="AU2237" s="117"/>
      <c r="AV2237" s="117"/>
      <c r="AW2237" s="117"/>
      <c r="AX2237" s="117"/>
      <c r="AY2237" s="117"/>
      <c r="AZ2237" s="117"/>
      <c r="BA2237" s="117"/>
    </row>
    <row r="2238" spans="33:53">
      <c r="AG2238" s="117"/>
      <c r="AH2238" s="117"/>
      <c r="AI2238" s="117"/>
      <c r="AJ2238" s="117"/>
      <c r="AK2238" s="117"/>
      <c r="AL2238" s="142"/>
      <c r="AM2238" s="141"/>
      <c r="AT2238" s="117"/>
      <c r="AU2238" s="117"/>
      <c r="AV2238" s="117"/>
      <c r="AW2238" s="117"/>
      <c r="AX2238" s="117"/>
      <c r="AY2238" s="117"/>
      <c r="AZ2238" s="117"/>
      <c r="BA2238" s="117"/>
    </row>
    <row r="2239" spans="33:53">
      <c r="AG2239" s="117"/>
      <c r="AH2239" s="117"/>
      <c r="AI2239" s="117"/>
      <c r="AJ2239" s="117"/>
      <c r="AK2239" s="117"/>
      <c r="AL2239" s="142"/>
      <c r="AM2239" s="141"/>
      <c r="AT2239" s="117"/>
      <c r="AU2239" s="117"/>
      <c r="AV2239" s="117"/>
      <c r="AW2239" s="117"/>
      <c r="AX2239" s="117"/>
      <c r="AY2239" s="117"/>
      <c r="AZ2239" s="117"/>
      <c r="BA2239" s="117"/>
    </row>
    <row r="2240" spans="33:53">
      <c r="AG2240" s="117"/>
      <c r="AH2240" s="117"/>
      <c r="AI2240" s="117"/>
      <c r="AJ2240" s="117"/>
      <c r="AK2240" s="117"/>
      <c r="AL2240" s="142"/>
      <c r="AM2240" s="141"/>
      <c r="AT2240" s="117"/>
      <c r="AU2240" s="117"/>
      <c r="AV2240" s="117"/>
      <c r="AW2240" s="117"/>
      <c r="AX2240" s="117"/>
      <c r="AY2240" s="117"/>
      <c r="AZ2240" s="117"/>
      <c r="BA2240" s="117"/>
    </row>
    <row r="2241" spans="33:53">
      <c r="AG2241" s="117"/>
      <c r="AH2241" s="117"/>
      <c r="AI2241" s="117"/>
      <c r="AJ2241" s="117"/>
      <c r="AK2241" s="117"/>
      <c r="AL2241" s="142"/>
      <c r="AM2241" s="141"/>
      <c r="AT2241" s="117"/>
      <c r="AU2241" s="117"/>
      <c r="AV2241" s="117"/>
      <c r="AW2241" s="117"/>
      <c r="AX2241" s="117"/>
      <c r="AY2241" s="117"/>
      <c r="AZ2241" s="117"/>
      <c r="BA2241" s="117"/>
    </row>
    <row r="2242" spans="33:53">
      <c r="AG2242" s="117"/>
      <c r="AH2242" s="117"/>
      <c r="AI2242" s="117"/>
      <c r="AJ2242" s="117"/>
      <c r="AK2242" s="117"/>
      <c r="AL2242" s="142"/>
      <c r="AM2242" s="141"/>
      <c r="AT2242" s="117"/>
      <c r="AU2242" s="117"/>
      <c r="AV2242" s="117"/>
      <c r="AW2242" s="117"/>
      <c r="AX2242" s="117"/>
      <c r="AY2242" s="117"/>
      <c r="AZ2242" s="117"/>
      <c r="BA2242" s="117"/>
    </row>
    <row r="2243" spans="33:53">
      <c r="AG2243" s="117"/>
      <c r="AH2243" s="117"/>
      <c r="AI2243" s="117"/>
      <c r="AJ2243" s="117"/>
      <c r="AK2243" s="117"/>
      <c r="AL2243" s="142"/>
      <c r="AM2243" s="141"/>
      <c r="AT2243" s="117"/>
      <c r="AU2243" s="117"/>
      <c r="AV2243" s="117"/>
      <c r="AW2243" s="117"/>
      <c r="AX2243" s="117"/>
      <c r="AY2243" s="117"/>
      <c r="AZ2243" s="117"/>
      <c r="BA2243" s="117"/>
    </row>
    <row r="2244" spans="33:53">
      <c r="AG2244" s="117"/>
      <c r="AH2244" s="117"/>
      <c r="AI2244" s="117"/>
      <c r="AJ2244" s="117"/>
      <c r="AK2244" s="117"/>
      <c r="AL2244" s="142"/>
      <c r="AM2244" s="141"/>
      <c r="AT2244" s="117"/>
      <c r="AU2244" s="117"/>
      <c r="AV2244" s="117"/>
      <c r="AW2244" s="117"/>
      <c r="AX2244" s="117"/>
      <c r="AY2244" s="117"/>
      <c r="AZ2244" s="117"/>
      <c r="BA2244" s="117"/>
    </row>
    <row r="2245" spans="33:53">
      <c r="AG2245" s="117"/>
      <c r="AH2245" s="117"/>
      <c r="AI2245" s="117"/>
      <c r="AJ2245" s="117"/>
      <c r="AK2245" s="117"/>
      <c r="AL2245" s="142"/>
      <c r="AM2245" s="141"/>
      <c r="AT2245" s="117"/>
      <c r="AU2245" s="117"/>
      <c r="AV2245" s="117"/>
      <c r="AW2245" s="117"/>
      <c r="AX2245" s="117"/>
      <c r="AY2245" s="117"/>
      <c r="AZ2245" s="117"/>
      <c r="BA2245" s="117"/>
    </row>
    <row r="2246" spans="33:53">
      <c r="AG2246" s="117"/>
      <c r="AH2246" s="117"/>
      <c r="AI2246" s="117"/>
      <c r="AJ2246" s="117"/>
      <c r="AK2246" s="117"/>
      <c r="AL2246" s="142"/>
      <c r="AM2246" s="141"/>
      <c r="AT2246" s="117"/>
      <c r="AU2246" s="117"/>
      <c r="AV2246" s="117"/>
      <c r="AW2246" s="117"/>
      <c r="AX2246" s="117"/>
      <c r="AY2246" s="117"/>
      <c r="AZ2246" s="117"/>
      <c r="BA2246" s="117"/>
    </row>
    <row r="2247" spans="33:53">
      <c r="AG2247" s="117"/>
      <c r="AH2247" s="117"/>
      <c r="AI2247" s="117"/>
      <c r="AJ2247" s="117"/>
      <c r="AK2247" s="117"/>
      <c r="AL2247" s="142"/>
      <c r="AM2247" s="141"/>
      <c r="AT2247" s="117"/>
      <c r="AU2247" s="117"/>
      <c r="AV2247" s="117"/>
      <c r="AW2247" s="117"/>
      <c r="AX2247" s="117"/>
      <c r="AY2247" s="117"/>
      <c r="AZ2247" s="117"/>
      <c r="BA2247" s="117"/>
    </row>
    <row r="2248" spans="33:53">
      <c r="AG2248" s="117"/>
      <c r="AH2248" s="117"/>
      <c r="AI2248" s="117"/>
      <c r="AJ2248" s="117"/>
      <c r="AK2248" s="117"/>
      <c r="AL2248" s="142"/>
      <c r="AM2248" s="141"/>
      <c r="AT2248" s="117"/>
      <c r="AU2248" s="117"/>
      <c r="AV2248" s="117"/>
      <c r="AW2248" s="117"/>
      <c r="AX2248" s="117"/>
      <c r="AY2248" s="117"/>
      <c r="AZ2248" s="117"/>
      <c r="BA2248" s="117"/>
    </row>
    <row r="2249" spans="33:53">
      <c r="AG2249" s="117"/>
      <c r="AH2249" s="117"/>
      <c r="AI2249" s="117"/>
      <c r="AJ2249" s="117"/>
      <c r="AK2249" s="117"/>
      <c r="AL2249" s="142"/>
      <c r="AM2249" s="141"/>
      <c r="AT2249" s="117"/>
      <c r="AU2249" s="117"/>
      <c r="AV2249" s="117"/>
      <c r="AW2249" s="117"/>
      <c r="AX2249" s="117"/>
      <c r="AY2249" s="117"/>
      <c r="AZ2249" s="117"/>
      <c r="BA2249" s="117"/>
    </row>
    <row r="2250" spans="33:53">
      <c r="AG2250" s="117"/>
      <c r="AH2250" s="117"/>
      <c r="AI2250" s="117"/>
      <c r="AJ2250" s="117"/>
      <c r="AK2250" s="117"/>
      <c r="AL2250" s="142"/>
      <c r="AM2250" s="141"/>
      <c r="AT2250" s="117"/>
      <c r="AU2250" s="117"/>
      <c r="AV2250" s="117"/>
      <c r="AW2250" s="117"/>
      <c r="AX2250" s="117"/>
      <c r="AY2250" s="117"/>
      <c r="AZ2250" s="117"/>
      <c r="BA2250" s="117"/>
    </row>
    <row r="2251" spans="33:53">
      <c r="AG2251" s="117"/>
      <c r="AH2251" s="117"/>
      <c r="AI2251" s="117"/>
      <c r="AJ2251" s="117"/>
      <c r="AK2251" s="117"/>
      <c r="AL2251" s="142"/>
      <c r="AM2251" s="141"/>
      <c r="AT2251" s="117"/>
      <c r="AU2251" s="117"/>
      <c r="AV2251" s="117"/>
      <c r="AW2251" s="117"/>
      <c r="AX2251" s="117"/>
      <c r="AY2251" s="117"/>
      <c r="AZ2251" s="117"/>
      <c r="BA2251" s="117"/>
    </row>
    <row r="2252" spans="33:53">
      <c r="AG2252" s="117"/>
      <c r="AH2252" s="117"/>
      <c r="AI2252" s="117"/>
      <c r="AJ2252" s="117"/>
      <c r="AK2252" s="117"/>
      <c r="AL2252" s="142"/>
      <c r="AM2252" s="141"/>
      <c r="AT2252" s="117"/>
      <c r="AU2252" s="117"/>
      <c r="AV2252" s="117"/>
      <c r="AW2252" s="117"/>
      <c r="AX2252" s="117"/>
      <c r="AY2252" s="117"/>
      <c r="AZ2252" s="117"/>
      <c r="BA2252" s="117"/>
    </row>
    <row r="2253" spans="33:53">
      <c r="AG2253" s="117"/>
      <c r="AH2253" s="117"/>
      <c r="AI2253" s="117"/>
      <c r="AJ2253" s="117"/>
      <c r="AK2253" s="117"/>
      <c r="AL2253" s="142"/>
      <c r="AM2253" s="141"/>
      <c r="AT2253" s="117"/>
      <c r="AU2253" s="117"/>
      <c r="AV2253" s="117"/>
      <c r="AW2253" s="117"/>
      <c r="AX2253" s="117"/>
      <c r="AY2253" s="117"/>
      <c r="AZ2253" s="117"/>
      <c r="BA2253" s="117"/>
    </row>
    <row r="2254" spans="33:53">
      <c r="AG2254" s="117"/>
      <c r="AH2254" s="117"/>
      <c r="AI2254" s="117"/>
      <c r="AJ2254" s="117"/>
      <c r="AK2254" s="117"/>
      <c r="AL2254" s="142"/>
      <c r="AM2254" s="141"/>
      <c r="AT2254" s="117"/>
      <c r="AU2254" s="117"/>
      <c r="AV2254" s="117"/>
      <c r="AW2254" s="117"/>
      <c r="AX2254" s="117"/>
      <c r="AY2254" s="117"/>
      <c r="AZ2254" s="117"/>
      <c r="BA2254" s="117"/>
    </row>
    <row r="2255" spans="33:53">
      <c r="AG2255" s="117"/>
      <c r="AH2255" s="117"/>
      <c r="AI2255" s="117"/>
      <c r="AJ2255" s="117"/>
      <c r="AK2255" s="117"/>
      <c r="AL2255" s="142"/>
      <c r="AM2255" s="141"/>
      <c r="AT2255" s="117"/>
      <c r="AU2255" s="117"/>
      <c r="AV2255" s="117"/>
      <c r="AW2255" s="117"/>
      <c r="AX2255" s="117"/>
      <c r="AY2255" s="117"/>
      <c r="AZ2255" s="117"/>
      <c r="BA2255" s="117"/>
    </row>
    <row r="2256" spans="33:53">
      <c r="AG2256" s="117"/>
      <c r="AH2256" s="117"/>
      <c r="AI2256" s="117"/>
      <c r="AJ2256" s="117"/>
      <c r="AK2256" s="117"/>
      <c r="AL2256" s="142"/>
      <c r="AM2256" s="141"/>
      <c r="AT2256" s="117"/>
      <c r="AU2256" s="117"/>
      <c r="AV2256" s="117"/>
      <c r="AW2256" s="117"/>
      <c r="AX2256" s="117"/>
      <c r="AY2256" s="117"/>
      <c r="AZ2256" s="117"/>
      <c r="BA2256" s="117"/>
    </row>
    <row r="2257" spans="33:53">
      <c r="AG2257" s="117"/>
      <c r="AH2257" s="117"/>
      <c r="AI2257" s="117"/>
      <c r="AJ2257" s="117"/>
      <c r="AK2257" s="117"/>
      <c r="AL2257" s="142"/>
      <c r="AM2257" s="141"/>
      <c r="AT2257" s="117"/>
      <c r="AU2257" s="117"/>
      <c r="AV2257" s="117"/>
      <c r="AW2257" s="117"/>
      <c r="AX2257" s="117"/>
      <c r="AY2257" s="117"/>
      <c r="AZ2257" s="117"/>
      <c r="BA2257" s="117"/>
    </row>
    <row r="2258" spans="33:53">
      <c r="AG2258" s="117"/>
      <c r="AH2258" s="117"/>
      <c r="AI2258" s="117"/>
      <c r="AJ2258" s="117"/>
      <c r="AK2258" s="117"/>
      <c r="AL2258" s="142"/>
      <c r="AM2258" s="141"/>
      <c r="AT2258" s="117"/>
      <c r="AU2258" s="117"/>
      <c r="AV2258" s="117"/>
      <c r="AW2258" s="117"/>
      <c r="AX2258" s="117"/>
      <c r="AY2258" s="117"/>
      <c r="AZ2258" s="117"/>
      <c r="BA2258" s="117"/>
    </row>
    <row r="2259" spans="33:53">
      <c r="AG2259" s="117"/>
      <c r="AH2259" s="117"/>
      <c r="AI2259" s="117"/>
      <c r="AJ2259" s="117"/>
      <c r="AK2259" s="117"/>
      <c r="AL2259" s="142"/>
      <c r="AM2259" s="141"/>
      <c r="AT2259" s="117"/>
      <c r="AU2259" s="117"/>
      <c r="AV2259" s="117"/>
      <c r="AW2259" s="117"/>
      <c r="AX2259" s="117"/>
      <c r="AY2259" s="117"/>
      <c r="AZ2259" s="117"/>
      <c r="BA2259" s="117"/>
    </row>
    <row r="2260" spans="33:53">
      <c r="AG2260" s="117"/>
      <c r="AH2260" s="117"/>
      <c r="AI2260" s="117"/>
      <c r="AJ2260" s="117"/>
      <c r="AK2260" s="117"/>
      <c r="AL2260" s="142"/>
      <c r="AM2260" s="141"/>
      <c r="AT2260" s="117"/>
      <c r="AU2260" s="117"/>
      <c r="AV2260" s="117"/>
      <c r="AW2260" s="117"/>
      <c r="AX2260" s="117"/>
      <c r="AY2260" s="117"/>
      <c r="AZ2260" s="117"/>
      <c r="BA2260" s="117"/>
    </row>
    <row r="2261" spans="33:53">
      <c r="AG2261" s="117"/>
      <c r="AH2261" s="117"/>
      <c r="AI2261" s="117"/>
      <c r="AJ2261" s="117"/>
      <c r="AK2261" s="117"/>
      <c r="AL2261" s="142"/>
      <c r="AM2261" s="141"/>
      <c r="AT2261" s="117"/>
      <c r="AU2261" s="117"/>
      <c r="AV2261" s="117"/>
      <c r="AW2261" s="117"/>
      <c r="AX2261" s="117"/>
      <c r="AY2261" s="117"/>
      <c r="AZ2261" s="117"/>
      <c r="BA2261" s="117"/>
    </row>
    <row r="2262" spans="33:53">
      <c r="AG2262" s="117"/>
      <c r="AH2262" s="117"/>
      <c r="AI2262" s="117"/>
      <c r="AJ2262" s="117"/>
      <c r="AK2262" s="117"/>
      <c r="AL2262" s="142"/>
      <c r="AM2262" s="141"/>
      <c r="AT2262" s="117"/>
      <c r="AU2262" s="117"/>
      <c r="AV2262" s="117"/>
      <c r="AW2262" s="117"/>
      <c r="AX2262" s="117"/>
      <c r="AY2262" s="117"/>
      <c r="AZ2262" s="117"/>
      <c r="BA2262" s="117"/>
    </row>
    <row r="2263" spans="33:53">
      <c r="AG2263" s="117"/>
      <c r="AH2263" s="117"/>
      <c r="AI2263" s="117"/>
      <c r="AJ2263" s="117"/>
      <c r="AK2263" s="117"/>
      <c r="AL2263" s="142"/>
      <c r="AM2263" s="141"/>
      <c r="AT2263" s="117"/>
      <c r="AU2263" s="117"/>
      <c r="AV2263" s="117"/>
      <c r="AW2263" s="117"/>
      <c r="AX2263" s="117"/>
      <c r="AY2263" s="117"/>
      <c r="AZ2263" s="117"/>
      <c r="BA2263" s="117"/>
    </row>
    <row r="2264" spans="33:53">
      <c r="AG2264" s="117"/>
      <c r="AH2264" s="117"/>
      <c r="AI2264" s="117"/>
      <c r="AJ2264" s="117"/>
      <c r="AK2264" s="117"/>
      <c r="AL2264" s="142"/>
      <c r="AM2264" s="141"/>
      <c r="AT2264" s="117"/>
      <c r="AU2264" s="117"/>
      <c r="AV2264" s="117"/>
      <c r="AW2264" s="117"/>
      <c r="AX2264" s="117"/>
      <c r="AY2264" s="117"/>
      <c r="AZ2264" s="117"/>
      <c r="BA2264" s="117"/>
    </row>
    <row r="2265" spans="33:53">
      <c r="AG2265" s="117"/>
      <c r="AH2265" s="117"/>
      <c r="AI2265" s="117"/>
      <c r="AJ2265" s="117"/>
      <c r="AK2265" s="117"/>
      <c r="AL2265" s="142"/>
      <c r="AM2265" s="141"/>
      <c r="AT2265" s="117"/>
      <c r="AU2265" s="117"/>
      <c r="AV2265" s="117"/>
      <c r="AW2265" s="117"/>
      <c r="AX2265" s="117"/>
      <c r="AY2265" s="117"/>
      <c r="AZ2265" s="117"/>
      <c r="BA2265" s="117"/>
    </row>
    <row r="2266" spans="33:53">
      <c r="AG2266" s="117"/>
      <c r="AH2266" s="117"/>
      <c r="AI2266" s="117"/>
      <c r="AJ2266" s="117"/>
      <c r="AK2266" s="117"/>
      <c r="AL2266" s="142"/>
      <c r="AM2266" s="141"/>
      <c r="AT2266" s="117"/>
      <c r="AU2266" s="117"/>
      <c r="AV2266" s="117"/>
      <c r="AW2266" s="117"/>
      <c r="AX2266" s="117"/>
      <c r="AY2266" s="117"/>
      <c r="AZ2266" s="117"/>
      <c r="BA2266" s="117"/>
    </row>
    <row r="2267" spans="33:53">
      <c r="AG2267" s="117"/>
      <c r="AH2267" s="117"/>
      <c r="AI2267" s="117"/>
      <c r="AJ2267" s="117"/>
      <c r="AK2267" s="117"/>
      <c r="AL2267" s="142"/>
      <c r="AM2267" s="141"/>
      <c r="AT2267" s="117"/>
      <c r="AU2267" s="117"/>
      <c r="AV2267" s="117"/>
      <c r="AW2267" s="117"/>
      <c r="AX2267" s="117"/>
      <c r="AY2267" s="117"/>
      <c r="AZ2267" s="117"/>
      <c r="BA2267" s="117"/>
    </row>
    <row r="2268" spans="33:53">
      <c r="AG2268" s="117"/>
      <c r="AH2268" s="117"/>
      <c r="AI2268" s="117"/>
      <c r="AJ2268" s="117"/>
      <c r="AK2268" s="117"/>
      <c r="AL2268" s="142"/>
      <c r="AM2268" s="141"/>
      <c r="AT2268" s="117"/>
      <c r="AU2268" s="117"/>
      <c r="AV2268" s="117"/>
      <c r="AW2268" s="117"/>
      <c r="AX2268" s="117"/>
      <c r="AY2268" s="117"/>
      <c r="AZ2268" s="117"/>
      <c r="BA2268" s="117"/>
    </row>
    <row r="2269" spans="33:53">
      <c r="AG2269" s="117"/>
      <c r="AH2269" s="117"/>
      <c r="AI2269" s="117"/>
      <c r="AJ2269" s="117"/>
      <c r="AK2269" s="117"/>
      <c r="AL2269" s="142"/>
      <c r="AM2269" s="141"/>
      <c r="AT2269" s="117"/>
      <c r="AU2269" s="117"/>
      <c r="AV2269" s="117"/>
      <c r="AW2269" s="117"/>
      <c r="AX2269" s="117"/>
      <c r="AY2269" s="117"/>
      <c r="AZ2269" s="117"/>
      <c r="BA2269" s="117"/>
    </row>
    <row r="2270" spans="33:53">
      <c r="AG2270" s="117"/>
      <c r="AH2270" s="117"/>
      <c r="AI2270" s="117"/>
      <c r="AJ2270" s="117"/>
      <c r="AK2270" s="117"/>
      <c r="AL2270" s="142"/>
      <c r="AM2270" s="141"/>
      <c r="AT2270" s="117"/>
      <c r="AU2270" s="117"/>
      <c r="AV2270" s="117"/>
      <c r="AW2270" s="117"/>
      <c r="AX2270" s="117"/>
      <c r="AY2270" s="117"/>
      <c r="AZ2270" s="117"/>
      <c r="BA2270" s="117"/>
    </row>
    <row r="2271" spans="33:53">
      <c r="AG2271" s="117"/>
      <c r="AH2271" s="117"/>
      <c r="AI2271" s="117"/>
      <c r="AJ2271" s="117"/>
      <c r="AK2271" s="117"/>
      <c r="AL2271" s="142"/>
      <c r="AM2271" s="141"/>
      <c r="AT2271" s="117"/>
      <c r="AU2271" s="117"/>
      <c r="AV2271" s="117"/>
      <c r="AW2271" s="117"/>
      <c r="AX2271" s="117"/>
      <c r="AY2271" s="117"/>
      <c r="AZ2271" s="117"/>
      <c r="BA2271" s="117"/>
    </row>
    <row r="2272" spans="33:53">
      <c r="AG2272" s="117"/>
      <c r="AH2272" s="117"/>
      <c r="AI2272" s="117"/>
      <c r="AJ2272" s="117"/>
      <c r="AK2272" s="117"/>
      <c r="AL2272" s="142"/>
      <c r="AM2272" s="141"/>
      <c r="AT2272" s="117"/>
      <c r="AU2272" s="117"/>
      <c r="AV2272" s="117"/>
      <c r="AW2272" s="117"/>
      <c r="AX2272" s="117"/>
      <c r="AY2272" s="117"/>
      <c r="AZ2272" s="117"/>
      <c r="BA2272" s="117"/>
    </row>
    <row r="2273" spans="33:53">
      <c r="AG2273" s="117"/>
      <c r="AH2273" s="117"/>
      <c r="AI2273" s="117"/>
      <c r="AJ2273" s="117"/>
      <c r="AK2273" s="117"/>
      <c r="AL2273" s="142"/>
      <c r="AM2273" s="141"/>
      <c r="AT2273" s="117"/>
      <c r="AU2273" s="117"/>
      <c r="AV2273" s="117"/>
      <c r="AW2273" s="117"/>
      <c r="AX2273" s="117"/>
      <c r="AY2273" s="117"/>
      <c r="AZ2273" s="117"/>
      <c r="BA2273" s="117"/>
    </row>
    <row r="2274" spans="33:53">
      <c r="AG2274" s="117"/>
      <c r="AH2274" s="117"/>
      <c r="AI2274" s="117"/>
      <c r="AJ2274" s="117"/>
      <c r="AK2274" s="117"/>
      <c r="AL2274" s="142"/>
      <c r="AM2274" s="141"/>
      <c r="AT2274" s="117"/>
      <c r="AU2274" s="117"/>
      <c r="AV2274" s="117"/>
      <c r="AW2274" s="117"/>
      <c r="AX2274" s="117"/>
      <c r="AY2274" s="117"/>
      <c r="AZ2274" s="117"/>
      <c r="BA2274" s="117"/>
    </row>
    <row r="2275" spans="33:53">
      <c r="AG2275" s="117"/>
      <c r="AH2275" s="117"/>
      <c r="AI2275" s="117"/>
      <c r="AJ2275" s="117"/>
      <c r="AK2275" s="117"/>
      <c r="AL2275" s="142"/>
      <c r="AM2275" s="141"/>
      <c r="AT2275" s="117"/>
      <c r="AU2275" s="117"/>
      <c r="AV2275" s="117"/>
      <c r="AW2275" s="117"/>
      <c r="AX2275" s="117"/>
      <c r="AY2275" s="117"/>
      <c r="AZ2275" s="117"/>
      <c r="BA2275" s="117"/>
    </row>
    <row r="2276" spans="33:53">
      <c r="AG2276" s="117"/>
      <c r="AH2276" s="117"/>
      <c r="AI2276" s="117"/>
      <c r="AJ2276" s="117"/>
      <c r="AK2276" s="117"/>
      <c r="AL2276" s="142"/>
      <c r="AM2276" s="141"/>
      <c r="AT2276" s="117"/>
      <c r="AU2276" s="117"/>
      <c r="AV2276" s="117"/>
      <c r="AW2276" s="117"/>
      <c r="AX2276" s="117"/>
      <c r="AY2276" s="117"/>
      <c r="AZ2276" s="117"/>
      <c r="BA2276" s="117"/>
    </row>
    <row r="2277" spans="33:53">
      <c r="AG2277" s="117"/>
      <c r="AH2277" s="117"/>
      <c r="AI2277" s="117"/>
      <c r="AJ2277" s="117"/>
      <c r="AK2277" s="117"/>
      <c r="AL2277" s="142"/>
      <c r="AM2277" s="141"/>
      <c r="AT2277" s="117"/>
      <c r="AU2277" s="117"/>
      <c r="AV2277" s="117"/>
      <c r="AW2277" s="117"/>
      <c r="AX2277" s="117"/>
      <c r="AY2277" s="117"/>
      <c r="AZ2277" s="117"/>
      <c r="BA2277" s="117"/>
    </row>
    <row r="2278" spans="33:53">
      <c r="AG2278" s="117"/>
      <c r="AH2278" s="117"/>
      <c r="AI2278" s="117"/>
      <c r="AJ2278" s="117"/>
      <c r="AK2278" s="117"/>
      <c r="AL2278" s="142"/>
      <c r="AM2278" s="141"/>
      <c r="AT2278" s="117"/>
      <c r="AU2278" s="117"/>
      <c r="AV2278" s="117"/>
      <c r="AW2278" s="117"/>
      <c r="AX2278" s="117"/>
      <c r="AY2278" s="117"/>
      <c r="AZ2278" s="117"/>
      <c r="BA2278" s="117"/>
    </row>
    <row r="2279" spans="33:53">
      <c r="AG2279" s="117"/>
      <c r="AH2279" s="117"/>
      <c r="AI2279" s="117"/>
      <c r="AJ2279" s="117"/>
      <c r="AK2279" s="117"/>
      <c r="AL2279" s="142"/>
      <c r="AM2279" s="141"/>
      <c r="AT2279" s="117"/>
      <c r="AU2279" s="117"/>
      <c r="AV2279" s="117"/>
      <c r="AW2279" s="117"/>
      <c r="AX2279" s="117"/>
      <c r="AY2279" s="117"/>
      <c r="AZ2279" s="117"/>
      <c r="BA2279" s="117"/>
    </row>
    <row r="2280" spans="33:53">
      <c r="AG2280" s="117"/>
      <c r="AH2280" s="117"/>
      <c r="AI2280" s="117"/>
      <c r="AJ2280" s="117"/>
      <c r="AK2280" s="117"/>
      <c r="AL2280" s="142"/>
      <c r="AM2280" s="141"/>
      <c r="AT2280" s="117"/>
      <c r="AU2280" s="117"/>
      <c r="AV2280" s="117"/>
      <c r="AW2280" s="117"/>
      <c r="AX2280" s="117"/>
      <c r="AY2280" s="117"/>
      <c r="AZ2280" s="117"/>
      <c r="BA2280" s="117"/>
    </row>
    <row r="2281" spans="33:53">
      <c r="AG2281" s="117"/>
      <c r="AH2281" s="117"/>
      <c r="AI2281" s="117"/>
      <c r="AJ2281" s="117"/>
      <c r="AK2281" s="117"/>
      <c r="AL2281" s="142"/>
      <c r="AM2281" s="141"/>
      <c r="AT2281" s="117"/>
      <c r="AU2281" s="117"/>
      <c r="AV2281" s="117"/>
      <c r="AW2281" s="117"/>
      <c r="AX2281" s="117"/>
      <c r="AY2281" s="117"/>
      <c r="AZ2281" s="117"/>
      <c r="BA2281" s="117"/>
    </row>
    <row r="2282" spans="33:53">
      <c r="AG2282" s="117"/>
      <c r="AH2282" s="117"/>
      <c r="AI2282" s="117"/>
      <c r="AJ2282" s="117"/>
      <c r="AK2282" s="117"/>
      <c r="AL2282" s="142"/>
      <c r="AM2282" s="141"/>
      <c r="AT2282" s="117"/>
      <c r="AU2282" s="117"/>
      <c r="AV2282" s="117"/>
      <c r="AW2282" s="117"/>
      <c r="AX2282" s="117"/>
      <c r="AY2282" s="117"/>
      <c r="AZ2282" s="117"/>
      <c r="BA2282" s="117"/>
    </row>
    <row r="2283" spans="33:53">
      <c r="AG2283" s="117"/>
      <c r="AH2283" s="117"/>
      <c r="AI2283" s="117"/>
      <c r="AJ2283" s="117"/>
      <c r="AK2283" s="117"/>
      <c r="AL2283" s="142"/>
      <c r="AM2283" s="141"/>
      <c r="AT2283" s="117"/>
      <c r="AU2283" s="117"/>
      <c r="AV2283" s="117"/>
      <c r="AW2283" s="117"/>
      <c r="AX2283" s="117"/>
      <c r="AY2283" s="117"/>
      <c r="AZ2283" s="117"/>
      <c r="BA2283" s="117"/>
    </row>
    <row r="2284" spans="33:53">
      <c r="AG2284" s="117"/>
      <c r="AH2284" s="117"/>
      <c r="AI2284" s="117"/>
      <c r="AJ2284" s="117"/>
      <c r="AK2284" s="117"/>
      <c r="AL2284" s="142"/>
      <c r="AM2284" s="141"/>
      <c r="AT2284" s="117"/>
      <c r="AU2284" s="117"/>
      <c r="AV2284" s="117"/>
      <c r="AW2284" s="117"/>
      <c r="AX2284" s="117"/>
      <c r="AY2284" s="117"/>
      <c r="AZ2284" s="117"/>
      <c r="BA2284" s="117"/>
    </row>
    <row r="2285" spans="33:53">
      <c r="AG2285" s="117"/>
      <c r="AH2285" s="117"/>
      <c r="AI2285" s="117"/>
      <c r="AJ2285" s="117"/>
      <c r="AK2285" s="117"/>
      <c r="AL2285" s="142"/>
      <c r="AM2285" s="141"/>
      <c r="AT2285" s="117"/>
      <c r="AU2285" s="117"/>
      <c r="AV2285" s="117"/>
      <c r="AW2285" s="117"/>
      <c r="AX2285" s="117"/>
      <c r="AY2285" s="117"/>
      <c r="AZ2285" s="117"/>
      <c r="BA2285" s="117"/>
    </row>
    <row r="2286" spans="33:53">
      <c r="AG2286" s="117"/>
      <c r="AH2286" s="117"/>
      <c r="AI2286" s="117"/>
      <c r="AJ2286" s="117"/>
      <c r="AK2286" s="117"/>
      <c r="AL2286" s="142"/>
      <c r="AM2286" s="141"/>
      <c r="AT2286" s="117"/>
      <c r="AU2286" s="117"/>
      <c r="AV2286" s="117"/>
      <c r="AW2286" s="117"/>
      <c r="AX2286" s="117"/>
      <c r="AY2286" s="117"/>
      <c r="AZ2286" s="117"/>
      <c r="BA2286" s="117"/>
    </row>
    <row r="2287" spans="33:53">
      <c r="AG2287" s="117"/>
      <c r="AH2287" s="117"/>
      <c r="AI2287" s="117"/>
      <c r="AJ2287" s="117"/>
      <c r="AK2287" s="117"/>
      <c r="AL2287" s="142"/>
      <c r="AM2287" s="141"/>
      <c r="AT2287" s="117"/>
      <c r="AU2287" s="117"/>
      <c r="AV2287" s="117"/>
      <c r="AW2287" s="117"/>
      <c r="AX2287" s="117"/>
      <c r="AY2287" s="117"/>
      <c r="AZ2287" s="117"/>
      <c r="BA2287" s="117"/>
    </row>
    <row r="2288" spans="33:53">
      <c r="AG2288" s="117"/>
      <c r="AH2288" s="117"/>
      <c r="AI2288" s="117"/>
      <c r="AJ2288" s="117"/>
      <c r="AK2288" s="117"/>
      <c r="AL2288" s="142"/>
      <c r="AM2288" s="141"/>
      <c r="AT2288" s="117"/>
      <c r="AU2288" s="117"/>
      <c r="AV2288" s="117"/>
      <c r="AW2288" s="117"/>
      <c r="AX2288" s="117"/>
      <c r="AY2288" s="117"/>
      <c r="AZ2288" s="117"/>
      <c r="BA2288" s="117"/>
    </row>
    <row r="2289" spans="33:53">
      <c r="AG2289" s="117"/>
      <c r="AH2289" s="117"/>
      <c r="AI2289" s="117"/>
      <c r="AJ2289" s="117"/>
      <c r="AK2289" s="117"/>
      <c r="AL2289" s="142"/>
      <c r="AM2289" s="141"/>
      <c r="AT2289" s="117"/>
      <c r="AU2289" s="117"/>
      <c r="AV2289" s="117"/>
      <c r="AW2289" s="117"/>
      <c r="AX2289" s="117"/>
      <c r="AY2289" s="117"/>
      <c r="AZ2289" s="117"/>
      <c r="BA2289" s="117"/>
    </row>
    <row r="2290" spans="33:53">
      <c r="AG2290" s="117"/>
      <c r="AH2290" s="117"/>
      <c r="AI2290" s="117"/>
      <c r="AJ2290" s="117"/>
      <c r="AK2290" s="117"/>
      <c r="AL2290" s="142"/>
      <c r="AM2290" s="141"/>
      <c r="AT2290" s="117"/>
      <c r="AU2290" s="117"/>
      <c r="AV2290" s="117"/>
      <c r="AW2290" s="117"/>
      <c r="AX2290" s="117"/>
      <c r="AY2290" s="117"/>
      <c r="AZ2290" s="117"/>
      <c r="BA2290" s="117"/>
    </row>
    <row r="2291" spans="33:53">
      <c r="AG2291" s="117"/>
      <c r="AH2291" s="117"/>
      <c r="AI2291" s="117"/>
      <c r="AJ2291" s="117"/>
      <c r="AK2291" s="117"/>
      <c r="AL2291" s="142"/>
      <c r="AM2291" s="141"/>
      <c r="AT2291" s="117"/>
      <c r="AU2291" s="117"/>
      <c r="AV2291" s="117"/>
      <c r="AW2291" s="117"/>
      <c r="AX2291" s="117"/>
      <c r="AY2291" s="117"/>
      <c r="AZ2291" s="117"/>
      <c r="BA2291" s="117"/>
    </row>
    <row r="2292" spans="33:53">
      <c r="AG2292" s="117"/>
      <c r="AH2292" s="117"/>
      <c r="AI2292" s="117"/>
      <c r="AJ2292" s="117"/>
      <c r="AK2292" s="117"/>
      <c r="AL2292" s="142"/>
      <c r="AM2292" s="141"/>
      <c r="AT2292" s="117"/>
      <c r="AU2292" s="117"/>
      <c r="AV2292" s="117"/>
      <c r="AW2292" s="117"/>
      <c r="AX2292" s="117"/>
      <c r="AY2292" s="117"/>
      <c r="AZ2292" s="117"/>
      <c r="BA2292" s="117"/>
    </row>
    <row r="2293" spans="33:53">
      <c r="AG2293" s="117"/>
      <c r="AH2293" s="117"/>
      <c r="AI2293" s="117"/>
      <c r="AJ2293" s="117"/>
      <c r="AK2293" s="117"/>
      <c r="AL2293" s="142"/>
      <c r="AM2293" s="141"/>
      <c r="AT2293" s="117"/>
      <c r="AU2293" s="117"/>
      <c r="AV2293" s="117"/>
      <c r="AW2293" s="117"/>
      <c r="AX2293" s="117"/>
      <c r="AY2293" s="117"/>
      <c r="AZ2293" s="117"/>
      <c r="BA2293" s="117"/>
    </row>
    <row r="2294" spans="33:53">
      <c r="AG2294" s="117"/>
      <c r="AH2294" s="117"/>
      <c r="AI2294" s="117"/>
      <c r="AJ2294" s="117"/>
      <c r="AK2294" s="117"/>
      <c r="AL2294" s="142"/>
      <c r="AM2294" s="141"/>
      <c r="AT2294" s="117"/>
      <c r="AU2294" s="117"/>
      <c r="AV2294" s="117"/>
      <c r="AW2294" s="117"/>
      <c r="AX2294" s="117"/>
      <c r="AY2294" s="117"/>
      <c r="AZ2294" s="117"/>
      <c r="BA2294" s="117"/>
    </row>
    <row r="2295" spans="33:53">
      <c r="AG2295" s="117"/>
      <c r="AH2295" s="117"/>
      <c r="AI2295" s="117"/>
      <c r="AJ2295" s="117"/>
      <c r="AK2295" s="117"/>
      <c r="AL2295" s="142"/>
      <c r="AM2295" s="141"/>
      <c r="AT2295" s="117"/>
      <c r="AU2295" s="117"/>
      <c r="AV2295" s="117"/>
      <c r="AW2295" s="117"/>
      <c r="AX2295" s="117"/>
      <c r="AY2295" s="117"/>
      <c r="AZ2295" s="117"/>
      <c r="BA2295" s="117"/>
    </row>
    <row r="2296" spans="33:53">
      <c r="AG2296" s="117"/>
      <c r="AH2296" s="117"/>
      <c r="AI2296" s="117"/>
      <c r="AJ2296" s="117"/>
      <c r="AK2296" s="117"/>
      <c r="AL2296" s="142"/>
      <c r="AM2296" s="141"/>
      <c r="AT2296" s="117"/>
      <c r="AU2296" s="117"/>
      <c r="AV2296" s="117"/>
      <c r="AW2296" s="117"/>
      <c r="AX2296" s="117"/>
      <c r="AY2296" s="117"/>
      <c r="AZ2296" s="117"/>
      <c r="BA2296" s="117"/>
    </row>
    <row r="2297" spans="33:53">
      <c r="AG2297" s="117"/>
      <c r="AH2297" s="117"/>
      <c r="AI2297" s="117"/>
      <c r="AJ2297" s="117"/>
      <c r="AK2297" s="117"/>
      <c r="AL2297" s="142"/>
      <c r="AM2297" s="141"/>
      <c r="AT2297" s="117"/>
      <c r="AU2297" s="117"/>
      <c r="AV2297" s="117"/>
      <c r="AW2297" s="117"/>
      <c r="AX2297" s="117"/>
      <c r="AY2297" s="117"/>
      <c r="AZ2297" s="117"/>
      <c r="BA2297" s="117"/>
    </row>
    <row r="2298" spans="33:53">
      <c r="AG2298" s="117"/>
      <c r="AH2298" s="117"/>
      <c r="AI2298" s="117"/>
      <c r="AJ2298" s="117"/>
      <c r="AK2298" s="117"/>
      <c r="AL2298" s="142"/>
      <c r="AM2298" s="141"/>
      <c r="AT2298" s="117"/>
      <c r="AU2298" s="117"/>
      <c r="AV2298" s="117"/>
      <c r="AW2298" s="117"/>
      <c r="AX2298" s="117"/>
      <c r="AY2298" s="117"/>
      <c r="AZ2298" s="117"/>
      <c r="BA2298" s="117"/>
    </row>
    <row r="2299" spans="33:53">
      <c r="AG2299" s="117"/>
      <c r="AH2299" s="117"/>
      <c r="AI2299" s="117"/>
      <c r="AJ2299" s="117"/>
      <c r="AK2299" s="117"/>
      <c r="AL2299" s="142"/>
      <c r="AM2299" s="141"/>
      <c r="AT2299" s="117"/>
      <c r="AU2299" s="117"/>
      <c r="AV2299" s="117"/>
      <c r="AW2299" s="117"/>
      <c r="AX2299" s="117"/>
      <c r="AY2299" s="117"/>
      <c r="AZ2299" s="117"/>
      <c r="BA2299" s="117"/>
    </row>
    <row r="2300" spans="33:53">
      <c r="AG2300" s="117"/>
      <c r="AH2300" s="117"/>
      <c r="AI2300" s="117"/>
      <c r="AJ2300" s="117"/>
      <c r="AK2300" s="117"/>
      <c r="AL2300" s="142"/>
      <c r="AM2300" s="141"/>
      <c r="AT2300" s="117"/>
      <c r="AU2300" s="117"/>
      <c r="AV2300" s="117"/>
      <c r="AW2300" s="117"/>
      <c r="AX2300" s="117"/>
      <c r="AY2300" s="117"/>
      <c r="AZ2300" s="117"/>
      <c r="BA2300" s="117"/>
    </row>
    <row r="2301" spans="33:53">
      <c r="AG2301" s="117"/>
      <c r="AH2301" s="117"/>
      <c r="AI2301" s="117"/>
      <c r="AJ2301" s="117"/>
      <c r="AK2301" s="117"/>
      <c r="AL2301" s="142"/>
      <c r="AM2301" s="141"/>
      <c r="AT2301" s="117"/>
      <c r="AU2301" s="117"/>
      <c r="AV2301" s="117"/>
      <c r="AW2301" s="117"/>
      <c r="AX2301" s="117"/>
      <c r="AY2301" s="117"/>
      <c r="AZ2301" s="117"/>
      <c r="BA2301" s="117"/>
    </row>
    <row r="2302" spans="33:53">
      <c r="AG2302" s="117"/>
      <c r="AH2302" s="117"/>
      <c r="AI2302" s="117"/>
      <c r="AJ2302" s="117"/>
      <c r="AK2302" s="117"/>
      <c r="AL2302" s="142"/>
      <c r="AM2302" s="141"/>
      <c r="AT2302" s="117"/>
      <c r="AU2302" s="117"/>
      <c r="AV2302" s="117"/>
      <c r="AW2302" s="117"/>
      <c r="AX2302" s="117"/>
      <c r="AY2302" s="117"/>
      <c r="AZ2302" s="117"/>
      <c r="BA2302" s="117"/>
    </row>
    <row r="2303" spans="33:53">
      <c r="AG2303" s="117"/>
      <c r="AH2303" s="117"/>
      <c r="AI2303" s="117"/>
      <c r="AJ2303" s="117"/>
      <c r="AK2303" s="117"/>
      <c r="AL2303" s="142"/>
      <c r="AM2303" s="141"/>
      <c r="AT2303" s="117"/>
      <c r="AU2303" s="117"/>
      <c r="AV2303" s="117"/>
      <c r="AW2303" s="117"/>
      <c r="AX2303" s="117"/>
      <c r="AY2303" s="117"/>
      <c r="AZ2303" s="117"/>
      <c r="BA2303" s="117"/>
    </row>
    <row r="2304" spans="33:53">
      <c r="AG2304" s="117"/>
      <c r="AH2304" s="117"/>
      <c r="AI2304" s="117"/>
      <c r="AJ2304" s="117"/>
      <c r="AK2304" s="117"/>
      <c r="AL2304" s="142"/>
      <c r="AM2304" s="141"/>
      <c r="AT2304" s="117"/>
      <c r="AU2304" s="117"/>
      <c r="AV2304" s="117"/>
      <c r="AW2304" s="117"/>
      <c r="AX2304" s="117"/>
      <c r="AY2304" s="117"/>
      <c r="AZ2304" s="117"/>
      <c r="BA2304" s="117"/>
    </row>
    <row r="2305" spans="33:53">
      <c r="AG2305" s="117"/>
      <c r="AH2305" s="117"/>
      <c r="AI2305" s="117"/>
      <c r="AJ2305" s="117"/>
      <c r="AK2305" s="117"/>
      <c r="AL2305" s="142"/>
      <c r="AM2305" s="141"/>
      <c r="AT2305" s="117"/>
      <c r="AU2305" s="117"/>
      <c r="AV2305" s="117"/>
      <c r="AW2305" s="117"/>
      <c r="AX2305" s="117"/>
      <c r="AY2305" s="117"/>
      <c r="AZ2305" s="117"/>
      <c r="BA2305" s="117"/>
    </row>
    <row r="2306" spans="33:53">
      <c r="AG2306" s="117"/>
      <c r="AH2306" s="117"/>
      <c r="AI2306" s="117"/>
      <c r="AJ2306" s="117"/>
      <c r="AK2306" s="117"/>
      <c r="AL2306" s="142"/>
      <c r="AM2306" s="141"/>
      <c r="AT2306" s="117"/>
      <c r="AU2306" s="117"/>
      <c r="AV2306" s="117"/>
      <c r="AW2306" s="117"/>
      <c r="AX2306" s="117"/>
      <c r="AY2306" s="117"/>
      <c r="AZ2306" s="117"/>
      <c r="BA2306" s="117"/>
    </row>
    <row r="2307" spans="33:53">
      <c r="AG2307" s="117"/>
      <c r="AH2307" s="117"/>
      <c r="AI2307" s="117"/>
      <c r="AJ2307" s="117"/>
      <c r="AK2307" s="117"/>
      <c r="AL2307" s="142"/>
      <c r="AM2307" s="141"/>
      <c r="AT2307" s="117"/>
      <c r="AU2307" s="117"/>
      <c r="AV2307" s="117"/>
      <c r="AW2307" s="117"/>
      <c r="AX2307" s="117"/>
      <c r="AY2307" s="117"/>
      <c r="AZ2307" s="117"/>
      <c r="BA2307" s="117"/>
    </row>
    <row r="2308" spans="33:53">
      <c r="AG2308" s="117"/>
      <c r="AH2308" s="117"/>
      <c r="AI2308" s="117"/>
      <c r="AJ2308" s="117"/>
      <c r="AK2308" s="117"/>
      <c r="AL2308" s="142"/>
      <c r="AM2308" s="141"/>
      <c r="AT2308" s="117"/>
      <c r="AU2308" s="117"/>
      <c r="AV2308" s="117"/>
      <c r="AW2308" s="117"/>
      <c r="AX2308" s="117"/>
      <c r="AY2308" s="117"/>
      <c r="AZ2308" s="117"/>
      <c r="BA2308" s="117"/>
    </row>
    <row r="2309" spans="33:53">
      <c r="AG2309" s="117"/>
      <c r="AH2309" s="117"/>
      <c r="AI2309" s="117"/>
      <c r="AJ2309" s="117"/>
      <c r="AK2309" s="117"/>
      <c r="AL2309" s="142"/>
      <c r="AM2309" s="141"/>
      <c r="AT2309" s="117"/>
      <c r="AU2309" s="117"/>
      <c r="AV2309" s="117"/>
      <c r="AW2309" s="117"/>
      <c r="AX2309" s="117"/>
      <c r="AY2309" s="117"/>
      <c r="AZ2309" s="117"/>
      <c r="BA2309" s="117"/>
    </row>
    <row r="2310" spans="33:53">
      <c r="AG2310" s="117"/>
      <c r="AH2310" s="117"/>
      <c r="AI2310" s="117"/>
      <c r="AJ2310" s="117"/>
      <c r="AK2310" s="117"/>
      <c r="AL2310" s="142"/>
      <c r="AM2310" s="141"/>
      <c r="AT2310" s="117"/>
      <c r="AU2310" s="117"/>
      <c r="AV2310" s="117"/>
      <c r="AW2310" s="117"/>
      <c r="AX2310" s="117"/>
      <c r="AY2310" s="117"/>
      <c r="AZ2310" s="117"/>
      <c r="BA2310" s="117"/>
    </row>
    <row r="2311" spans="33:53">
      <c r="AG2311" s="117"/>
      <c r="AH2311" s="117"/>
      <c r="AI2311" s="117"/>
      <c r="AJ2311" s="117"/>
      <c r="AK2311" s="117"/>
      <c r="AL2311" s="142"/>
      <c r="AM2311" s="141"/>
      <c r="AT2311" s="117"/>
      <c r="AU2311" s="117"/>
      <c r="AV2311" s="117"/>
      <c r="AW2311" s="117"/>
      <c r="AX2311" s="117"/>
      <c r="AY2311" s="117"/>
      <c r="AZ2311" s="117"/>
      <c r="BA2311" s="117"/>
    </row>
    <row r="2312" spans="33:53">
      <c r="AG2312" s="117"/>
      <c r="AH2312" s="117"/>
      <c r="AI2312" s="117"/>
      <c r="AJ2312" s="117"/>
      <c r="AK2312" s="117"/>
      <c r="AL2312" s="142"/>
      <c r="AM2312" s="141"/>
      <c r="AT2312" s="117"/>
      <c r="AU2312" s="117"/>
      <c r="AV2312" s="117"/>
      <c r="AW2312" s="117"/>
      <c r="AX2312" s="117"/>
      <c r="AY2312" s="117"/>
      <c r="AZ2312" s="117"/>
      <c r="BA2312" s="117"/>
    </row>
    <row r="2313" spans="33:53">
      <c r="AG2313" s="117"/>
      <c r="AH2313" s="117"/>
      <c r="AI2313" s="117"/>
      <c r="AJ2313" s="117"/>
      <c r="AK2313" s="117"/>
      <c r="AL2313" s="142"/>
      <c r="AM2313" s="141"/>
      <c r="AT2313" s="117"/>
      <c r="AU2313" s="117"/>
      <c r="AV2313" s="117"/>
      <c r="AW2313" s="117"/>
      <c r="AX2313" s="117"/>
      <c r="AY2313" s="117"/>
      <c r="AZ2313" s="117"/>
      <c r="BA2313" s="117"/>
    </row>
    <row r="2314" spans="33:53">
      <c r="AG2314" s="117"/>
      <c r="AH2314" s="117"/>
      <c r="AI2314" s="117"/>
      <c r="AJ2314" s="117"/>
      <c r="AK2314" s="117"/>
      <c r="AL2314" s="142"/>
      <c r="AM2314" s="141"/>
      <c r="AT2314" s="117"/>
      <c r="AU2314" s="117"/>
      <c r="AV2314" s="117"/>
      <c r="AW2314" s="117"/>
      <c r="AX2314" s="117"/>
      <c r="AY2314" s="117"/>
      <c r="AZ2314" s="117"/>
      <c r="BA2314" s="117"/>
    </row>
    <row r="2315" spans="33:53">
      <c r="AG2315" s="117"/>
      <c r="AH2315" s="117"/>
      <c r="AI2315" s="117"/>
      <c r="AJ2315" s="117"/>
      <c r="AK2315" s="117"/>
      <c r="AL2315" s="142"/>
      <c r="AM2315" s="141"/>
      <c r="AT2315" s="117"/>
      <c r="AU2315" s="117"/>
      <c r="AV2315" s="117"/>
      <c r="AW2315" s="117"/>
      <c r="AX2315" s="117"/>
      <c r="AY2315" s="117"/>
      <c r="AZ2315" s="117"/>
      <c r="BA2315" s="117"/>
    </row>
    <row r="2316" spans="33:53">
      <c r="AG2316" s="117"/>
      <c r="AH2316" s="117"/>
      <c r="AI2316" s="117"/>
      <c r="AJ2316" s="117"/>
      <c r="AK2316" s="117"/>
      <c r="AL2316" s="142"/>
      <c r="AM2316" s="141"/>
      <c r="AT2316" s="117"/>
      <c r="AU2316" s="117"/>
      <c r="AV2316" s="117"/>
      <c r="AW2316" s="117"/>
      <c r="AX2316" s="117"/>
      <c r="AY2316" s="117"/>
      <c r="AZ2316" s="117"/>
      <c r="BA2316" s="117"/>
    </row>
    <row r="2317" spans="33:53">
      <c r="AG2317" s="117"/>
      <c r="AH2317" s="117"/>
      <c r="AI2317" s="117"/>
      <c r="AJ2317" s="117"/>
      <c r="AK2317" s="117"/>
      <c r="AL2317" s="142"/>
      <c r="AM2317" s="141"/>
      <c r="AT2317" s="117"/>
      <c r="AU2317" s="117"/>
      <c r="AV2317" s="117"/>
      <c r="AW2317" s="117"/>
      <c r="AX2317" s="117"/>
      <c r="AY2317" s="117"/>
      <c r="AZ2317" s="117"/>
      <c r="BA2317" s="117"/>
    </row>
    <row r="2318" spans="33:53">
      <c r="AG2318" s="117"/>
      <c r="AH2318" s="117"/>
      <c r="AI2318" s="117"/>
      <c r="AJ2318" s="117"/>
      <c r="AK2318" s="117"/>
      <c r="AL2318" s="142"/>
      <c r="AM2318" s="141"/>
      <c r="AT2318" s="117"/>
      <c r="AU2318" s="117"/>
      <c r="AV2318" s="117"/>
      <c r="AW2318" s="117"/>
      <c r="AX2318" s="117"/>
      <c r="AY2318" s="117"/>
      <c r="AZ2318" s="117"/>
      <c r="BA2318" s="117"/>
    </row>
    <row r="2319" spans="33:53">
      <c r="AG2319" s="117"/>
      <c r="AH2319" s="117"/>
      <c r="AI2319" s="117"/>
      <c r="AJ2319" s="117"/>
      <c r="AK2319" s="117"/>
      <c r="AL2319" s="142"/>
      <c r="AM2319" s="141"/>
      <c r="AT2319" s="117"/>
      <c r="AU2319" s="117"/>
      <c r="AV2319" s="117"/>
      <c r="AW2319" s="117"/>
      <c r="AX2319" s="117"/>
      <c r="AY2319" s="117"/>
      <c r="AZ2319" s="117"/>
      <c r="BA2319" s="117"/>
    </row>
    <row r="2320" spans="33:53">
      <c r="AG2320" s="117"/>
      <c r="AH2320" s="117"/>
      <c r="AI2320" s="117"/>
      <c r="AJ2320" s="117"/>
      <c r="AK2320" s="117"/>
      <c r="AL2320" s="142"/>
      <c r="AM2320" s="141"/>
      <c r="AT2320" s="117"/>
      <c r="AU2320" s="117"/>
      <c r="AV2320" s="117"/>
      <c r="AW2320" s="117"/>
      <c r="AX2320" s="117"/>
      <c r="AY2320" s="117"/>
      <c r="AZ2320" s="117"/>
      <c r="BA2320" s="117"/>
    </row>
    <row r="2321" spans="33:53">
      <c r="AG2321" s="117"/>
      <c r="AH2321" s="117"/>
      <c r="AI2321" s="117"/>
      <c r="AJ2321" s="117"/>
      <c r="AK2321" s="117"/>
      <c r="AL2321" s="142"/>
      <c r="AM2321" s="141"/>
      <c r="AT2321" s="117"/>
      <c r="AU2321" s="117"/>
      <c r="AV2321" s="117"/>
      <c r="AW2321" s="117"/>
      <c r="AX2321" s="117"/>
      <c r="AY2321" s="117"/>
      <c r="AZ2321" s="117"/>
      <c r="BA2321" s="117"/>
    </row>
    <row r="2322" spans="33:53">
      <c r="AG2322" s="117"/>
      <c r="AH2322" s="117"/>
      <c r="AI2322" s="117"/>
      <c r="AJ2322" s="117"/>
      <c r="AK2322" s="117"/>
      <c r="AL2322" s="142"/>
      <c r="AM2322" s="141"/>
      <c r="AT2322" s="117"/>
      <c r="AU2322" s="117"/>
      <c r="AV2322" s="117"/>
      <c r="AW2322" s="117"/>
      <c r="AX2322" s="117"/>
      <c r="AY2322" s="117"/>
      <c r="AZ2322" s="117"/>
      <c r="BA2322" s="117"/>
    </row>
    <row r="2323" spans="33:53">
      <c r="AG2323" s="117"/>
      <c r="AH2323" s="117"/>
      <c r="AI2323" s="117"/>
      <c r="AJ2323" s="117"/>
      <c r="AK2323" s="117"/>
      <c r="AL2323" s="142"/>
      <c r="AM2323" s="141"/>
      <c r="AT2323" s="117"/>
      <c r="AU2323" s="117"/>
      <c r="AV2323" s="117"/>
      <c r="AW2323" s="117"/>
      <c r="AX2323" s="117"/>
      <c r="AY2323" s="117"/>
      <c r="AZ2323" s="117"/>
      <c r="BA2323" s="117"/>
    </row>
    <row r="2324" spans="33:53">
      <c r="AG2324" s="117"/>
      <c r="AH2324" s="117"/>
      <c r="AI2324" s="117"/>
      <c r="AJ2324" s="117"/>
      <c r="AK2324" s="117"/>
      <c r="AL2324" s="142"/>
      <c r="AM2324" s="141"/>
      <c r="AT2324" s="117"/>
      <c r="AU2324" s="117"/>
      <c r="AV2324" s="117"/>
      <c r="AW2324" s="117"/>
      <c r="AX2324" s="117"/>
      <c r="AY2324" s="117"/>
      <c r="AZ2324" s="117"/>
      <c r="BA2324" s="117"/>
    </row>
    <row r="2325" spans="33:53">
      <c r="AG2325" s="117"/>
      <c r="AH2325" s="117"/>
      <c r="AI2325" s="117"/>
      <c r="AJ2325" s="117"/>
      <c r="AK2325" s="117"/>
      <c r="AL2325" s="142"/>
      <c r="AM2325" s="141"/>
      <c r="AT2325" s="117"/>
      <c r="AU2325" s="117"/>
      <c r="AV2325" s="117"/>
      <c r="AW2325" s="117"/>
      <c r="AX2325" s="117"/>
      <c r="AY2325" s="117"/>
      <c r="AZ2325" s="117"/>
      <c r="BA2325" s="117"/>
    </row>
    <row r="2326" spans="33:53">
      <c r="AG2326" s="117"/>
      <c r="AH2326" s="117"/>
      <c r="AI2326" s="117"/>
      <c r="AJ2326" s="117"/>
      <c r="AK2326" s="117"/>
      <c r="AL2326" s="142"/>
      <c r="AM2326" s="141"/>
      <c r="AT2326" s="117"/>
      <c r="AU2326" s="117"/>
      <c r="AV2326" s="117"/>
      <c r="AW2326" s="117"/>
      <c r="AX2326" s="117"/>
      <c r="AY2326" s="117"/>
      <c r="AZ2326" s="117"/>
      <c r="BA2326" s="117"/>
    </row>
    <row r="2327" spans="33:53">
      <c r="AG2327" s="117"/>
      <c r="AH2327" s="117"/>
      <c r="AI2327" s="117"/>
      <c r="AJ2327" s="117"/>
      <c r="AK2327" s="117"/>
      <c r="AL2327" s="142"/>
      <c r="AM2327" s="141"/>
      <c r="AT2327" s="117"/>
      <c r="AU2327" s="117"/>
      <c r="AV2327" s="117"/>
      <c r="AW2327" s="117"/>
      <c r="AX2327" s="117"/>
      <c r="AY2327" s="117"/>
      <c r="AZ2327" s="117"/>
      <c r="BA2327" s="117"/>
    </row>
    <row r="2328" spans="33:53">
      <c r="AG2328" s="117"/>
      <c r="AH2328" s="117"/>
      <c r="AI2328" s="117"/>
      <c r="AJ2328" s="117"/>
      <c r="AK2328" s="117"/>
      <c r="AL2328" s="142"/>
      <c r="AM2328" s="141"/>
      <c r="AT2328" s="117"/>
      <c r="AU2328" s="117"/>
      <c r="AV2328" s="117"/>
      <c r="AW2328" s="117"/>
      <c r="AX2328" s="117"/>
      <c r="AY2328" s="117"/>
      <c r="AZ2328" s="117"/>
      <c r="BA2328" s="117"/>
    </row>
    <row r="2329" spans="33:53">
      <c r="AG2329" s="117"/>
      <c r="AH2329" s="117"/>
      <c r="AI2329" s="117"/>
      <c r="AJ2329" s="117"/>
      <c r="AK2329" s="117"/>
      <c r="AL2329" s="142"/>
      <c r="AM2329" s="141"/>
      <c r="AT2329" s="117"/>
      <c r="AU2329" s="117"/>
      <c r="AV2329" s="117"/>
      <c r="AW2329" s="117"/>
      <c r="AX2329" s="117"/>
      <c r="AY2329" s="117"/>
      <c r="AZ2329" s="117"/>
      <c r="BA2329" s="117"/>
    </row>
    <row r="2330" spans="33:53">
      <c r="AG2330" s="117"/>
      <c r="AH2330" s="117"/>
      <c r="AI2330" s="117"/>
      <c r="AJ2330" s="117"/>
      <c r="AK2330" s="117"/>
      <c r="AL2330" s="142"/>
      <c r="AM2330" s="141"/>
      <c r="AT2330" s="117"/>
      <c r="AU2330" s="117"/>
      <c r="AV2330" s="117"/>
      <c r="AW2330" s="117"/>
      <c r="AX2330" s="117"/>
      <c r="AY2330" s="117"/>
      <c r="AZ2330" s="117"/>
      <c r="BA2330" s="117"/>
    </row>
    <row r="2331" spans="33:53">
      <c r="AG2331" s="117"/>
      <c r="AH2331" s="117"/>
      <c r="AI2331" s="117"/>
      <c r="AJ2331" s="117"/>
      <c r="AK2331" s="117"/>
      <c r="AL2331" s="142"/>
      <c r="AM2331" s="141"/>
      <c r="AT2331" s="117"/>
      <c r="AU2331" s="117"/>
      <c r="AV2331" s="117"/>
      <c r="AW2331" s="117"/>
      <c r="AX2331" s="117"/>
      <c r="AY2331" s="117"/>
      <c r="AZ2331" s="117"/>
      <c r="BA2331" s="117"/>
    </row>
    <row r="2332" spans="33:53">
      <c r="AG2332" s="117"/>
      <c r="AH2332" s="117"/>
      <c r="AI2332" s="117"/>
      <c r="AJ2332" s="117"/>
      <c r="AK2332" s="117"/>
      <c r="AL2332" s="142"/>
      <c r="AM2332" s="141"/>
      <c r="AT2332" s="117"/>
      <c r="AU2332" s="117"/>
      <c r="AV2332" s="117"/>
      <c r="AW2332" s="117"/>
      <c r="AX2332" s="117"/>
      <c r="AY2332" s="117"/>
      <c r="AZ2332" s="117"/>
      <c r="BA2332" s="117"/>
    </row>
    <row r="2333" spans="33:53">
      <c r="AG2333" s="117"/>
      <c r="AH2333" s="117"/>
      <c r="AI2333" s="117"/>
      <c r="AJ2333" s="117"/>
      <c r="AK2333" s="117"/>
      <c r="AL2333" s="142"/>
      <c r="AM2333" s="141"/>
      <c r="AT2333" s="117"/>
      <c r="AU2333" s="117"/>
      <c r="AV2333" s="117"/>
      <c r="AW2333" s="117"/>
      <c r="AX2333" s="117"/>
      <c r="AY2333" s="117"/>
      <c r="AZ2333" s="117"/>
      <c r="BA2333" s="117"/>
    </row>
    <row r="2334" spans="33:53">
      <c r="AG2334" s="117"/>
      <c r="AH2334" s="117"/>
      <c r="AI2334" s="117"/>
      <c r="AJ2334" s="117"/>
      <c r="AK2334" s="117"/>
      <c r="AL2334" s="142"/>
      <c r="AM2334" s="141"/>
      <c r="AT2334" s="117"/>
      <c r="AU2334" s="117"/>
      <c r="AV2334" s="117"/>
      <c r="AW2334" s="117"/>
      <c r="AX2334" s="117"/>
      <c r="AY2334" s="117"/>
      <c r="AZ2334" s="117"/>
      <c r="BA2334" s="117"/>
    </row>
    <row r="2335" spans="33:53">
      <c r="AG2335" s="117"/>
      <c r="AH2335" s="117"/>
      <c r="AI2335" s="117"/>
      <c r="AJ2335" s="117"/>
      <c r="AK2335" s="117"/>
      <c r="AL2335" s="142"/>
      <c r="AM2335" s="141"/>
      <c r="AT2335" s="117"/>
      <c r="AU2335" s="117"/>
      <c r="AV2335" s="117"/>
      <c r="AW2335" s="117"/>
      <c r="AX2335" s="117"/>
      <c r="AY2335" s="117"/>
      <c r="AZ2335" s="117"/>
      <c r="BA2335" s="117"/>
    </row>
    <row r="2336" spans="33:53">
      <c r="AG2336" s="117"/>
      <c r="AH2336" s="117"/>
      <c r="AI2336" s="117"/>
      <c r="AJ2336" s="117"/>
      <c r="AK2336" s="117"/>
      <c r="AL2336" s="142"/>
      <c r="AM2336" s="141"/>
      <c r="AT2336" s="117"/>
      <c r="AU2336" s="117"/>
      <c r="AV2336" s="117"/>
      <c r="AW2336" s="117"/>
      <c r="AX2336" s="117"/>
      <c r="AY2336" s="117"/>
      <c r="AZ2336" s="117"/>
      <c r="BA2336" s="117"/>
    </row>
    <row r="2337" spans="33:53">
      <c r="AG2337" s="117"/>
      <c r="AH2337" s="117"/>
      <c r="AI2337" s="117"/>
      <c r="AJ2337" s="117"/>
      <c r="AK2337" s="117"/>
      <c r="AL2337" s="142"/>
      <c r="AM2337" s="141"/>
      <c r="AT2337" s="117"/>
      <c r="AU2337" s="117"/>
      <c r="AV2337" s="117"/>
      <c r="AW2337" s="117"/>
      <c r="AX2337" s="117"/>
      <c r="AY2337" s="117"/>
      <c r="AZ2337" s="117"/>
      <c r="BA2337" s="117"/>
    </row>
    <row r="2338" spans="33:53">
      <c r="AG2338" s="117"/>
      <c r="AH2338" s="117"/>
      <c r="AI2338" s="117"/>
      <c r="AJ2338" s="117"/>
      <c r="AK2338" s="117"/>
      <c r="AL2338" s="142"/>
      <c r="AM2338" s="141"/>
      <c r="AT2338" s="117"/>
      <c r="AU2338" s="117"/>
      <c r="AV2338" s="117"/>
      <c r="AW2338" s="117"/>
      <c r="AX2338" s="117"/>
      <c r="AY2338" s="117"/>
      <c r="AZ2338" s="117"/>
      <c r="BA2338" s="117"/>
    </row>
    <row r="2339" spans="33:53">
      <c r="AG2339" s="117"/>
      <c r="AH2339" s="117"/>
      <c r="AI2339" s="117"/>
      <c r="AJ2339" s="117"/>
      <c r="AK2339" s="117"/>
      <c r="AL2339" s="142"/>
      <c r="AM2339" s="141"/>
      <c r="AT2339" s="117"/>
      <c r="AU2339" s="117"/>
      <c r="AV2339" s="117"/>
      <c r="AW2339" s="117"/>
      <c r="AX2339" s="117"/>
      <c r="AY2339" s="117"/>
      <c r="AZ2339" s="117"/>
      <c r="BA2339" s="117"/>
    </row>
    <row r="2340" spans="33:53">
      <c r="AG2340" s="117"/>
      <c r="AH2340" s="117"/>
      <c r="AI2340" s="117"/>
      <c r="AJ2340" s="117"/>
      <c r="AK2340" s="117"/>
      <c r="AL2340" s="142"/>
      <c r="AM2340" s="141"/>
      <c r="AT2340" s="117"/>
      <c r="AU2340" s="117"/>
      <c r="AV2340" s="117"/>
      <c r="AW2340" s="117"/>
      <c r="AX2340" s="117"/>
      <c r="AY2340" s="117"/>
      <c r="AZ2340" s="117"/>
      <c r="BA2340" s="117"/>
    </row>
    <row r="2341" spans="33:53">
      <c r="AG2341" s="117"/>
      <c r="AH2341" s="117"/>
      <c r="AI2341" s="117"/>
      <c r="AJ2341" s="117"/>
      <c r="AK2341" s="117"/>
      <c r="AL2341" s="142"/>
      <c r="AM2341" s="141"/>
      <c r="AT2341" s="117"/>
      <c r="AU2341" s="117"/>
      <c r="AV2341" s="117"/>
      <c r="AW2341" s="117"/>
      <c r="AX2341" s="117"/>
      <c r="AY2341" s="117"/>
      <c r="AZ2341" s="117"/>
      <c r="BA2341" s="117"/>
    </row>
    <row r="2342" spans="33:53">
      <c r="AG2342" s="117"/>
      <c r="AH2342" s="117"/>
      <c r="AI2342" s="117"/>
      <c r="AJ2342" s="117"/>
      <c r="AK2342" s="117"/>
      <c r="AL2342" s="142"/>
      <c r="AM2342" s="141"/>
      <c r="AT2342" s="117"/>
      <c r="AU2342" s="117"/>
      <c r="AV2342" s="117"/>
      <c r="AW2342" s="117"/>
      <c r="AX2342" s="117"/>
      <c r="AY2342" s="117"/>
      <c r="AZ2342" s="117"/>
      <c r="BA2342" s="117"/>
    </row>
    <row r="2343" spans="33:53">
      <c r="AG2343" s="117"/>
      <c r="AH2343" s="117"/>
      <c r="AI2343" s="117"/>
      <c r="AJ2343" s="117"/>
      <c r="AK2343" s="117"/>
      <c r="AL2343" s="142"/>
      <c r="AM2343" s="141"/>
      <c r="AT2343" s="117"/>
      <c r="AU2343" s="117"/>
      <c r="AV2343" s="117"/>
      <c r="AW2343" s="117"/>
      <c r="AX2343" s="117"/>
      <c r="AY2343" s="117"/>
      <c r="AZ2343" s="117"/>
      <c r="BA2343" s="117"/>
    </row>
    <row r="2344" spans="33:53">
      <c r="AG2344" s="117"/>
      <c r="AH2344" s="117"/>
      <c r="AI2344" s="117"/>
      <c r="AJ2344" s="117"/>
      <c r="AK2344" s="117"/>
      <c r="AL2344" s="142"/>
      <c r="AM2344" s="141"/>
      <c r="AT2344" s="117"/>
      <c r="AU2344" s="117"/>
      <c r="AV2344" s="117"/>
      <c r="AW2344" s="117"/>
      <c r="AX2344" s="117"/>
      <c r="AY2344" s="117"/>
      <c r="AZ2344" s="117"/>
      <c r="BA2344" s="117"/>
    </row>
    <row r="2345" spans="33:53">
      <c r="AG2345" s="117"/>
      <c r="AH2345" s="117"/>
      <c r="AI2345" s="117"/>
      <c r="AJ2345" s="117"/>
      <c r="AK2345" s="117"/>
      <c r="AL2345" s="142"/>
      <c r="AM2345" s="141"/>
      <c r="AT2345" s="117"/>
      <c r="AU2345" s="117"/>
      <c r="AV2345" s="117"/>
      <c r="AW2345" s="117"/>
      <c r="AX2345" s="117"/>
      <c r="AY2345" s="117"/>
      <c r="AZ2345" s="117"/>
      <c r="BA2345" s="117"/>
    </row>
    <row r="2346" spans="33:53">
      <c r="AG2346" s="117"/>
      <c r="AH2346" s="117"/>
      <c r="AI2346" s="117"/>
      <c r="AJ2346" s="117"/>
      <c r="AK2346" s="117"/>
      <c r="AL2346" s="142"/>
      <c r="AM2346" s="141"/>
      <c r="AT2346" s="117"/>
      <c r="AU2346" s="117"/>
      <c r="AV2346" s="117"/>
      <c r="AW2346" s="117"/>
      <c r="AX2346" s="117"/>
      <c r="AY2346" s="117"/>
      <c r="AZ2346" s="117"/>
      <c r="BA2346" s="117"/>
    </row>
    <row r="2347" spans="33:53">
      <c r="AG2347" s="117"/>
      <c r="AH2347" s="117"/>
      <c r="AI2347" s="117"/>
      <c r="AJ2347" s="117"/>
      <c r="AK2347" s="117"/>
      <c r="AL2347" s="142"/>
      <c r="AM2347" s="141"/>
      <c r="AT2347" s="117"/>
      <c r="AU2347" s="117"/>
      <c r="AV2347" s="117"/>
      <c r="AW2347" s="117"/>
      <c r="AX2347" s="117"/>
      <c r="AY2347" s="117"/>
      <c r="AZ2347" s="117"/>
      <c r="BA2347" s="117"/>
    </row>
    <row r="2348" spans="33:53">
      <c r="AG2348" s="117"/>
      <c r="AH2348" s="117"/>
      <c r="AI2348" s="117"/>
      <c r="AJ2348" s="117"/>
      <c r="AK2348" s="117"/>
      <c r="AL2348" s="142"/>
      <c r="AM2348" s="141"/>
      <c r="AT2348" s="117"/>
      <c r="AU2348" s="117"/>
      <c r="AV2348" s="117"/>
      <c r="AW2348" s="117"/>
      <c r="AX2348" s="117"/>
      <c r="AY2348" s="117"/>
      <c r="AZ2348" s="117"/>
      <c r="BA2348" s="117"/>
    </row>
    <row r="2349" spans="33:53">
      <c r="AG2349" s="117"/>
      <c r="AH2349" s="117"/>
      <c r="AI2349" s="117"/>
      <c r="AJ2349" s="117"/>
      <c r="AK2349" s="117"/>
      <c r="AL2349" s="142"/>
      <c r="AM2349" s="141"/>
      <c r="AT2349" s="117"/>
      <c r="AU2349" s="117"/>
      <c r="AV2349" s="117"/>
      <c r="AW2349" s="117"/>
      <c r="AX2349" s="117"/>
      <c r="AY2349" s="117"/>
      <c r="AZ2349" s="117"/>
      <c r="BA2349" s="117"/>
    </row>
    <row r="2350" spans="33:53">
      <c r="AG2350" s="117"/>
      <c r="AH2350" s="117"/>
      <c r="AI2350" s="117"/>
      <c r="AJ2350" s="117"/>
      <c r="AK2350" s="117"/>
      <c r="AL2350" s="142"/>
      <c r="AM2350" s="141"/>
      <c r="AT2350" s="117"/>
      <c r="AU2350" s="117"/>
      <c r="AV2350" s="117"/>
      <c r="AW2350" s="117"/>
      <c r="AX2350" s="117"/>
      <c r="AY2350" s="117"/>
      <c r="AZ2350" s="117"/>
      <c r="BA2350" s="117"/>
    </row>
    <row r="2351" spans="33:53">
      <c r="AG2351" s="117"/>
      <c r="AH2351" s="117"/>
      <c r="AI2351" s="117"/>
      <c r="AJ2351" s="117"/>
      <c r="AK2351" s="117"/>
      <c r="AL2351" s="142"/>
      <c r="AM2351" s="141"/>
      <c r="AT2351" s="117"/>
      <c r="AU2351" s="117"/>
      <c r="AV2351" s="117"/>
      <c r="AW2351" s="117"/>
      <c r="AX2351" s="117"/>
      <c r="AY2351" s="117"/>
      <c r="AZ2351" s="117"/>
      <c r="BA2351" s="117"/>
    </row>
    <row r="2352" spans="33:53">
      <c r="AG2352" s="117"/>
      <c r="AH2352" s="117"/>
      <c r="AI2352" s="117"/>
      <c r="AJ2352" s="117"/>
      <c r="AK2352" s="117"/>
      <c r="AL2352" s="142"/>
      <c r="AM2352" s="141"/>
      <c r="AT2352" s="117"/>
      <c r="AU2352" s="117"/>
      <c r="AV2352" s="117"/>
      <c r="AW2352" s="117"/>
      <c r="AX2352" s="117"/>
      <c r="AY2352" s="117"/>
      <c r="AZ2352" s="117"/>
      <c r="BA2352" s="117"/>
    </row>
    <row r="2353" spans="33:53">
      <c r="AG2353" s="117"/>
      <c r="AH2353" s="117"/>
      <c r="AI2353" s="117"/>
      <c r="AJ2353" s="117"/>
      <c r="AK2353" s="117"/>
      <c r="AL2353" s="142"/>
      <c r="AM2353" s="141"/>
      <c r="AT2353" s="117"/>
      <c r="AU2353" s="117"/>
      <c r="AV2353" s="117"/>
      <c r="AW2353" s="117"/>
      <c r="AX2353" s="117"/>
      <c r="AY2353" s="117"/>
      <c r="AZ2353" s="117"/>
      <c r="BA2353" s="117"/>
    </row>
    <row r="2354" spans="33:53">
      <c r="AG2354" s="117"/>
      <c r="AH2354" s="117"/>
      <c r="AI2354" s="117"/>
      <c r="AJ2354" s="117"/>
      <c r="AK2354" s="117"/>
      <c r="AL2354" s="142"/>
      <c r="AM2354" s="141"/>
      <c r="AT2354" s="117"/>
      <c r="AU2354" s="117"/>
      <c r="AV2354" s="117"/>
      <c r="AW2354" s="117"/>
      <c r="AX2354" s="117"/>
      <c r="AY2354" s="117"/>
      <c r="AZ2354" s="117"/>
      <c r="BA2354" s="117"/>
    </row>
    <row r="2355" spans="33:53">
      <c r="AG2355" s="117"/>
      <c r="AH2355" s="117"/>
      <c r="AI2355" s="117"/>
      <c r="AJ2355" s="117"/>
      <c r="AK2355" s="117"/>
      <c r="AL2355" s="142"/>
      <c r="AM2355" s="141"/>
      <c r="AT2355" s="117"/>
      <c r="AU2355" s="117"/>
      <c r="AV2355" s="117"/>
      <c r="AW2355" s="117"/>
      <c r="AX2355" s="117"/>
      <c r="AY2355" s="117"/>
      <c r="AZ2355" s="117"/>
      <c r="BA2355" s="117"/>
    </row>
    <row r="2356" spans="33:53">
      <c r="AG2356" s="117"/>
      <c r="AH2356" s="117"/>
      <c r="AI2356" s="117"/>
      <c r="AJ2356" s="117"/>
      <c r="AK2356" s="117"/>
      <c r="AL2356" s="142"/>
      <c r="AM2356" s="141"/>
      <c r="AT2356" s="117"/>
      <c r="AU2356" s="117"/>
      <c r="AV2356" s="117"/>
      <c r="AW2356" s="117"/>
      <c r="AX2356" s="117"/>
      <c r="AY2356" s="117"/>
      <c r="AZ2356" s="117"/>
      <c r="BA2356" s="117"/>
    </row>
    <row r="2357" spans="33:53">
      <c r="AG2357" s="117"/>
      <c r="AH2357" s="117"/>
      <c r="AI2357" s="117"/>
      <c r="AJ2357" s="117"/>
      <c r="AK2357" s="117"/>
      <c r="AL2357" s="142"/>
      <c r="AM2357" s="141"/>
      <c r="AT2357" s="117"/>
      <c r="AU2357" s="117"/>
      <c r="AV2357" s="117"/>
      <c r="AW2357" s="117"/>
      <c r="AX2357" s="117"/>
      <c r="AY2357" s="117"/>
      <c r="AZ2357" s="117"/>
      <c r="BA2357" s="117"/>
    </row>
    <row r="2358" spans="33:53">
      <c r="AG2358" s="117"/>
      <c r="AH2358" s="117"/>
      <c r="AI2358" s="117"/>
      <c r="AJ2358" s="117"/>
      <c r="AK2358" s="117"/>
      <c r="AL2358" s="142"/>
      <c r="AM2358" s="141"/>
      <c r="AT2358" s="117"/>
      <c r="AU2358" s="117"/>
      <c r="AV2358" s="117"/>
      <c r="AW2358" s="117"/>
      <c r="AX2358" s="117"/>
      <c r="AY2358" s="117"/>
      <c r="AZ2358" s="117"/>
      <c r="BA2358" s="117"/>
    </row>
    <row r="2359" spans="33:53">
      <c r="AG2359" s="117"/>
      <c r="AH2359" s="117"/>
      <c r="AI2359" s="117"/>
      <c r="AJ2359" s="117"/>
      <c r="AK2359" s="117"/>
      <c r="AL2359" s="142"/>
      <c r="AM2359" s="141"/>
      <c r="AT2359" s="117"/>
      <c r="AU2359" s="117"/>
      <c r="AV2359" s="117"/>
      <c r="AW2359" s="117"/>
      <c r="AX2359" s="117"/>
      <c r="AY2359" s="117"/>
      <c r="AZ2359" s="117"/>
      <c r="BA2359" s="117"/>
    </row>
    <row r="2360" spans="33:53">
      <c r="AG2360" s="117"/>
      <c r="AH2360" s="117"/>
      <c r="AI2360" s="117"/>
      <c r="AJ2360" s="117"/>
      <c r="AK2360" s="117"/>
      <c r="AL2360" s="142"/>
      <c r="AM2360" s="141"/>
      <c r="AT2360" s="117"/>
      <c r="AU2360" s="117"/>
      <c r="AV2360" s="117"/>
      <c r="AW2360" s="117"/>
      <c r="AX2360" s="117"/>
      <c r="AY2360" s="117"/>
      <c r="AZ2360" s="117"/>
      <c r="BA2360" s="117"/>
    </row>
    <row r="2361" spans="33:53">
      <c r="AG2361" s="117"/>
      <c r="AH2361" s="117"/>
      <c r="AI2361" s="117"/>
      <c r="AJ2361" s="117"/>
      <c r="AK2361" s="117"/>
      <c r="AL2361" s="142"/>
      <c r="AM2361" s="141"/>
      <c r="AT2361" s="117"/>
      <c r="AU2361" s="117"/>
      <c r="AV2361" s="117"/>
      <c r="AW2361" s="117"/>
      <c r="AX2361" s="117"/>
      <c r="AY2361" s="117"/>
      <c r="AZ2361" s="117"/>
      <c r="BA2361" s="117"/>
    </row>
    <row r="2362" spans="33:53">
      <c r="AG2362" s="117"/>
      <c r="AH2362" s="117"/>
      <c r="AI2362" s="117"/>
      <c r="AJ2362" s="117"/>
      <c r="AK2362" s="117"/>
      <c r="AL2362" s="142"/>
      <c r="AM2362" s="141"/>
      <c r="AT2362" s="117"/>
      <c r="AU2362" s="117"/>
      <c r="AV2362" s="117"/>
      <c r="AW2362" s="117"/>
      <c r="AX2362" s="117"/>
      <c r="AY2362" s="117"/>
      <c r="AZ2362" s="117"/>
      <c r="BA2362" s="117"/>
    </row>
    <row r="2363" spans="33:53">
      <c r="AG2363" s="117"/>
      <c r="AH2363" s="117"/>
      <c r="AI2363" s="117"/>
      <c r="AJ2363" s="117"/>
      <c r="AK2363" s="117"/>
      <c r="AL2363" s="142"/>
      <c r="AM2363" s="141"/>
      <c r="AT2363" s="117"/>
      <c r="AU2363" s="117"/>
      <c r="AV2363" s="117"/>
      <c r="AW2363" s="117"/>
      <c r="AX2363" s="117"/>
      <c r="AY2363" s="117"/>
      <c r="AZ2363" s="117"/>
      <c r="BA2363" s="117"/>
    </row>
    <row r="2364" spans="33:53">
      <c r="AG2364" s="117"/>
      <c r="AH2364" s="117"/>
      <c r="AI2364" s="117"/>
      <c r="AJ2364" s="117"/>
      <c r="AK2364" s="117"/>
      <c r="AL2364" s="142"/>
      <c r="AM2364" s="141"/>
      <c r="AT2364" s="117"/>
      <c r="AU2364" s="117"/>
      <c r="AV2364" s="117"/>
      <c r="AW2364" s="117"/>
      <c r="AX2364" s="117"/>
      <c r="AY2364" s="117"/>
      <c r="AZ2364" s="117"/>
      <c r="BA2364" s="117"/>
    </row>
    <row r="2365" spans="33:53">
      <c r="AG2365" s="117"/>
      <c r="AH2365" s="117"/>
      <c r="AI2365" s="117"/>
      <c r="AJ2365" s="117"/>
      <c r="AK2365" s="117"/>
      <c r="AL2365" s="142"/>
      <c r="AM2365" s="141"/>
      <c r="AT2365" s="117"/>
      <c r="AU2365" s="117"/>
      <c r="AV2365" s="117"/>
      <c r="AW2365" s="117"/>
      <c r="AX2365" s="117"/>
      <c r="AY2365" s="117"/>
      <c r="AZ2365" s="117"/>
      <c r="BA2365" s="117"/>
    </row>
    <row r="2366" spans="33:53">
      <c r="AG2366" s="117"/>
      <c r="AH2366" s="117"/>
      <c r="AI2366" s="117"/>
      <c r="AJ2366" s="117"/>
      <c r="AK2366" s="117"/>
      <c r="AL2366" s="142"/>
      <c r="AM2366" s="141"/>
      <c r="AT2366" s="117"/>
      <c r="AU2366" s="117"/>
      <c r="AV2366" s="117"/>
      <c r="AW2366" s="117"/>
      <c r="AX2366" s="117"/>
      <c r="AY2366" s="117"/>
      <c r="AZ2366" s="117"/>
      <c r="BA2366" s="117"/>
    </row>
    <row r="2367" spans="33:53">
      <c r="AG2367" s="117"/>
      <c r="AH2367" s="117"/>
      <c r="AI2367" s="117"/>
      <c r="AJ2367" s="117"/>
      <c r="AK2367" s="117"/>
      <c r="AL2367" s="142"/>
      <c r="AM2367" s="141"/>
      <c r="AT2367" s="117"/>
      <c r="AU2367" s="117"/>
      <c r="AV2367" s="117"/>
      <c r="AW2367" s="117"/>
      <c r="AX2367" s="117"/>
      <c r="AY2367" s="117"/>
      <c r="AZ2367" s="117"/>
      <c r="BA2367" s="117"/>
    </row>
    <row r="2368" spans="33:53">
      <c r="AG2368" s="117"/>
      <c r="AH2368" s="117"/>
      <c r="AI2368" s="117"/>
      <c r="AJ2368" s="117"/>
      <c r="AK2368" s="117"/>
      <c r="AL2368" s="142"/>
      <c r="AM2368" s="141"/>
      <c r="AT2368" s="117"/>
      <c r="AU2368" s="117"/>
      <c r="AV2368" s="117"/>
      <c r="AW2368" s="117"/>
      <c r="AX2368" s="117"/>
      <c r="AY2368" s="117"/>
      <c r="AZ2368" s="117"/>
      <c r="BA2368" s="117"/>
    </row>
    <row r="2369" spans="33:53">
      <c r="AG2369" s="117"/>
      <c r="AH2369" s="117"/>
      <c r="AI2369" s="117"/>
      <c r="AJ2369" s="117"/>
      <c r="AK2369" s="117"/>
      <c r="AL2369" s="142"/>
      <c r="AM2369" s="141"/>
      <c r="AT2369" s="117"/>
      <c r="AU2369" s="117"/>
      <c r="AV2369" s="117"/>
      <c r="AW2369" s="117"/>
      <c r="AX2369" s="117"/>
      <c r="AY2369" s="117"/>
      <c r="AZ2369" s="117"/>
      <c r="BA2369" s="117"/>
    </row>
    <row r="2370" spans="33:53">
      <c r="AG2370" s="117"/>
      <c r="AH2370" s="117"/>
      <c r="AI2370" s="117"/>
      <c r="AJ2370" s="117"/>
      <c r="AK2370" s="117"/>
      <c r="AL2370" s="142"/>
      <c r="AM2370" s="141"/>
      <c r="AT2370" s="117"/>
      <c r="AU2370" s="117"/>
      <c r="AV2370" s="117"/>
      <c r="AW2370" s="117"/>
      <c r="AX2370" s="117"/>
      <c r="AY2370" s="117"/>
      <c r="AZ2370" s="117"/>
      <c r="BA2370" s="117"/>
    </row>
    <row r="2371" spans="33:53">
      <c r="AG2371" s="117"/>
      <c r="AH2371" s="117"/>
      <c r="AI2371" s="117"/>
      <c r="AJ2371" s="117"/>
      <c r="AK2371" s="117"/>
      <c r="AL2371" s="142"/>
      <c r="AM2371" s="141"/>
      <c r="AT2371" s="117"/>
      <c r="AU2371" s="117"/>
      <c r="AV2371" s="117"/>
      <c r="AW2371" s="117"/>
      <c r="AX2371" s="117"/>
      <c r="AY2371" s="117"/>
      <c r="AZ2371" s="117"/>
      <c r="BA2371" s="117"/>
    </row>
    <row r="2372" spans="33:53">
      <c r="AG2372" s="117"/>
      <c r="AH2372" s="117"/>
      <c r="AI2372" s="117"/>
      <c r="AJ2372" s="117"/>
      <c r="AK2372" s="117"/>
      <c r="AL2372" s="142"/>
      <c r="AM2372" s="141"/>
      <c r="AT2372" s="117"/>
      <c r="AU2372" s="117"/>
      <c r="AV2372" s="117"/>
      <c r="AW2372" s="117"/>
      <c r="AX2372" s="117"/>
      <c r="AY2372" s="117"/>
      <c r="AZ2372" s="117"/>
      <c r="BA2372" s="117"/>
    </row>
    <row r="2373" spans="33:53">
      <c r="AG2373" s="117"/>
      <c r="AH2373" s="117"/>
      <c r="AI2373" s="117"/>
      <c r="AJ2373" s="117"/>
      <c r="AK2373" s="117"/>
      <c r="AL2373" s="142"/>
      <c r="AM2373" s="141"/>
      <c r="AT2373" s="117"/>
      <c r="AU2373" s="117"/>
      <c r="AV2373" s="117"/>
      <c r="AW2373" s="117"/>
      <c r="AX2373" s="117"/>
      <c r="AY2373" s="117"/>
      <c r="AZ2373" s="117"/>
      <c r="BA2373" s="117"/>
    </row>
    <row r="2374" spans="33:53">
      <c r="AG2374" s="117"/>
      <c r="AH2374" s="117"/>
      <c r="AI2374" s="117"/>
      <c r="AJ2374" s="117"/>
      <c r="AK2374" s="117"/>
      <c r="AL2374" s="142"/>
      <c r="AM2374" s="141"/>
      <c r="AT2374" s="117"/>
      <c r="AU2374" s="117"/>
      <c r="AV2374" s="117"/>
      <c r="AW2374" s="117"/>
      <c r="AX2374" s="117"/>
      <c r="AY2374" s="117"/>
      <c r="AZ2374" s="117"/>
      <c r="BA2374" s="117"/>
    </row>
    <row r="2375" spans="33:53">
      <c r="AG2375" s="117"/>
      <c r="AH2375" s="117"/>
      <c r="AI2375" s="117"/>
      <c r="AJ2375" s="117"/>
      <c r="AK2375" s="117"/>
      <c r="AL2375" s="142"/>
      <c r="AM2375" s="141"/>
      <c r="AT2375" s="117"/>
      <c r="AU2375" s="117"/>
      <c r="AV2375" s="117"/>
      <c r="AW2375" s="117"/>
      <c r="AX2375" s="117"/>
      <c r="AY2375" s="117"/>
      <c r="AZ2375" s="117"/>
      <c r="BA2375" s="117"/>
    </row>
    <row r="2376" spans="33:53">
      <c r="AG2376" s="117"/>
      <c r="AH2376" s="117"/>
      <c r="AI2376" s="117"/>
      <c r="AJ2376" s="117"/>
      <c r="AK2376" s="117"/>
      <c r="AL2376" s="142"/>
      <c r="AM2376" s="141"/>
      <c r="AT2376" s="117"/>
      <c r="AU2376" s="117"/>
      <c r="AV2376" s="117"/>
      <c r="AW2376" s="117"/>
      <c r="AX2376" s="117"/>
      <c r="AY2376" s="117"/>
      <c r="AZ2376" s="117"/>
      <c r="BA2376" s="117"/>
    </row>
    <row r="2377" spans="33:53">
      <c r="AG2377" s="117"/>
      <c r="AH2377" s="117"/>
      <c r="AI2377" s="117"/>
      <c r="AJ2377" s="117"/>
      <c r="AK2377" s="117"/>
      <c r="AL2377" s="142"/>
      <c r="AM2377" s="141"/>
      <c r="AT2377" s="117"/>
      <c r="AU2377" s="117"/>
      <c r="AV2377" s="117"/>
      <c r="AW2377" s="117"/>
      <c r="AX2377" s="117"/>
      <c r="AY2377" s="117"/>
      <c r="AZ2377" s="117"/>
      <c r="BA2377" s="117"/>
    </row>
    <row r="2378" spans="33:53">
      <c r="AG2378" s="117"/>
      <c r="AH2378" s="117"/>
      <c r="AI2378" s="117"/>
      <c r="AJ2378" s="117"/>
      <c r="AK2378" s="117"/>
      <c r="AL2378" s="142"/>
      <c r="AM2378" s="141"/>
      <c r="AT2378" s="117"/>
      <c r="AU2378" s="117"/>
      <c r="AV2378" s="117"/>
      <c r="AW2378" s="117"/>
      <c r="AX2378" s="117"/>
      <c r="AY2378" s="117"/>
      <c r="AZ2378" s="117"/>
      <c r="BA2378" s="117"/>
    </row>
    <row r="2379" spans="33:53">
      <c r="AG2379" s="117"/>
      <c r="AH2379" s="117"/>
      <c r="AI2379" s="117"/>
      <c r="AJ2379" s="117"/>
      <c r="AK2379" s="117"/>
      <c r="AL2379" s="142"/>
      <c r="AM2379" s="141"/>
      <c r="AT2379" s="117"/>
      <c r="AU2379" s="117"/>
      <c r="AV2379" s="117"/>
      <c r="AW2379" s="117"/>
      <c r="AX2379" s="117"/>
      <c r="AY2379" s="117"/>
      <c r="AZ2379" s="117"/>
      <c r="BA2379" s="117"/>
    </row>
    <row r="2380" spans="33:53">
      <c r="AG2380" s="117"/>
      <c r="AH2380" s="117"/>
      <c r="AI2380" s="117"/>
      <c r="AJ2380" s="117"/>
      <c r="AK2380" s="117"/>
      <c r="AL2380" s="142"/>
      <c r="AM2380" s="141"/>
      <c r="AT2380" s="117"/>
      <c r="AU2380" s="117"/>
      <c r="AV2380" s="117"/>
      <c r="AW2380" s="117"/>
      <c r="AX2380" s="117"/>
      <c r="AY2380" s="117"/>
      <c r="AZ2380" s="117"/>
      <c r="BA2380" s="117"/>
    </row>
    <row r="2381" spans="33:53">
      <c r="AG2381" s="117"/>
      <c r="AH2381" s="117"/>
      <c r="AI2381" s="117"/>
      <c r="AJ2381" s="117"/>
      <c r="AK2381" s="117"/>
      <c r="AL2381" s="142"/>
      <c r="AM2381" s="141"/>
      <c r="AT2381" s="117"/>
      <c r="AU2381" s="117"/>
      <c r="AV2381" s="117"/>
      <c r="AW2381" s="117"/>
      <c r="AX2381" s="117"/>
      <c r="AY2381" s="117"/>
      <c r="AZ2381" s="117"/>
      <c r="BA2381" s="117"/>
    </row>
    <row r="2382" spans="33:53">
      <c r="AG2382" s="117"/>
      <c r="AH2382" s="117"/>
      <c r="AI2382" s="117"/>
      <c r="AJ2382" s="117"/>
      <c r="AK2382" s="117"/>
      <c r="AL2382" s="142"/>
      <c r="AM2382" s="141"/>
      <c r="AT2382" s="117"/>
      <c r="AU2382" s="117"/>
      <c r="AV2382" s="117"/>
      <c r="AW2382" s="117"/>
      <c r="AX2382" s="117"/>
      <c r="AY2382" s="117"/>
      <c r="AZ2382" s="117"/>
      <c r="BA2382" s="117"/>
    </row>
    <row r="2383" spans="33:53">
      <c r="AG2383" s="117"/>
      <c r="AH2383" s="117"/>
      <c r="AI2383" s="117"/>
      <c r="AJ2383" s="117"/>
      <c r="AK2383" s="117"/>
      <c r="AL2383" s="142"/>
      <c r="AM2383" s="141"/>
      <c r="AT2383" s="117"/>
      <c r="AU2383" s="117"/>
      <c r="AV2383" s="117"/>
      <c r="AW2383" s="117"/>
      <c r="AX2383" s="117"/>
      <c r="AY2383" s="117"/>
      <c r="AZ2383" s="117"/>
      <c r="BA2383" s="117"/>
    </row>
    <row r="2384" spans="33:53">
      <c r="AG2384" s="117"/>
      <c r="AH2384" s="117"/>
      <c r="AI2384" s="117"/>
      <c r="AJ2384" s="117"/>
      <c r="AK2384" s="117"/>
      <c r="AL2384" s="142"/>
      <c r="AM2384" s="141"/>
      <c r="AT2384" s="117"/>
      <c r="AU2384" s="117"/>
      <c r="AV2384" s="117"/>
      <c r="AW2384" s="117"/>
      <c r="AX2384" s="117"/>
      <c r="AY2384" s="117"/>
      <c r="AZ2384" s="117"/>
      <c r="BA2384" s="117"/>
    </row>
    <row r="2385" spans="33:53">
      <c r="AG2385" s="117"/>
      <c r="AH2385" s="117"/>
      <c r="AI2385" s="117"/>
      <c r="AJ2385" s="117"/>
      <c r="AK2385" s="117"/>
      <c r="AL2385" s="142"/>
      <c r="AM2385" s="141"/>
      <c r="AT2385" s="117"/>
      <c r="AU2385" s="117"/>
      <c r="AV2385" s="117"/>
      <c r="AW2385" s="117"/>
      <c r="AX2385" s="117"/>
      <c r="AY2385" s="117"/>
      <c r="AZ2385" s="117"/>
      <c r="BA2385" s="117"/>
    </row>
    <row r="2386" spans="33:53">
      <c r="AG2386" s="117"/>
      <c r="AH2386" s="117"/>
      <c r="AI2386" s="117"/>
      <c r="AJ2386" s="117"/>
      <c r="AK2386" s="117"/>
      <c r="AL2386" s="142"/>
      <c r="AM2386" s="141"/>
      <c r="AT2386" s="117"/>
      <c r="AU2386" s="117"/>
      <c r="AV2386" s="117"/>
      <c r="AW2386" s="117"/>
      <c r="AX2386" s="117"/>
      <c r="AY2386" s="117"/>
      <c r="AZ2386" s="117"/>
      <c r="BA2386" s="117"/>
    </row>
    <row r="2387" spans="33:53">
      <c r="AG2387" s="117"/>
      <c r="AH2387" s="117"/>
      <c r="AI2387" s="117"/>
      <c r="AJ2387" s="117"/>
      <c r="AK2387" s="117"/>
      <c r="AL2387" s="142"/>
      <c r="AM2387" s="141"/>
      <c r="AT2387" s="117"/>
      <c r="AU2387" s="117"/>
      <c r="AV2387" s="117"/>
      <c r="AW2387" s="117"/>
      <c r="AX2387" s="117"/>
      <c r="AY2387" s="117"/>
      <c r="AZ2387" s="117"/>
      <c r="BA2387" s="117"/>
    </row>
    <row r="2388" spans="33:53">
      <c r="AG2388" s="117"/>
      <c r="AH2388" s="117"/>
      <c r="AI2388" s="117"/>
      <c r="AJ2388" s="117"/>
      <c r="AK2388" s="117"/>
      <c r="AL2388" s="142"/>
      <c r="AM2388" s="141"/>
      <c r="AT2388" s="117"/>
      <c r="AU2388" s="117"/>
      <c r="AV2388" s="117"/>
      <c r="AW2388" s="117"/>
      <c r="AX2388" s="117"/>
      <c r="AY2388" s="117"/>
      <c r="AZ2388" s="117"/>
      <c r="BA2388" s="117"/>
    </row>
    <row r="2389" spans="33:53">
      <c r="AG2389" s="117"/>
      <c r="AH2389" s="117"/>
      <c r="AI2389" s="117"/>
      <c r="AJ2389" s="117"/>
      <c r="AK2389" s="117"/>
      <c r="AL2389" s="142"/>
      <c r="AM2389" s="141"/>
      <c r="AT2389" s="117"/>
      <c r="AU2389" s="117"/>
      <c r="AV2389" s="117"/>
      <c r="AW2389" s="117"/>
      <c r="AX2389" s="117"/>
      <c r="AY2389" s="117"/>
      <c r="AZ2389" s="117"/>
      <c r="BA2389" s="117"/>
    </row>
    <row r="2390" spans="33:53">
      <c r="AG2390" s="117"/>
      <c r="AH2390" s="117"/>
      <c r="AI2390" s="117"/>
      <c r="AJ2390" s="117"/>
      <c r="AK2390" s="117"/>
      <c r="AL2390" s="142"/>
      <c r="AM2390" s="141"/>
      <c r="AT2390" s="117"/>
      <c r="AU2390" s="117"/>
      <c r="AV2390" s="117"/>
      <c r="AW2390" s="117"/>
      <c r="AX2390" s="117"/>
      <c r="AY2390" s="117"/>
      <c r="AZ2390" s="117"/>
      <c r="BA2390" s="117"/>
    </row>
    <row r="2391" spans="33:53">
      <c r="AG2391" s="117"/>
      <c r="AH2391" s="117"/>
      <c r="AI2391" s="117"/>
      <c r="AJ2391" s="117"/>
      <c r="AK2391" s="117"/>
      <c r="AL2391" s="142"/>
      <c r="AM2391" s="141"/>
      <c r="AT2391" s="117"/>
      <c r="AU2391" s="117"/>
      <c r="AV2391" s="117"/>
      <c r="AW2391" s="117"/>
      <c r="AX2391" s="117"/>
      <c r="AY2391" s="117"/>
      <c r="AZ2391" s="117"/>
      <c r="BA2391" s="117"/>
    </row>
    <row r="2392" spans="33:53">
      <c r="AG2392" s="117"/>
      <c r="AH2392" s="117"/>
      <c r="AI2392" s="117"/>
      <c r="AJ2392" s="117"/>
      <c r="AK2392" s="117"/>
      <c r="AL2392" s="142"/>
      <c r="AM2392" s="141"/>
      <c r="AT2392" s="117"/>
      <c r="AU2392" s="117"/>
      <c r="AV2392" s="117"/>
      <c r="AW2392" s="117"/>
      <c r="AX2392" s="117"/>
      <c r="AY2392" s="117"/>
      <c r="AZ2392" s="117"/>
      <c r="BA2392" s="117"/>
    </row>
    <row r="2393" spans="33:53">
      <c r="AG2393" s="117"/>
      <c r="AH2393" s="117"/>
      <c r="AI2393" s="117"/>
      <c r="AJ2393" s="117"/>
      <c r="AK2393" s="117"/>
      <c r="AL2393" s="142"/>
      <c r="AM2393" s="141"/>
      <c r="AT2393" s="117"/>
      <c r="AU2393" s="117"/>
      <c r="AV2393" s="117"/>
      <c r="AW2393" s="117"/>
      <c r="AX2393" s="117"/>
      <c r="AY2393" s="117"/>
      <c r="AZ2393" s="117"/>
      <c r="BA2393" s="117"/>
    </row>
    <row r="2394" spans="33:53">
      <c r="AG2394" s="117"/>
      <c r="AH2394" s="117"/>
      <c r="AI2394" s="117"/>
      <c r="AJ2394" s="117"/>
      <c r="AK2394" s="117"/>
      <c r="AL2394" s="142"/>
      <c r="AM2394" s="141"/>
      <c r="AT2394" s="117"/>
      <c r="AU2394" s="117"/>
      <c r="AV2394" s="117"/>
      <c r="AW2394" s="117"/>
      <c r="AX2394" s="117"/>
      <c r="AY2394" s="117"/>
      <c r="AZ2394" s="117"/>
      <c r="BA2394" s="117"/>
    </row>
    <row r="2395" spans="33:53">
      <c r="AG2395" s="117"/>
      <c r="AH2395" s="117"/>
      <c r="AI2395" s="117"/>
      <c r="AJ2395" s="117"/>
      <c r="AK2395" s="117"/>
      <c r="AL2395" s="142"/>
      <c r="AM2395" s="141"/>
      <c r="AT2395" s="117"/>
      <c r="AU2395" s="117"/>
      <c r="AV2395" s="117"/>
      <c r="AW2395" s="117"/>
      <c r="AX2395" s="117"/>
      <c r="AY2395" s="117"/>
      <c r="AZ2395" s="117"/>
      <c r="BA2395" s="117"/>
    </row>
    <row r="2396" spans="33:53">
      <c r="AG2396" s="117"/>
      <c r="AH2396" s="117"/>
      <c r="AI2396" s="117"/>
      <c r="AJ2396" s="117"/>
      <c r="AK2396" s="117"/>
      <c r="AL2396" s="142"/>
      <c r="AM2396" s="141"/>
      <c r="AT2396" s="117"/>
      <c r="AU2396" s="117"/>
      <c r="AV2396" s="117"/>
      <c r="AW2396" s="117"/>
      <c r="AX2396" s="117"/>
      <c r="AY2396" s="117"/>
      <c r="AZ2396" s="117"/>
      <c r="BA2396" s="117"/>
    </row>
    <row r="2397" spans="33:53">
      <c r="AG2397" s="117"/>
      <c r="AH2397" s="117"/>
      <c r="AI2397" s="117"/>
      <c r="AJ2397" s="117"/>
      <c r="AK2397" s="117"/>
      <c r="AL2397" s="142"/>
      <c r="AM2397" s="141"/>
      <c r="AT2397" s="117"/>
      <c r="AU2397" s="117"/>
      <c r="AV2397" s="117"/>
      <c r="AW2397" s="117"/>
      <c r="AX2397" s="117"/>
      <c r="AY2397" s="117"/>
      <c r="AZ2397" s="117"/>
      <c r="BA2397" s="117"/>
    </row>
    <row r="2398" spans="33:53">
      <c r="AG2398" s="117"/>
      <c r="AH2398" s="117"/>
      <c r="AI2398" s="117"/>
      <c r="AJ2398" s="117"/>
      <c r="AK2398" s="117"/>
      <c r="AL2398" s="142"/>
      <c r="AM2398" s="141"/>
      <c r="AT2398" s="117"/>
      <c r="AU2398" s="117"/>
      <c r="AV2398" s="117"/>
      <c r="AW2398" s="117"/>
      <c r="AX2398" s="117"/>
      <c r="AY2398" s="117"/>
      <c r="AZ2398" s="117"/>
      <c r="BA2398" s="117"/>
    </row>
    <row r="2399" spans="33:53">
      <c r="AG2399" s="117"/>
      <c r="AH2399" s="117"/>
      <c r="AI2399" s="117"/>
      <c r="AJ2399" s="117"/>
      <c r="AK2399" s="117"/>
      <c r="AL2399" s="142"/>
      <c r="AM2399" s="141"/>
      <c r="AT2399" s="117"/>
      <c r="AU2399" s="117"/>
      <c r="AV2399" s="117"/>
      <c r="AW2399" s="117"/>
      <c r="AX2399" s="117"/>
      <c r="AY2399" s="117"/>
      <c r="AZ2399" s="117"/>
      <c r="BA2399" s="117"/>
    </row>
    <row r="2400" spans="33:53">
      <c r="AG2400" s="117"/>
      <c r="AH2400" s="117"/>
      <c r="AI2400" s="117"/>
      <c r="AJ2400" s="117"/>
      <c r="AK2400" s="117"/>
      <c r="AL2400" s="142"/>
      <c r="AM2400" s="141"/>
      <c r="AT2400" s="117"/>
      <c r="AU2400" s="117"/>
      <c r="AV2400" s="117"/>
      <c r="AW2400" s="117"/>
      <c r="AX2400" s="117"/>
      <c r="AY2400" s="117"/>
      <c r="AZ2400" s="117"/>
      <c r="BA2400" s="117"/>
    </row>
    <row r="2401" spans="33:53">
      <c r="AG2401" s="117"/>
      <c r="AH2401" s="117"/>
      <c r="AI2401" s="117"/>
      <c r="AJ2401" s="117"/>
      <c r="AK2401" s="117"/>
      <c r="AL2401" s="142"/>
      <c r="AM2401" s="141"/>
      <c r="AT2401" s="117"/>
      <c r="AU2401" s="117"/>
      <c r="AV2401" s="117"/>
      <c r="AW2401" s="117"/>
      <c r="AX2401" s="117"/>
      <c r="AY2401" s="117"/>
      <c r="AZ2401" s="117"/>
      <c r="BA2401" s="117"/>
    </row>
    <row r="2402" spans="33:53">
      <c r="AG2402" s="117"/>
      <c r="AH2402" s="117"/>
      <c r="AI2402" s="117"/>
      <c r="AJ2402" s="117"/>
      <c r="AK2402" s="117"/>
      <c r="AL2402" s="142"/>
      <c r="AM2402" s="141"/>
      <c r="AT2402" s="117"/>
      <c r="AU2402" s="117"/>
      <c r="AV2402" s="117"/>
      <c r="AW2402" s="117"/>
      <c r="AX2402" s="117"/>
      <c r="AY2402" s="117"/>
      <c r="AZ2402" s="117"/>
      <c r="BA2402" s="117"/>
    </row>
    <row r="2403" spans="33:53">
      <c r="AG2403" s="117"/>
      <c r="AH2403" s="117"/>
      <c r="AI2403" s="117"/>
      <c r="AJ2403" s="117"/>
      <c r="AK2403" s="117"/>
      <c r="AL2403" s="142"/>
      <c r="AM2403" s="141"/>
      <c r="AT2403" s="117"/>
      <c r="AU2403" s="117"/>
      <c r="AV2403" s="117"/>
      <c r="AW2403" s="117"/>
      <c r="AX2403" s="117"/>
      <c r="AY2403" s="117"/>
      <c r="AZ2403" s="117"/>
      <c r="BA2403" s="117"/>
    </row>
    <row r="2404" spans="33:53">
      <c r="AG2404" s="117"/>
      <c r="AH2404" s="117"/>
      <c r="AI2404" s="117"/>
      <c r="AJ2404" s="117"/>
      <c r="AK2404" s="117"/>
      <c r="AL2404" s="142"/>
      <c r="AM2404" s="141"/>
      <c r="AT2404" s="117"/>
      <c r="AU2404" s="117"/>
      <c r="AV2404" s="117"/>
      <c r="AW2404" s="117"/>
      <c r="AX2404" s="117"/>
      <c r="AY2404" s="117"/>
      <c r="AZ2404" s="117"/>
      <c r="BA2404" s="117"/>
    </row>
    <row r="2405" spans="33:53">
      <c r="AG2405" s="117"/>
      <c r="AH2405" s="117"/>
      <c r="AI2405" s="117"/>
      <c r="AJ2405" s="117"/>
      <c r="AK2405" s="117"/>
      <c r="AL2405" s="142"/>
      <c r="AM2405" s="141"/>
      <c r="AT2405" s="117"/>
      <c r="AU2405" s="117"/>
      <c r="AV2405" s="117"/>
      <c r="AW2405" s="117"/>
      <c r="AX2405" s="117"/>
      <c r="AY2405" s="117"/>
      <c r="AZ2405" s="117"/>
      <c r="BA2405" s="117"/>
    </row>
    <row r="2406" spans="33:53">
      <c r="AG2406" s="117"/>
      <c r="AH2406" s="117"/>
      <c r="AI2406" s="117"/>
      <c r="AJ2406" s="117"/>
      <c r="AK2406" s="117"/>
      <c r="AL2406" s="142"/>
      <c r="AM2406" s="141"/>
      <c r="AT2406" s="117"/>
      <c r="AU2406" s="117"/>
      <c r="AV2406" s="117"/>
      <c r="AW2406" s="117"/>
      <c r="AX2406" s="117"/>
      <c r="AY2406" s="117"/>
      <c r="AZ2406" s="117"/>
      <c r="BA2406" s="117"/>
    </row>
    <row r="2407" spans="33:53">
      <c r="AG2407" s="117"/>
      <c r="AH2407" s="117"/>
      <c r="AI2407" s="117"/>
      <c r="AJ2407" s="117"/>
      <c r="AK2407" s="117"/>
      <c r="AL2407" s="142"/>
      <c r="AM2407" s="141"/>
      <c r="AT2407" s="117"/>
      <c r="AU2407" s="117"/>
      <c r="AV2407" s="117"/>
      <c r="AW2407" s="117"/>
      <c r="AX2407" s="117"/>
      <c r="AY2407" s="117"/>
      <c r="AZ2407" s="117"/>
      <c r="BA2407" s="117"/>
    </row>
    <row r="2408" spans="33:53">
      <c r="AG2408" s="117"/>
      <c r="AH2408" s="117"/>
      <c r="AI2408" s="117"/>
      <c r="AJ2408" s="117"/>
      <c r="AK2408" s="117"/>
      <c r="AL2408" s="142"/>
      <c r="AM2408" s="141"/>
      <c r="AT2408" s="117"/>
      <c r="AU2408" s="117"/>
      <c r="AV2408" s="117"/>
      <c r="AW2408" s="117"/>
      <c r="AX2408" s="117"/>
      <c r="AY2408" s="117"/>
      <c r="AZ2408" s="117"/>
      <c r="BA2408" s="117"/>
    </row>
    <row r="2409" spans="33:53">
      <c r="AG2409" s="117"/>
      <c r="AH2409" s="117"/>
      <c r="AI2409" s="117"/>
      <c r="AJ2409" s="117"/>
      <c r="AK2409" s="117"/>
      <c r="AL2409" s="142"/>
      <c r="AM2409" s="141"/>
      <c r="AT2409" s="117"/>
      <c r="AU2409" s="117"/>
      <c r="AV2409" s="117"/>
      <c r="AW2409" s="117"/>
      <c r="AX2409" s="117"/>
      <c r="AY2409" s="117"/>
      <c r="AZ2409" s="117"/>
      <c r="BA2409" s="117"/>
    </row>
    <row r="2410" spans="33:53">
      <c r="AG2410" s="117"/>
      <c r="AH2410" s="117"/>
      <c r="AI2410" s="117"/>
      <c r="AJ2410" s="117"/>
      <c r="AK2410" s="117"/>
      <c r="AL2410" s="142"/>
      <c r="AM2410" s="141"/>
      <c r="AT2410" s="117"/>
      <c r="AU2410" s="117"/>
      <c r="AV2410" s="117"/>
      <c r="AW2410" s="117"/>
      <c r="AX2410" s="117"/>
      <c r="AY2410" s="117"/>
      <c r="AZ2410" s="117"/>
      <c r="BA2410" s="117"/>
    </row>
    <row r="2411" spans="33:53">
      <c r="AG2411" s="117"/>
      <c r="AH2411" s="117"/>
      <c r="AI2411" s="117"/>
      <c r="AJ2411" s="117"/>
      <c r="AK2411" s="117"/>
      <c r="AL2411" s="142"/>
      <c r="AM2411" s="141"/>
      <c r="AT2411" s="117"/>
      <c r="AU2411" s="117"/>
      <c r="AV2411" s="117"/>
      <c r="AW2411" s="117"/>
      <c r="AX2411" s="117"/>
      <c r="AY2411" s="117"/>
      <c r="AZ2411" s="117"/>
      <c r="BA2411" s="117"/>
    </row>
    <row r="2412" spans="33:53">
      <c r="AG2412" s="117"/>
      <c r="AH2412" s="117"/>
      <c r="AI2412" s="117"/>
      <c r="AJ2412" s="117"/>
      <c r="AK2412" s="117"/>
      <c r="AL2412" s="142"/>
      <c r="AM2412" s="141"/>
      <c r="AT2412" s="117"/>
      <c r="AU2412" s="117"/>
      <c r="AV2412" s="117"/>
      <c r="AW2412" s="117"/>
      <c r="AX2412" s="117"/>
      <c r="AY2412" s="117"/>
      <c r="AZ2412" s="117"/>
      <c r="BA2412" s="117"/>
    </row>
    <row r="2413" spans="33:53">
      <c r="AG2413" s="117"/>
      <c r="AH2413" s="117"/>
      <c r="AI2413" s="117"/>
      <c r="AJ2413" s="117"/>
      <c r="AK2413" s="117"/>
      <c r="AL2413" s="142"/>
      <c r="AM2413" s="141"/>
      <c r="AT2413" s="117"/>
      <c r="AU2413" s="117"/>
      <c r="AV2413" s="117"/>
      <c r="AW2413" s="117"/>
      <c r="AX2413" s="117"/>
      <c r="AY2413" s="117"/>
      <c r="AZ2413" s="117"/>
      <c r="BA2413" s="117"/>
    </row>
    <row r="2414" spans="33:53">
      <c r="AG2414" s="117"/>
      <c r="AH2414" s="117"/>
      <c r="AI2414" s="117"/>
      <c r="AJ2414" s="117"/>
      <c r="AK2414" s="117"/>
      <c r="AL2414" s="142"/>
      <c r="AM2414" s="141"/>
      <c r="AT2414" s="117"/>
      <c r="AU2414" s="117"/>
      <c r="AV2414" s="117"/>
      <c r="AW2414" s="117"/>
      <c r="AX2414" s="117"/>
      <c r="AY2414" s="117"/>
      <c r="AZ2414" s="117"/>
      <c r="BA2414" s="117"/>
    </row>
    <row r="2415" spans="33:53">
      <c r="AG2415" s="117"/>
      <c r="AH2415" s="117"/>
      <c r="AI2415" s="117"/>
      <c r="AJ2415" s="117"/>
      <c r="AK2415" s="117"/>
      <c r="AL2415" s="142"/>
      <c r="AM2415" s="141"/>
      <c r="AT2415" s="117"/>
      <c r="AU2415" s="117"/>
      <c r="AV2415" s="117"/>
      <c r="AW2415" s="117"/>
      <c r="AX2415" s="117"/>
      <c r="AY2415" s="117"/>
      <c r="AZ2415" s="117"/>
      <c r="BA2415" s="117"/>
    </row>
    <row r="2416" spans="33:53">
      <c r="AG2416" s="117"/>
      <c r="AH2416" s="117"/>
      <c r="AI2416" s="117"/>
      <c r="AJ2416" s="117"/>
      <c r="AK2416" s="117"/>
      <c r="AL2416" s="142"/>
      <c r="AM2416" s="141"/>
      <c r="AT2416" s="117"/>
      <c r="AU2416" s="117"/>
      <c r="AV2416" s="117"/>
      <c r="AW2416" s="117"/>
      <c r="AX2416" s="117"/>
      <c r="AY2416" s="117"/>
      <c r="AZ2416" s="117"/>
      <c r="BA2416" s="117"/>
    </row>
    <row r="2417" spans="33:53">
      <c r="AG2417" s="117"/>
      <c r="AH2417" s="117"/>
      <c r="AI2417" s="117"/>
      <c r="AJ2417" s="117"/>
      <c r="AK2417" s="117"/>
      <c r="AL2417" s="142"/>
      <c r="AM2417" s="141"/>
      <c r="AT2417" s="117"/>
      <c r="AU2417" s="117"/>
      <c r="AV2417" s="117"/>
      <c r="AW2417" s="117"/>
      <c r="AX2417" s="117"/>
      <c r="AY2417" s="117"/>
      <c r="AZ2417" s="117"/>
      <c r="BA2417" s="117"/>
    </row>
    <row r="2418" spans="33:53">
      <c r="AG2418" s="117"/>
      <c r="AH2418" s="117"/>
      <c r="AI2418" s="117"/>
      <c r="AJ2418" s="117"/>
      <c r="AK2418" s="117"/>
      <c r="AL2418" s="142"/>
      <c r="AM2418" s="141"/>
      <c r="AT2418" s="117"/>
      <c r="AU2418" s="117"/>
      <c r="AV2418" s="117"/>
      <c r="AW2418" s="117"/>
      <c r="AX2418" s="117"/>
      <c r="AY2418" s="117"/>
      <c r="AZ2418" s="117"/>
      <c r="BA2418" s="117"/>
    </row>
    <row r="2419" spans="33:53">
      <c r="AG2419" s="117"/>
      <c r="AH2419" s="117"/>
      <c r="AI2419" s="117"/>
      <c r="AJ2419" s="117"/>
      <c r="AK2419" s="117"/>
      <c r="AL2419" s="142"/>
      <c r="AM2419" s="141"/>
      <c r="AT2419" s="117"/>
      <c r="AU2419" s="117"/>
      <c r="AV2419" s="117"/>
      <c r="AW2419" s="117"/>
      <c r="AX2419" s="117"/>
      <c r="AY2419" s="117"/>
      <c r="AZ2419" s="117"/>
      <c r="BA2419" s="117"/>
    </row>
    <row r="2420" spans="33:53">
      <c r="AG2420" s="117"/>
      <c r="AH2420" s="117"/>
      <c r="AI2420" s="117"/>
      <c r="AJ2420" s="117"/>
      <c r="AK2420" s="117"/>
      <c r="AL2420" s="142"/>
      <c r="AM2420" s="141"/>
      <c r="AT2420" s="117"/>
      <c r="AU2420" s="117"/>
      <c r="AV2420" s="117"/>
      <c r="AW2420" s="117"/>
      <c r="AX2420" s="117"/>
      <c r="AY2420" s="117"/>
      <c r="AZ2420" s="117"/>
      <c r="BA2420" s="117"/>
    </row>
    <row r="2421" spans="33:53">
      <c r="AG2421" s="117"/>
      <c r="AH2421" s="117"/>
      <c r="AI2421" s="117"/>
      <c r="AJ2421" s="117"/>
      <c r="AK2421" s="117"/>
      <c r="AL2421" s="142"/>
      <c r="AM2421" s="141"/>
      <c r="AT2421" s="117"/>
      <c r="AU2421" s="117"/>
      <c r="AV2421" s="117"/>
      <c r="AW2421" s="117"/>
      <c r="AX2421" s="117"/>
      <c r="AY2421" s="117"/>
      <c r="AZ2421" s="117"/>
      <c r="BA2421" s="117"/>
    </row>
    <row r="2422" spans="33:53">
      <c r="AG2422" s="117"/>
      <c r="AH2422" s="117"/>
      <c r="AI2422" s="117"/>
      <c r="AJ2422" s="117"/>
      <c r="AK2422" s="117"/>
      <c r="AL2422" s="142"/>
      <c r="AM2422" s="141"/>
      <c r="AT2422" s="117"/>
      <c r="AU2422" s="117"/>
      <c r="AV2422" s="117"/>
      <c r="AW2422" s="117"/>
      <c r="AX2422" s="117"/>
      <c r="AY2422" s="117"/>
      <c r="AZ2422" s="117"/>
      <c r="BA2422" s="117"/>
    </row>
    <row r="2423" spans="33:53">
      <c r="AG2423" s="117"/>
      <c r="AH2423" s="117"/>
      <c r="AI2423" s="117"/>
      <c r="AJ2423" s="117"/>
      <c r="AK2423" s="117"/>
      <c r="AL2423" s="142"/>
      <c r="AM2423" s="141"/>
      <c r="AT2423" s="117"/>
      <c r="AU2423" s="117"/>
      <c r="AV2423" s="117"/>
      <c r="AW2423" s="117"/>
      <c r="AX2423" s="117"/>
      <c r="AY2423" s="117"/>
      <c r="AZ2423" s="117"/>
      <c r="BA2423" s="117"/>
    </row>
    <row r="2424" spans="33:53">
      <c r="AG2424" s="117"/>
      <c r="AH2424" s="117"/>
      <c r="AI2424" s="117"/>
      <c r="AJ2424" s="117"/>
      <c r="AK2424" s="117"/>
      <c r="AL2424" s="142"/>
      <c r="AM2424" s="141"/>
      <c r="AT2424" s="117"/>
      <c r="AU2424" s="117"/>
      <c r="AV2424" s="117"/>
      <c r="AW2424" s="117"/>
      <c r="AX2424" s="117"/>
      <c r="AY2424" s="117"/>
      <c r="AZ2424" s="117"/>
      <c r="BA2424" s="117"/>
    </row>
    <row r="2425" spans="33:53">
      <c r="AG2425" s="117"/>
      <c r="AH2425" s="117"/>
      <c r="AI2425" s="117"/>
      <c r="AJ2425" s="117"/>
      <c r="AK2425" s="117"/>
      <c r="AL2425" s="142"/>
      <c r="AM2425" s="141"/>
      <c r="AT2425" s="117"/>
      <c r="AU2425" s="117"/>
      <c r="AV2425" s="117"/>
      <c r="AW2425" s="117"/>
      <c r="AX2425" s="117"/>
      <c r="AY2425" s="117"/>
      <c r="AZ2425" s="117"/>
      <c r="BA2425" s="117"/>
    </row>
    <row r="2426" spans="33:53">
      <c r="AG2426" s="117"/>
      <c r="AH2426" s="117"/>
      <c r="AI2426" s="117"/>
      <c r="AJ2426" s="117"/>
      <c r="AK2426" s="117"/>
      <c r="AL2426" s="142"/>
      <c r="AM2426" s="141"/>
      <c r="AT2426" s="117"/>
      <c r="AU2426" s="117"/>
      <c r="AV2426" s="117"/>
      <c r="AW2426" s="117"/>
      <c r="AX2426" s="117"/>
      <c r="AY2426" s="117"/>
      <c r="AZ2426" s="117"/>
      <c r="BA2426" s="117"/>
    </row>
    <row r="2427" spans="33:53">
      <c r="AG2427" s="117"/>
      <c r="AH2427" s="117"/>
      <c r="AI2427" s="117"/>
      <c r="AJ2427" s="117"/>
      <c r="AK2427" s="117"/>
      <c r="AL2427" s="142"/>
      <c r="AM2427" s="141"/>
      <c r="AT2427" s="117"/>
      <c r="AU2427" s="117"/>
      <c r="AV2427" s="117"/>
      <c r="AW2427" s="117"/>
      <c r="AX2427" s="117"/>
      <c r="AY2427" s="117"/>
      <c r="AZ2427" s="117"/>
      <c r="BA2427" s="117"/>
    </row>
    <row r="2428" spans="33:53">
      <c r="AG2428" s="117"/>
      <c r="AH2428" s="117"/>
      <c r="AI2428" s="117"/>
      <c r="AJ2428" s="117"/>
      <c r="AK2428" s="117"/>
      <c r="AL2428" s="142"/>
      <c r="AM2428" s="141"/>
      <c r="AT2428" s="117"/>
      <c r="AU2428" s="117"/>
      <c r="AV2428" s="117"/>
      <c r="AW2428" s="117"/>
      <c r="AX2428" s="117"/>
      <c r="AY2428" s="117"/>
      <c r="AZ2428" s="117"/>
      <c r="BA2428" s="117"/>
    </row>
    <row r="2429" spans="33:53">
      <c r="AG2429" s="117"/>
      <c r="AH2429" s="117"/>
      <c r="AI2429" s="117"/>
      <c r="AJ2429" s="117"/>
      <c r="AK2429" s="117"/>
      <c r="AL2429" s="142"/>
      <c r="AM2429" s="141"/>
      <c r="AT2429" s="117"/>
      <c r="AU2429" s="117"/>
      <c r="AV2429" s="117"/>
      <c r="AW2429" s="117"/>
      <c r="AX2429" s="117"/>
      <c r="AY2429" s="117"/>
      <c r="AZ2429" s="117"/>
      <c r="BA2429" s="117"/>
    </row>
    <row r="2430" spans="33:53">
      <c r="AG2430" s="117"/>
      <c r="AH2430" s="117"/>
      <c r="AI2430" s="117"/>
      <c r="AJ2430" s="117"/>
      <c r="AK2430" s="117"/>
      <c r="AL2430" s="142"/>
      <c r="AM2430" s="141"/>
      <c r="AT2430" s="117"/>
      <c r="AU2430" s="117"/>
      <c r="AV2430" s="117"/>
      <c r="AW2430" s="117"/>
      <c r="AX2430" s="117"/>
      <c r="AY2430" s="117"/>
      <c r="AZ2430" s="117"/>
      <c r="BA2430" s="117"/>
    </row>
    <row r="2431" spans="33:53">
      <c r="AG2431" s="117"/>
      <c r="AH2431" s="117"/>
      <c r="AI2431" s="117"/>
      <c r="AJ2431" s="117"/>
      <c r="AK2431" s="117"/>
      <c r="AL2431" s="142"/>
      <c r="AM2431" s="141"/>
      <c r="AT2431" s="117"/>
      <c r="AU2431" s="117"/>
      <c r="AV2431" s="117"/>
      <c r="AW2431" s="117"/>
      <c r="AX2431" s="117"/>
      <c r="AY2431" s="117"/>
      <c r="AZ2431" s="117"/>
      <c r="BA2431" s="117"/>
    </row>
    <row r="2432" spans="33:53">
      <c r="AG2432" s="117"/>
      <c r="AH2432" s="117"/>
      <c r="AI2432" s="117"/>
      <c r="AJ2432" s="117"/>
      <c r="AK2432" s="117"/>
      <c r="AL2432" s="142"/>
      <c r="AM2432" s="141"/>
      <c r="AT2432" s="117"/>
      <c r="AU2432" s="117"/>
      <c r="AV2432" s="117"/>
      <c r="AW2432" s="117"/>
      <c r="AX2432" s="117"/>
      <c r="AY2432" s="117"/>
      <c r="AZ2432" s="117"/>
      <c r="BA2432" s="117"/>
    </row>
    <row r="2433" spans="33:53">
      <c r="AG2433" s="117"/>
      <c r="AH2433" s="117"/>
      <c r="AI2433" s="117"/>
      <c r="AJ2433" s="117"/>
      <c r="AK2433" s="117"/>
      <c r="AL2433" s="142"/>
      <c r="AM2433" s="141"/>
      <c r="AT2433" s="117"/>
      <c r="AU2433" s="117"/>
      <c r="AV2433" s="117"/>
      <c r="AW2433" s="117"/>
      <c r="AX2433" s="117"/>
      <c r="AY2433" s="117"/>
      <c r="AZ2433" s="117"/>
      <c r="BA2433" s="117"/>
    </row>
    <row r="2434" spans="33:53">
      <c r="AG2434" s="117"/>
      <c r="AH2434" s="117"/>
      <c r="AI2434" s="117"/>
      <c r="AJ2434" s="117"/>
      <c r="AK2434" s="117"/>
      <c r="AL2434" s="142"/>
      <c r="AM2434" s="141"/>
      <c r="AT2434" s="117"/>
      <c r="AU2434" s="117"/>
      <c r="AV2434" s="117"/>
      <c r="AW2434" s="117"/>
      <c r="AX2434" s="117"/>
      <c r="AY2434" s="117"/>
      <c r="AZ2434" s="117"/>
      <c r="BA2434" s="117"/>
    </row>
    <row r="2435" spans="33:53">
      <c r="AG2435" s="117"/>
      <c r="AH2435" s="117"/>
      <c r="AI2435" s="117"/>
      <c r="AJ2435" s="117"/>
      <c r="AK2435" s="117"/>
      <c r="AL2435" s="142"/>
      <c r="AM2435" s="141"/>
      <c r="AT2435" s="117"/>
      <c r="AU2435" s="117"/>
      <c r="AV2435" s="117"/>
      <c r="AW2435" s="117"/>
      <c r="AX2435" s="117"/>
      <c r="AY2435" s="117"/>
      <c r="AZ2435" s="117"/>
      <c r="BA2435" s="117"/>
    </row>
    <row r="2436" spans="33:53">
      <c r="AG2436" s="117"/>
      <c r="AH2436" s="117"/>
      <c r="AI2436" s="117"/>
      <c r="AJ2436" s="117"/>
      <c r="AK2436" s="117"/>
      <c r="AL2436" s="142"/>
      <c r="AM2436" s="141"/>
      <c r="AT2436" s="117"/>
      <c r="AU2436" s="117"/>
      <c r="AV2436" s="117"/>
      <c r="AW2436" s="117"/>
      <c r="AX2436" s="117"/>
      <c r="AY2436" s="117"/>
      <c r="AZ2436" s="117"/>
      <c r="BA2436" s="117"/>
    </row>
    <row r="2437" spans="33:53">
      <c r="AG2437" s="117"/>
      <c r="AH2437" s="117"/>
      <c r="AI2437" s="117"/>
      <c r="AJ2437" s="117"/>
      <c r="AK2437" s="117"/>
      <c r="AL2437" s="142"/>
      <c r="AM2437" s="141"/>
      <c r="AT2437" s="117"/>
      <c r="AU2437" s="117"/>
      <c r="AV2437" s="117"/>
      <c r="AW2437" s="117"/>
      <c r="AX2437" s="117"/>
      <c r="AY2437" s="117"/>
      <c r="AZ2437" s="117"/>
      <c r="BA2437" s="117"/>
    </row>
    <row r="2438" spans="33:53">
      <c r="AG2438" s="117"/>
      <c r="AH2438" s="117"/>
      <c r="AI2438" s="117"/>
      <c r="AJ2438" s="117"/>
      <c r="AK2438" s="117"/>
      <c r="AL2438" s="142"/>
      <c r="AM2438" s="141"/>
      <c r="AT2438" s="117"/>
      <c r="AU2438" s="117"/>
      <c r="AV2438" s="117"/>
      <c r="AW2438" s="117"/>
      <c r="AX2438" s="117"/>
      <c r="AY2438" s="117"/>
      <c r="AZ2438" s="117"/>
      <c r="BA2438" s="117"/>
    </row>
    <row r="2439" spans="33:53">
      <c r="AG2439" s="117"/>
      <c r="AH2439" s="117"/>
      <c r="AI2439" s="117"/>
      <c r="AJ2439" s="117"/>
      <c r="AK2439" s="117"/>
      <c r="AL2439" s="142"/>
      <c r="AM2439" s="141"/>
      <c r="AT2439" s="117"/>
      <c r="AU2439" s="117"/>
      <c r="AV2439" s="117"/>
      <c r="AW2439" s="117"/>
      <c r="AX2439" s="117"/>
      <c r="AY2439" s="117"/>
      <c r="AZ2439" s="117"/>
      <c r="BA2439" s="117"/>
    </row>
    <row r="2440" spans="33:53">
      <c r="AG2440" s="117"/>
      <c r="AH2440" s="117"/>
      <c r="AI2440" s="117"/>
      <c r="AJ2440" s="117"/>
      <c r="AK2440" s="117"/>
      <c r="AL2440" s="142"/>
      <c r="AM2440" s="141"/>
      <c r="AT2440" s="117"/>
      <c r="AU2440" s="117"/>
      <c r="AV2440" s="117"/>
      <c r="AW2440" s="117"/>
      <c r="AX2440" s="117"/>
      <c r="AY2440" s="117"/>
      <c r="AZ2440" s="117"/>
      <c r="BA2440" s="117"/>
    </row>
    <row r="2441" spans="33:53">
      <c r="AG2441" s="117"/>
      <c r="AH2441" s="117"/>
      <c r="AI2441" s="117"/>
      <c r="AJ2441" s="117"/>
      <c r="AK2441" s="117"/>
      <c r="AL2441" s="142"/>
      <c r="AM2441" s="141"/>
      <c r="AT2441" s="117"/>
      <c r="AU2441" s="117"/>
      <c r="AV2441" s="117"/>
      <c r="AW2441" s="117"/>
      <c r="AX2441" s="117"/>
      <c r="AY2441" s="117"/>
      <c r="AZ2441" s="117"/>
      <c r="BA2441" s="117"/>
    </row>
    <row r="2442" spans="33:53">
      <c r="AG2442" s="117"/>
      <c r="AH2442" s="117"/>
      <c r="AI2442" s="117"/>
      <c r="AJ2442" s="117"/>
      <c r="AK2442" s="117"/>
      <c r="AL2442" s="142"/>
      <c r="AM2442" s="141"/>
      <c r="AT2442" s="117"/>
      <c r="AU2442" s="117"/>
      <c r="AV2442" s="117"/>
      <c r="AW2442" s="117"/>
      <c r="AX2442" s="117"/>
      <c r="AY2442" s="117"/>
      <c r="AZ2442" s="117"/>
      <c r="BA2442" s="117"/>
    </row>
    <row r="2443" spans="33:53">
      <c r="AG2443" s="117"/>
      <c r="AH2443" s="117"/>
      <c r="AI2443" s="117"/>
      <c r="AJ2443" s="117"/>
      <c r="AK2443" s="117"/>
      <c r="AL2443" s="142"/>
      <c r="AM2443" s="141"/>
      <c r="AT2443" s="117"/>
      <c r="AU2443" s="117"/>
      <c r="AV2443" s="117"/>
      <c r="AW2443" s="117"/>
      <c r="AX2443" s="117"/>
      <c r="AY2443" s="117"/>
      <c r="AZ2443" s="117"/>
      <c r="BA2443" s="117"/>
    </row>
    <row r="2444" spans="33:53">
      <c r="AG2444" s="117"/>
      <c r="AH2444" s="117"/>
      <c r="AI2444" s="117"/>
      <c r="AJ2444" s="117"/>
      <c r="AK2444" s="117"/>
      <c r="AL2444" s="142"/>
      <c r="AM2444" s="141"/>
      <c r="AT2444" s="117"/>
      <c r="AU2444" s="117"/>
      <c r="AV2444" s="117"/>
      <c r="AW2444" s="117"/>
      <c r="AX2444" s="117"/>
      <c r="AY2444" s="117"/>
      <c r="AZ2444" s="117"/>
      <c r="BA2444" s="117"/>
    </row>
    <row r="2445" spans="33:53">
      <c r="AG2445" s="117"/>
      <c r="AH2445" s="117"/>
      <c r="AI2445" s="117"/>
      <c r="AJ2445" s="117"/>
      <c r="AK2445" s="117"/>
      <c r="AL2445" s="142"/>
      <c r="AM2445" s="141"/>
      <c r="AT2445" s="117"/>
      <c r="AU2445" s="117"/>
      <c r="AV2445" s="117"/>
      <c r="AW2445" s="117"/>
      <c r="AX2445" s="117"/>
      <c r="AY2445" s="117"/>
      <c r="AZ2445" s="117"/>
      <c r="BA2445" s="117"/>
    </row>
    <row r="2446" spans="33:53">
      <c r="AG2446" s="117"/>
      <c r="AH2446" s="117"/>
      <c r="AI2446" s="117"/>
      <c r="AJ2446" s="117"/>
      <c r="AK2446" s="117"/>
      <c r="AL2446" s="142"/>
      <c r="AM2446" s="141"/>
      <c r="AT2446" s="117"/>
      <c r="AU2446" s="117"/>
      <c r="AV2446" s="117"/>
      <c r="AW2446" s="117"/>
      <c r="AX2446" s="117"/>
      <c r="AY2446" s="117"/>
      <c r="AZ2446" s="117"/>
      <c r="BA2446" s="117"/>
    </row>
    <row r="2447" spans="33:53">
      <c r="AG2447" s="117"/>
      <c r="AH2447" s="117"/>
      <c r="AI2447" s="117"/>
      <c r="AJ2447" s="117"/>
      <c r="AK2447" s="117"/>
      <c r="AL2447" s="142"/>
      <c r="AM2447" s="141"/>
      <c r="AT2447" s="117"/>
      <c r="AU2447" s="117"/>
      <c r="AV2447" s="117"/>
      <c r="AW2447" s="117"/>
      <c r="AX2447" s="117"/>
      <c r="AY2447" s="117"/>
      <c r="AZ2447" s="117"/>
      <c r="BA2447" s="117"/>
    </row>
    <row r="2448" spans="33:53">
      <c r="AG2448" s="117"/>
      <c r="AH2448" s="117"/>
      <c r="AI2448" s="117"/>
      <c r="AJ2448" s="117"/>
      <c r="AK2448" s="117"/>
      <c r="AL2448" s="142"/>
      <c r="AM2448" s="141"/>
      <c r="AT2448" s="117"/>
      <c r="AU2448" s="117"/>
      <c r="AV2448" s="117"/>
      <c r="AW2448" s="117"/>
      <c r="AX2448" s="117"/>
      <c r="AY2448" s="117"/>
      <c r="AZ2448" s="117"/>
      <c r="BA2448" s="117"/>
    </row>
    <row r="2449" spans="33:53">
      <c r="AG2449" s="117"/>
      <c r="AH2449" s="117"/>
      <c r="AI2449" s="117"/>
      <c r="AJ2449" s="117"/>
      <c r="AK2449" s="117"/>
      <c r="AL2449" s="142"/>
      <c r="AM2449" s="141"/>
      <c r="AT2449" s="117"/>
      <c r="AU2449" s="117"/>
      <c r="AV2449" s="117"/>
      <c r="AW2449" s="117"/>
      <c r="AX2449" s="117"/>
      <c r="AY2449" s="117"/>
      <c r="AZ2449" s="117"/>
      <c r="BA2449" s="117"/>
    </row>
    <row r="2450" spans="33:53">
      <c r="AG2450" s="117"/>
      <c r="AH2450" s="117"/>
      <c r="AI2450" s="117"/>
      <c r="AJ2450" s="117"/>
      <c r="AK2450" s="117"/>
      <c r="AL2450" s="142"/>
      <c r="AM2450" s="141"/>
      <c r="AT2450" s="117"/>
      <c r="AU2450" s="117"/>
      <c r="AV2450" s="117"/>
      <c r="AW2450" s="117"/>
      <c r="AX2450" s="117"/>
      <c r="AY2450" s="117"/>
      <c r="AZ2450" s="117"/>
      <c r="BA2450" s="117"/>
    </row>
    <row r="2451" spans="33:53">
      <c r="AG2451" s="117"/>
      <c r="AH2451" s="117"/>
      <c r="AI2451" s="117"/>
      <c r="AJ2451" s="117"/>
      <c r="AK2451" s="117"/>
      <c r="AL2451" s="142"/>
      <c r="AM2451" s="141"/>
      <c r="AT2451" s="117"/>
      <c r="AU2451" s="117"/>
      <c r="AV2451" s="117"/>
      <c r="AW2451" s="117"/>
      <c r="AX2451" s="117"/>
      <c r="AY2451" s="117"/>
      <c r="AZ2451" s="117"/>
      <c r="BA2451" s="117"/>
    </row>
    <row r="2452" spans="33:53">
      <c r="AG2452" s="117"/>
      <c r="AH2452" s="117"/>
      <c r="AI2452" s="117"/>
      <c r="AJ2452" s="117"/>
      <c r="AK2452" s="117"/>
      <c r="AL2452" s="142"/>
      <c r="AM2452" s="141"/>
      <c r="AT2452" s="117"/>
      <c r="AU2452" s="117"/>
      <c r="AV2452" s="117"/>
      <c r="AW2452" s="117"/>
      <c r="AX2452" s="117"/>
      <c r="AY2452" s="117"/>
      <c r="AZ2452" s="117"/>
      <c r="BA2452" s="117"/>
    </row>
    <row r="2453" spans="33:53">
      <c r="AG2453" s="117"/>
      <c r="AH2453" s="117"/>
      <c r="AI2453" s="117"/>
      <c r="AJ2453" s="117"/>
      <c r="AK2453" s="117"/>
      <c r="AL2453" s="142"/>
      <c r="AM2453" s="141"/>
      <c r="AT2453" s="117"/>
      <c r="AU2453" s="117"/>
      <c r="AV2453" s="117"/>
      <c r="AW2453" s="117"/>
      <c r="AX2453" s="117"/>
      <c r="AY2453" s="117"/>
      <c r="AZ2453" s="117"/>
      <c r="BA2453" s="117"/>
    </row>
    <row r="2454" spans="33:53">
      <c r="AG2454" s="117"/>
      <c r="AH2454" s="117"/>
      <c r="AI2454" s="117"/>
      <c r="AJ2454" s="117"/>
      <c r="AK2454" s="117"/>
      <c r="AL2454" s="142"/>
      <c r="AM2454" s="141"/>
      <c r="AT2454" s="117"/>
      <c r="AU2454" s="117"/>
      <c r="AV2454" s="117"/>
      <c r="AW2454" s="117"/>
      <c r="AX2454" s="117"/>
      <c r="AY2454" s="117"/>
      <c r="AZ2454" s="117"/>
      <c r="BA2454" s="117"/>
    </row>
    <row r="2455" spans="33:53">
      <c r="AG2455" s="117"/>
      <c r="AH2455" s="117"/>
      <c r="AI2455" s="117"/>
      <c r="AJ2455" s="117"/>
      <c r="AK2455" s="117"/>
      <c r="AL2455" s="142"/>
      <c r="AM2455" s="141"/>
      <c r="AT2455" s="117"/>
      <c r="AU2455" s="117"/>
      <c r="AV2455" s="117"/>
      <c r="AW2455" s="117"/>
      <c r="AX2455" s="117"/>
      <c r="AY2455" s="117"/>
      <c r="AZ2455" s="117"/>
      <c r="BA2455" s="117"/>
    </row>
    <row r="2456" spans="33:53">
      <c r="AG2456" s="117"/>
      <c r="AH2456" s="117"/>
      <c r="AI2456" s="117"/>
      <c r="AJ2456" s="117"/>
      <c r="AK2456" s="117"/>
      <c r="AL2456" s="142"/>
      <c r="AM2456" s="141"/>
      <c r="AT2456" s="117"/>
      <c r="AU2456" s="117"/>
      <c r="AV2456" s="117"/>
      <c r="AW2456" s="117"/>
      <c r="AX2456" s="117"/>
      <c r="AY2456" s="117"/>
      <c r="AZ2456" s="117"/>
      <c r="BA2456" s="117"/>
    </row>
    <row r="2457" spans="33:53">
      <c r="AG2457" s="117"/>
      <c r="AH2457" s="117"/>
      <c r="AI2457" s="117"/>
      <c r="AJ2457" s="117"/>
      <c r="AK2457" s="117"/>
      <c r="AL2457" s="142"/>
      <c r="AM2457" s="141"/>
      <c r="AT2457" s="117"/>
      <c r="AU2457" s="117"/>
      <c r="AV2457" s="117"/>
      <c r="AW2457" s="117"/>
      <c r="AX2457" s="117"/>
      <c r="AY2457" s="117"/>
      <c r="AZ2457" s="117"/>
      <c r="BA2457" s="117"/>
    </row>
    <row r="2458" spans="33:53">
      <c r="AG2458" s="117"/>
      <c r="AH2458" s="117"/>
      <c r="AI2458" s="117"/>
      <c r="AJ2458" s="117"/>
      <c r="AK2458" s="117"/>
      <c r="AL2458" s="142"/>
      <c r="AM2458" s="141"/>
      <c r="AT2458" s="117"/>
      <c r="AU2458" s="117"/>
      <c r="AV2458" s="117"/>
      <c r="AW2458" s="117"/>
      <c r="AX2458" s="117"/>
      <c r="AY2458" s="117"/>
      <c r="AZ2458" s="117"/>
      <c r="BA2458" s="117"/>
    </row>
    <row r="2459" spans="33:53">
      <c r="AG2459" s="117"/>
      <c r="AH2459" s="117"/>
      <c r="AI2459" s="117"/>
      <c r="AJ2459" s="117"/>
      <c r="AK2459" s="117"/>
      <c r="AL2459" s="142"/>
      <c r="AM2459" s="141"/>
      <c r="AT2459" s="117"/>
      <c r="AU2459" s="117"/>
      <c r="AV2459" s="117"/>
      <c r="AW2459" s="117"/>
      <c r="AX2459" s="117"/>
      <c r="AY2459" s="117"/>
      <c r="AZ2459" s="117"/>
      <c r="BA2459" s="117"/>
    </row>
    <row r="2460" spans="33:53">
      <c r="AG2460" s="117"/>
      <c r="AH2460" s="117"/>
      <c r="AI2460" s="117"/>
      <c r="AJ2460" s="117"/>
      <c r="AK2460" s="117"/>
      <c r="AL2460" s="142"/>
      <c r="AM2460" s="141"/>
      <c r="AT2460" s="117"/>
      <c r="AU2460" s="117"/>
      <c r="AV2460" s="117"/>
      <c r="AW2460" s="117"/>
      <c r="AX2460" s="117"/>
      <c r="AY2460" s="117"/>
      <c r="AZ2460" s="117"/>
      <c r="BA2460" s="117"/>
    </row>
    <row r="2461" spans="33:53">
      <c r="AG2461" s="117"/>
      <c r="AH2461" s="117"/>
      <c r="AI2461" s="117"/>
      <c r="AJ2461" s="117"/>
      <c r="AK2461" s="117"/>
      <c r="AL2461" s="142"/>
      <c r="AM2461" s="141"/>
      <c r="AT2461" s="117"/>
      <c r="AU2461" s="117"/>
      <c r="AV2461" s="117"/>
      <c r="AW2461" s="117"/>
      <c r="AX2461" s="117"/>
      <c r="AY2461" s="117"/>
      <c r="AZ2461" s="117"/>
      <c r="BA2461" s="117"/>
    </row>
    <row r="2462" spans="33:53">
      <c r="AG2462" s="117"/>
      <c r="AH2462" s="117"/>
      <c r="AI2462" s="117"/>
      <c r="AJ2462" s="117"/>
      <c r="AK2462" s="117"/>
      <c r="AL2462" s="142"/>
      <c r="AM2462" s="141"/>
      <c r="AT2462" s="117"/>
      <c r="AU2462" s="117"/>
      <c r="AV2462" s="117"/>
      <c r="AW2462" s="117"/>
      <c r="AX2462" s="117"/>
      <c r="AY2462" s="117"/>
      <c r="AZ2462" s="117"/>
      <c r="BA2462" s="117"/>
    </row>
    <row r="2463" spans="33:53">
      <c r="AG2463" s="117"/>
      <c r="AH2463" s="117"/>
      <c r="AI2463" s="117"/>
      <c r="AJ2463" s="117"/>
      <c r="AK2463" s="117"/>
      <c r="AL2463" s="142"/>
      <c r="AM2463" s="141"/>
      <c r="AT2463" s="117"/>
      <c r="AU2463" s="117"/>
      <c r="AV2463" s="117"/>
      <c r="AW2463" s="117"/>
      <c r="AX2463" s="117"/>
      <c r="AY2463" s="117"/>
      <c r="AZ2463" s="117"/>
      <c r="BA2463" s="117"/>
    </row>
    <row r="2464" spans="33:53">
      <c r="AG2464" s="117"/>
      <c r="AH2464" s="117"/>
      <c r="AI2464" s="117"/>
      <c r="AJ2464" s="117"/>
      <c r="AK2464" s="117"/>
      <c r="AL2464" s="142"/>
      <c r="AM2464" s="141"/>
      <c r="AT2464" s="117"/>
      <c r="AU2464" s="117"/>
      <c r="AV2464" s="117"/>
      <c r="AW2464" s="117"/>
      <c r="AX2464" s="117"/>
      <c r="AY2464" s="117"/>
      <c r="AZ2464" s="117"/>
      <c r="BA2464" s="117"/>
    </row>
    <row r="2465" spans="33:53">
      <c r="AG2465" s="117"/>
      <c r="AH2465" s="117"/>
      <c r="AI2465" s="117"/>
      <c r="AJ2465" s="117"/>
      <c r="AK2465" s="117"/>
      <c r="AL2465" s="142"/>
      <c r="AM2465" s="141"/>
      <c r="AT2465" s="117"/>
      <c r="AU2465" s="117"/>
      <c r="AV2465" s="117"/>
      <c r="AW2465" s="117"/>
      <c r="AX2465" s="117"/>
      <c r="AY2465" s="117"/>
      <c r="AZ2465" s="117"/>
      <c r="BA2465" s="117"/>
    </row>
    <row r="2466" spans="33:53">
      <c r="AG2466" s="117"/>
      <c r="AH2466" s="117"/>
      <c r="AI2466" s="117"/>
      <c r="AJ2466" s="117"/>
      <c r="AK2466" s="117"/>
      <c r="AL2466" s="142"/>
      <c r="AM2466" s="141"/>
      <c r="AT2466" s="117"/>
      <c r="AU2466" s="117"/>
      <c r="AV2466" s="117"/>
      <c r="AW2466" s="117"/>
      <c r="AX2466" s="117"/>
      <c r="AY2466" s="117"/>
      <c r="AZ2466" s="117"/>
      <c r="BA2466" s="117"/>
    </row>
    <row r="2467" spans="33:53">
      <c r="AG2467" s="117"/>
      <c r="AH2467" s="117"/>
      <c r="AI2467" s="117"/>
      <c r="AJ2467" s="117"/>
      <c r="AK2467" s="117"/>
      <c r="AL2467" s="142"/>
      <c r="AM2467" s="141"/>
      <c r="AT2467" s="117"/>
      <c r="AU2467" s="117"/>
      <c r="AV2467" s="117"/>
      <c r="AW2467" s="117"/>
      <c r="AX2467" s="117"/>
      <c r="AY2467" s="117"/>
      <c r="AZ2467" s="117"/>
      <c r="BA2467" s="117"/>
    </row>
    <row r="2468" spans="33:53">
      <c r="AG2468" s="117"/>
      <c r="AH2468" s="117"/>
      <c r="AI2468" s="117"/>
      <c r="AJ2468" s="117"/>
      <c r="AK2468" s="117"/>
      <c r="AL2468" s="142"/>
      <c r="AM2468" s="141"/>
      <c r="AT2468" s="117"/>
      <c r="AU2468" s="117"/>
      <c r="AV2468" s="117"/>
      <c r="AW2468" s="117"/>
      <c r="AX2468" s="117"/>
      <c r="AY2468" s="117"/>
      <c r="AZ2468" s="117"/>
      <c r="BA2468" s="117"/>
    </row>
    <row r="2469" spans="33:53">
      <c r="AG2469" s="117"/>
      <c r="AH2469" s="117"/>
      <c r="AI2469" s="117"/>
      <c r="AJ2469" s="117"/>
      <c r="AK2469" s="117"/>
      <c r="AL2469" s="142"/>
      <c r="AM2469" s="141"/>
      <c r="AT2469" s="117"/>
      <c r="AU2469" s="117"/>
      <c r="AV2469" s="117"/>
      <c r="AW2469" s="117"/>
      <c r="AX2469" s="117"/>
      <c r="AY2469" s="117"/>
      <c r="AZ2469" s="117"/>
      <c r="BA2469" s="117"/>
    </row>
    <row r="2470" spans="33:53">
      <c r="AG2470" s="117"/>
      <c r="AH2470" s="117"/>
      <c r="AI2470" s="117"/>
      <c r="AJ2470" s="117"/>
      <c r="AK2470" s="117"/>
      <c r="AL2470" s="142"/>
      <c r="AM2470" s="141"/>
      <c r="AT2470" s="117"/>
      <c r="AU2470" s="117"/>
      <c r="AV2470" s="117"/>
      <c r="AW2470" s="117"/>
      <c r="AX2470" s="117"/>
      <c r="AY2470" s="117"/>
      <c r="AZ2470" s="117"/>
      <c r="BA2470" s="117"/>
    </row>
    <row r="2471" spans="33:53">
      <c r="AG2471" s="117"/>
      <c r="AH2471" s="117"/>
      <c r="AI2471" s="117"/>
      <c r="AJ2471" s="117"/>
      <c r="AK2471" s="117"/>
      <c r="AL2471" s="142"/>
      <c r="AM2471" s="141"/>
      <c r="AT2471" s="117"/>
      <c r="AU2471" s="117"/>
      <c r="AV2471" s="117"/>
      <c r="AW2471" s="117"/>
      <c r="AX2471" s="117"/>
      <c r="AY2471" s="117"/>
      <c r="AZ2471" s="117"/>
      <c r="BA2471" s="117"/>
    </row>
    <row r="2472" spans="33:53">
      <c r="AG2472" s="117"/>
      <c r="AH2472" s="117"/>
      <c r="AI2472" s="117"/>
      <c r="AJ2472" s="117"/>
      <c r="AK2472" s="117"/>
      <c r="AL2472" s="142"/>
      <c r="AM2472" s="141"/>
      <c r="AT2472" s="117"/>
      <c r="AU2472" s="117"/>
      <c r="AV2472" s="117"/>
      <c r="AW2472" s="117"/>
      <c r="AX2472" s="117"/>
      <c r="AY2472" s="117"/>
      <c r="AZ2472" s="117"/>
      <c r="BA2472" s="117"/>
    </row>
    <row r="2473" spans="33:53">
      <c r="AG2473" s="117"/>
      <c r="AH2473" s="117"/>
      <c r="AI2473" s="117"/>
      <c r="AJ2473" s="117"/>
      <c r="AK2473" s="117"/>
      <c r="AL2473" s="142"/>
      <c r="AM2473" s="141"/>
      <c r="AT2473" s="117"/>
      <c r="AU2473" s="117"/>
      <c r="AV2473" s="117"/>
      <c r="AW2473" s="117"/>
      <c r="AX2473" s="117"/>
      <c r="AY2473" s="117"/>
      <c r="AZ2473" s="117"/>
      <c r="BA2473" s="117"/>
    </row>
    <row r="2474" spans="33:53">
      <c r="AG2474" s="117"/>
      <c r="AH2474" s="117"/>
      <c r="AI2474" s="117"/>
      <c r="AJ2474" s="117"/>
      <c r="AK2474" s="117"/>
      <c r="AL2474" s="142"/>
      <c r="AM2474" s="141"/>
      <c r="AT2474" s="117"/>
      <c r="AU2474" s="117"/>
      <c r="AV2474" s="117"/>
      <c r="AW2474" s="117"/>
      <c r="AX2474" s="117"/>
      <c r="AY2474" s="117"/>
      <c r="AZ2474" s="117"/>
      <c r="BA2474" s="117"/>
    </row>
    <row r="2475" spans="33:53">
      <c r="AG2475" s="117"/>
      <c r="AH2475" s="117"/>
      <c r="AI2475" s="117"/>
      <c r="AJ2475" s="117"/>
      <c r="AK2475" s="117"/>
      <c r="AL2475" s="142"/>
      <c r="AM2475" s="141"/>
      <c r="AT2475" s="117"/>
      <c r="AU2475" s="117"/>
      <c r="AV2475" s="117"/>
      <c r="AW2475" s="117"/>
      <c r="AX2475" s="117"/>
      <c r="AY2475" s="117"/>
      <c r="AZ2475" s="117"/>
      <c r="BA2475" s="117"/>
    </row>
    <row r="2476" spans="33:53">
      <c r="AG2476" s="117"/>
      <c r="AH2476" s="117"/>
      <c r="AI2476" s="117"/>
      <c r="AJ2476" s="117"/>
      <c r="AK2476" s="117"/>
      <c r="AL2476" s="142"/>
      <c r="AM2476" s="141"/>
      <c r="AT2476" s="117"/>
      <c r="AU2476" s="117"/>
      <c r="AV2476" s="117"/>
      <c r="AW2476" s="117"/>
      <c r="AX2476" s="117"/>
      <c r="AY2476" s="117"/>
      <c r="AZ2476" s="117"/>
      <c r="BA2476" s="117"/>
    </row>
    <row r="2477" spans="33:53">
      <c r="AG2477" s="117"/>
      <c r="AH2477" s="117"/>
      <c r="AI2477" s="117"/>
      <c r="AJ2477" s="117"/>
      <c r="AK2477" s="117"/>
      <c r="AL2477" s="142"/>
      <c r="AM2477" s="141"/>
      <c r="AT2477" s="117"/>
      <c r="AU2477" s="117"/>
      <c r="AV2477" s="117"/>
      <c r="AW2477" s="117"/>
      <c r="AX2477" s="117"/>
      <c r="AY2477" s="117"/>
      <c r="AZ2477" s="117"/>
      <c r="BA2477" s="117"/>
    </row>
    <row r="2478" spans="33:53">
      <c r="AG2478" s="117"/>
      <c r="AH2478" s="117"/>
      <c r="AI2478" s="117"/>
      <c r="AJ2478" s="117"/>
      <c r="AK2478" s="117"/>
      <c r="AL2478" s="142"/>
      <c r="AM2478" s="141"/>
      <c r="AT2478" s="117"/>
      <c r="AU2478" s="117"/>
      <c r="AV2478" s="117"/>
      <c r="AW2478" s="117"/>
      <c r="AX2478" s="117"/>
      <c r="AY2478" s="117"/>
      <c r="AZ2478" s="117"/>
      <c r="BA2478" s="117"/>
    </row>
    <row r="2479" spans="33:53">
      <c r="AG2479" s="117"/>
      <c r="AH2479" s="117"/>
      <c r="AI2479" s="117"/>
      <c r="AJ2479" s="117"/>
      <c r="AK2479" s="117"/>
      <c r="AL2479" s="142"/>
      <c r="AM2479" s="141"/>
      <c r="AT2479" s="117"/>
      <c r="AU2479" s="117"/>
      <c r="AV2479" s="117"/>
      <c r="AW2479" s="117"/>
      <c r="AX2479" s="117"/>
      <c r="AY2479" s="117"/>
      <c r="AZ2479" s="117"/>
      <c r="BA2479" s="117"/>
    </row>
    <row r="2480" spans="33:53">
      <c r="AG2480" s="117"/>
      <c r="AH2480" s="117"/>
      <c r="AI2480" s="117"/>
      <c r="AJ2480" s="117"/>
      <c r="AK2480" s="117"/>
      <c r="AL2480" s="142"/>
      <c r="AM2480" s="141"/>
      <c r="AT2480" s="117"/>
      <c r="AU2480" s="117"/>
      <c r="AV2480" s="117"/>
      <c r="AW2480" s="117"/>
      <c r="AX2480" s="117"/>
      <c r="AY2480" s="117"/>
      <c r="AZ2480" s="117"/>
      <c r="BA2480" s="117"/>
    </row>
    <row r="2481" spans="33:53">
      <c r="AG2481" s="117"/>
      <c r="AH2481" s="117"/>
      <c r="AI2481" s="117"/>
      <c r="AJ2481" s="117"/>
      <c r="AK2481" s="117"/>
      <c r="AL2481" s="142"/>
      <c r="AM2481" s="141"/>
      <c r="AT2481" s="117"/>
      <c r="AU2481" s="117"/>
      <c r="AV2481" s="117"/>
      <c r="AW2481" s="117"/>
      <c r="AX2481" s="117"/>
      <c r="AY2481" s="117"/>
      <c r="AZ2481" s="117"/>
      <c r="BA2481" s="117"/>
    </row>
    <row r="2482" spans="33:53">
      <c r="AG2482" s="117"/>
      <c r="AH2482" s="117"/>
      <c r="AI2482" s="117"/>
      <c r="AJ2482" s="117"/>
      <c r="AK2482" s="117"/>
      <c r="AL2482" s="142"/>
      <c r="AM2482" s="141"/>
      <c r="AT2482" s="117"/>
      <c r="AU2482" s="117"/>
      <c r="AV2482" s="117"/>
      <c r="AW2482" s="117"/>
      <c r="AX2482" s="117"/>
      <c r="AY2482" s="117"/>
      <c r="AZ2482" s="117"/>
      <c r="BA2482" s="117"/>
    </row>
    <row r="2483" spans="33:53">
      <c r="AG2483" s="117"/>
      <c r="AH2483" s="117"/>
      <c r="AI2483" s="117"/>
      <c r="AJ2483" s="117"/>
      <c r="AK2483" s="117"/>
      <c r="AL2483" s="142"/>
      <c r="AM2483" s="141"/>
      <c r="AT2483" s="117"/>
      <c r="AU2483" s="117"/>
      <c r="AV2483" s="117"/>
      <c r="AW2483" s="117"/>
      <c r="AX2483" s="117"/>
      <c r="AY2483" s="117"/>
      <c r="AZ2483" s="117"/>
      <c r="BA2483" s="117"/>
    </row>
    <row r="2484" spans="33:53">
      <c r="AG2484" s="117"/>
      <c r="AH2484" s="117"/>
      <c r="AI2484" s="117"/>
      <c r="AJ2484" s="117"/>
      <c r="AK2484" s="117"/>
      <c r="AL2484" s="142"/>
      <c r="AM2484" s="141"/>
      <c r="AT2484" s="117"/>
      <c r="AU2484" s="117"/>
      <c r="AV2484" s="117"/>
      <c r="AW2484" s="117"/>
      <c r="AX2484" s="117"/>
      <c r="AY2484" s="117"/>
      <c r="AZ2484" s="117"/>
      <c r="BA2484" s="117"/>
    </row>
    <row r="2485" spans="33:53">
      <c r="AG2485" s="117"/>
      <c r="AH2485" s="117"/>
      <c r="AI2485" s="117"/>
      <c r="AJ2485" s="117"/>
      <c r="AK2485" s="117"/>
      <c r="AL2485" s="142"/>
      <c r="AM2485" s="141"/>
      <c r="AT2485" s="117"/>
      <c r="AU2485" s="117"/>
      <c r="AV2485" s="117"/>
      <c r="AW2485" s="117"/>
      <c r="AX2485" s="117"/>
      <c r="AY2485" s="117"/>
      <c r="AZ2485" s="117"/>
      <c r="BA2485" s="117"/>
    </row>
    <row r="2486" spans="33:53">
      <c r="AG2486" s="117"/>
      <c r="AH2486" s="117"/>
      <c r="AI2486" s="117"/>
      <c r="AJ2486" s="117"/>
      <c r="AK2486" s="117"/>
      <c r="AL2486" s="142"/>
      <c r="AM2486" s="141"/>
      <c r="AT2486" s="117"/>
      <c r="AU2486" s="117"/>
      <c r="AV2486" s="117"/>
      <c r="AW2486" s="117"/>
      <c r="AX2486" s="117"/>
      <c r="AY2486" s="117"/>
      <c r="AZ2486" s="117"/>
      <c r="BA2486" s="117"/>
    </row>
    <row r="2487" spans="33:53">
      <c r="AG2487" s="117"/>
      <c r="AH2487" s="117"/>
      <c r="AI2487" s="117"/>
      <c r="AJ2487" s="117"/>
      <c r="AK2487" s="117"/>
      <c r="AL2487" s="142"/>
      <c r="AM2487" s="141"/>
      <c r="AT2487" s="117"/>
      <c r="AU2487" s="117"/>
      <c r="AV2487" s="117"/>
      <c r="AW2487" s="117"/>
      <c r="AX2487" s="117"/>
      <c r="AY2487" s="117"/>
      <c r="AZ2487" s="117"/>
      <c r="BA2487" s="117"/>
    </row>
    <row r="2488" spans="33:53">
      <c r="AG2488" s="117"/>
      <c r="AH2488" s="117"/>
      <c r="AI2488" s="117"/>
      <c r="AJ2488" s="117"/>
      <c r="AK2488" s="117"/>
      <c r="AL2488" s="142"/>
      <c r="AM2488" s="141"/>
      <c r="AT2488" s="117"/>
      <c r="AU2488" s="117"/>
      <c r="AV2488" s="117"/>
      <c r="AW2488" s="117"/>
      <c r="AX2488" s="117"/>
      <c r="AY2488" s="117"/>
      <c r="AZ2488" s="117"/>
      <c r="BA2488" s="117"/>
    </row>
    <row r="2489" spans="33:53">
      <c r="AG2489" s="117"/>
      <c r="AH2489" s="117"/>
      <c r="AI2489" s="117"/>
      <c r="AJ2489" s="117"/>
      <c r="AK2489" s="117"/>
      <c r="AL2489" s="142"/>
      <c r="AM2489" s="141"/>
      <c r="AT2489" s="117"/>
      <c r="AU2489" s="117"/>
      <c r="AV2489" s="117"/>
      <c r="AW2489" s="117"/>
      <c r="AX2489" s="117"/>
      <c r="AY2489" s="117"/>
      <c r="AZ2489" s="117"/>
      <c r="BA2489" s="117"/>
    </row>
    <row r="2490" spans="33:53">
      <c r="AG2490" s="117"/>
      <c r="AH2490" s="117"/>
      <c r="AI2490" s="117"/>
      <c r="AJ2490" s="117"/>
      <c r="AK2490" s="117"/>
      <c r="AL2490" s="142"/>
      <c r="AM2490" s="141"/>
      <c r="AT2490" s="117"/>
      <c r="AU2490" s="117"/>
      <c r="AV2490" s="117"/>
      <c r="AW2490" s="117"/>
      <c r="AX2490" s="117"/>
      <c r="AY2490" s="117"/>
      <c r="AZ2490" s="117"/>
      <c r="BA2490" s="117"/>
    </row>
    <row r="2491" spans="33:53">
      <c r="AG2491" s="117"/>
      <c r="AH2491" s="117"/>
      <c r="AI2491" s="117"/>
      <c r="AJ2491" s="117"/>
      <c r="AK2491" s="117"/>
      <c r="AL2491" s="142"/>
      <c r="AM2491" s="141"/>
      <c r="AT2491" s="117"/>
      <c r="AU2491" s="117"/>
      <c r="AV2491" s="117"/>
      <c r="AW2491" s="117"/>
      <c r="AX2491" s="117"/>
      <c r="AY2491" s="117"/>
      <c r="AZ2491" s="117"/>
      <c r="BA2491" s="117"/>
    </row>
    <row r="2492" spans="33:53">
      <c r="AG2492" s="117"/>
      <c r="AH2492" s="117"/>
      <c r="AI2492" s="117"/>
      <c r="AJ2492" s="117"/>
      <c r="AK2492" s="117"/>
      <c r="AL2492" s="142"/>
      <c r="AM2492" s="141"/>
      <c r="AT2492" s="117"/>
      <c r="AU2492" s="117"/>
      <c r="AV2492" s="117"/>
      <c r="AW2492" s="117"/>
      <c r="AX2492" s="117"/>
      <c r="AY2492" s="117"/>
      <c r="AZ2492" s="117"/>
      <c r="BA2492" s="117"/>
    </row>
    <row r="2493" spans="33:53">
      <c r="AG2493" s="117"/>
      <c r="AH2493" s="117"/>
      <c r="AI2493" s="117"/>
      <c r="AJ2493" s="117"/>
      <c r="AK2493" s="117"/>
      <c r="AL2493" s="142"/>
      <c r="AM2493" s="141"/>
      <c r="AT2493" s="117"/>
      <c r="AU2493" s="117"/>
      <c r="AV2493" s="117"/>
      <c r="AW2493" s="117"/>
      <c r="AX2493" s="117"/>
      <c r="AY2493" s="117"/>
      <c r="AZ2493" s="117"/>
      <c r="BA2493" s="117"/>
    </row>
    <row r="2494" spans="33:53">
      <c r="AG2494" s="117"/>
      <c r="AH2494" s="117"/>
      <c r="AI2494" s="117"/>
      <c r="AJ2494" s="117"/>
      <c r="AK2494" s="117"/>
      <c r="AL2494" s="142"/>
      <c r="AM2494" s="141"/>
      <c r="AT2494" s="117"/>
      <c r="AU2494" s="117"/>
      <c r="AV2494" s="117"/>
      <c r="AW2494" s="117"/>
      <c r="AX2494" s="117"/>
      <c r="AY2494" s="117"/>
      <c r="AZ2494" s="117"/>
      <c r="BA2494" s="117"/>
    </row>
    <row r="2495" spans="33:53">
      <c r="AG2495" s="117"/>
      <c r="AH2495" s="117"/>
      <c r="AI2495" s="117"/>
      <c r="AJ2495" s="117"/>
      <c r="AK2495" s="117"/>
      <c r="AL2495" s="142"/>
      <c r="AM2495" s="141"/>
      <c r="AT2495" s="117"/>
      <c r="AU2495" s="117"/>
      <c r="AV2495" s="117"/>
      <c r="AW2495" s="117"/>
      <c r="AX2495" s="117"/>
      <c r="AY2495" s="117"/>
      <c r="AZ2495" s="117"/>
      <c r="BA2495" s="117"/>
    </row>
    <row r="2496" spans="33:53">
      <c r="AG2496" s="117"/>
      <c r="AH2496" s="117"/>
      <c r="AI2496" s="117"/>
      <c r="AJ2496" s="117"/>
      <c r="AK2496" s="117"/>
      <c r="AL2496" s="142"/>
      <c r="AM2496" s="141"/>
      <c r="AT2496" s="117"/>
      <c r="AU2496" s="117"/>
      <c r="AV2496" s="117"/>
      <c r="AW2496" s="117"/>
      <c r="AX2496" s="117"/>
      <c r="AY2496" s="117"/>
      <c r="AZ2496" s="117"/>
      <c r="BA2496" s="117"/>
    </row>
    <row r="2497" spans="33:53">
      <c r="AG2497" s="117"/>
      <c r="AH2497" s="117"/>
      <c r="AI2497" s="117"/>
      <c r="AJ2497" s="117"/>
      <c r="AK2497" s="117"/>
      <c r="AL2497" s="142"/>
      <c r="AM2497" s="141"/>
      <c r="AT2497" s="117"/>
      <c r="AU2497" s="117"/>
      <c r="AV2497" s="117"/>
      <c r="AW2497" s="117"/>
      <c r="AX2497" s="117"/>
      <c r="AY2497" s="117"/>
      <c r="AZ2497" s="117"/>
      <c r="BA2497" s="117"/>
    </row>
    <row r="2498" spans="33:53">
      <c r="AG2498" s="117"/>
      <c r="AH2498" s="117"/>
      <c r="AI2498" s="117"/>
      <c r="AJ2498" s="117"/>
      <c r="AK2498" s="117"/>
      <c r="AL2498" s="142"/>
      <c r="AM2498" s="141"/>
      <c r="AT2498" s="117"/>
      <c r="AU2498" s="117"/>
      <c r="AV2498" s="117"/>
      <c r="AW2498" s="117"/>
      <c r="AX2498" s="117"/>
      <c r="AY2498" s="117"/>
      <c r="AZ2498" s="117"/>
      <c r="BA2498" s="117"/>
    </row>
    <row r="2499" spans="33:53">
      <c r="AG2499" s="117"/>
      <c r="AH2499" s="117"/>
      <c r="AI2499" s="117"/>
      <c r="AJ2499" s="117"/>
      <c r="AK2499" s="117"/>
      <c r="AL2499" s="142"/>
      <c r="AM2499" s="141"/>
      <c r="AT2499" s="117"/>
      <c r="AU2499" s="117"/>
      <c r="AV2499" s="117"/>
      <c r="AW2499" s="117"/>
      <c r="AX2499" s="117"/>
      <c r="AY2499" s="117"/>
      <c r="AZ2499" s="117"/>
      <c r="BA2499" s="117"/>
    </row>
    <row r="2500" spans="33:53">
      <c r="AG2500" s="117"/>
      <c r="AH2500" s="117"/>
      <c r="AI2500" s="117"/>
      <c r="AJ2500" s="117"/>
      <c r="AK2500" s="117"/>
      <c r="AL2500" s="142"/>
      <c r="AM2500" s="141"/>
      <c r="AT2500" s="117"/>
      <c r="AU2500" s="117"/>
      <c r="AV2500" s="117"/>
      <c r="AW2500" s="117"/>
      <c r="AX2500" s="117"/>
      <c r="AY2500" s="117"/>
      <c r="AZ2500" s="117"/>
      <c r="BA2500" s="117"/>
    </row>
    <row r="2501" spans="33:53">
      <c r="AG2501" s="117"/>
      <c r="AH2501" s="117"/>
      <c r="AI2501" s="117"/>
      <c r="AJ2501" s="117"/>
      <c r="AK2501" s="117"/>
      <c r="AL2501" s="142"/>
      <c r="AM2501" s="141"/>
      <c r="AT2501" s="117"/>
      <c r="AU2501" s="117"/>
      <c r="AV2501" s="117"/>
      <c r="AW2501" s="117"/>
      <c r="AX2501" s="117"/>
      <c r="AY2501" s="117"/>
      <c r="AZ2501" s="117"/>
      <c r="BA2501" s="117"/>
    </row>
    <row r="2502" spans="33:53">
      <c r="AG2502" s="117"/>
      <c r="AH2502" s="117"/>
      <c r="AI2502" s="117"/>
      <c r="AJ2502" s="117"/>
      <c r="AK2502" s="117"/>
      <c r="AL2502" s="142"/>
      <c r="AM2502" s="141"/>
      <c r="AT2502" s="117"/>
      <c r="AU2502" s="117"/>
      <c r="AV2502" s="117"/>
      <c r="AW2502" s="117"/>
      <c r="AX2502" s="117"/>
      <c r="AY2502" s="117"/>
      <c r="AZ2502" s="117"/>
      <c r="BA2502" s="117"/>
    </row>
    <row r="2503" spans="33:53">
      <c r="AG2503" s="117"/>
      <c r="AH2503" s="117"/>
      <c r="AI2503" s="117"/>
      <c r="AJ2503" s="117"/>
      <c r="AK2503" s="117"/>
      <c r="AL2503" s="142"/>
      <c r="AM2503" s="141"/>
      <c r="AT2503" s="117"/>
      <c r="AU2503" s="117"/>
      <c r="AV2503" s="117"/>
      <c r="AW2503" s="117"/>
      <c r="AX2503" s="117"/>
      <c r="AY2503" s="117"/>
      <c r="AZ2503" s="117"/>
      <c r="BA2503" s="117"/>
    </row>
    <row r="2504" spans="33:53">
      <c r="AG2504" s="117"/>
      <c r="AH2504" s="117"/>
      <c r="AI2504" s="117"/>
      <c r="AJ2504" s="117"/>
      <c r="AK2504" s="117"/>
      <c r="AL2504" s="142"/>
      <c r="AM2504" s="141"/>
      <c r="AT2504" s="117"/>
      <c r="AU2504" s="117"/>
      <c r="AV2504" s="117"/>
      <c r="AW2504" s="117"/>
      <c r="AX2504" s="117"/>
      <c r="AY2504" s="117"/>
      <c r="AZ2504" s="117"/>
      <c r="BA2504" s="117"/>
    </row>
    <row r="2505" spans="33:53">
      <c r="AG2505" s="117"/>
      <c r="AH2505" s="117"/>
      <c r="AI2505" s="117"/>
      <c r="AJ2505" s="117"/>
      <c r="AK2505" s="117"/>
      <c r="AL2505" s="142"/>
      <c r="AM2505" s="141"/>
      <c r="AT2505" s="117"/>
      <c r="AU2505" s="117"/>
      <c r="AV2505" s="117"/>
      <c r="AW2505" s="117"/>
      <c r="AX2505" s="117"/>
      <c r="AY2505" s="117"/>
      <c r="AZ2505" s="117"/>
      <c r="BA2505" s="117"/>
    </row>
    <row r="2506" spans="33:53">
      <c r="AG2506" s="117"/>
      <c r="AH2506" s="117"/>
      <c r="AI2506" s="117"/>
      <c r="AJ2506" s="117"/>
      <c r="AK2506" s="117"/>
      <c r="AL2506" s="142"/>
      <c r="AM2506" s="141"/>
      <c r="AT2506" s="117"/>
      <c r="AU2506" s="117"/>
      <c r="AV2506" s="117"/>
      <c r="AW2506" s="117"/>
      <c r="AX2506" s="117"/>
      <c r="AY2506" s="117"/>
      <c r="AZ2506" s="117"/>
      <c r="BA2506" s="117"/>
    </row>
    <row r="2507" spans="33:53">
      <c r="AG2507" s="117"/>
      <c r="AH2507" s="117"/>
      <c r="AI2507" s="117"/>
      <c r="AJ2507" s="117"/>
      <c r="AK2507" s="117"/>
      <c r="AL2507" s="142"/>
      <c r="AM2507" s="141"/>
      <c r="AT2507" s="117"/>
      <c r="AU2507" s="117"/>
      <c r="AV2507" s="117"/>
      <c r="AW2507" s="117"/>
      <c r="AX2507" s="117"/>
      <c r="AY2507" s="117"/>
      <c r="AZ2507" s="117"/>
      <c r="BA2507" s="117"/>
    </row>
    <row r="2508" spans="33:53">
      <c r="AG2508" s="117"/>
      <c r="AH2508" s="117"/>
      <c r="AI2508" s="117"/>
      <c r="AJ2508" s="117"/>
      <c r="AK2508" s="117"/>
      <c r="AL2508" s="142"/>
      <c r="AM2508" s="141"/>
      <c r="AT2508" s="117"/>
      <c r="AU2508" s="117"/>
      <c r="AV2508" s="117"/>
      <c r="AW2508" s="117"/>
      <c r="AX2508" s="117"/>
      <c r="AY2508" s="117"/>
      <c r="AZ2508" s="117"/>
      <c r="BA2508" s="117"/>
    </row>
    <row r="2509" spans="33:53">
      <c r="AG2509" s="117"/>
      <c r="AH2509" s="117"/>
      <c r="AI2509" s="117"/>
      <c r="AJ2509" s="117"/>
      <c r="AK2509" s="117"/>
      <c r="AL2509" s="142"/>
      <c r="AM2509" s="141"/>
      <c r="AT2509" s="117"/>
      <c r="AU2509" s="117"/>
      <c r="AV2509" s="117"/>
      <c r="AW2509" s="117"/>
      <c r="AX2509" s="117"/>
      <c r="AY2509" s="117"/>
      <c r="AZ2509" s="117"/>
      <c r="BA2509" s="117"/>
    </row>
    <row r="2510" spans="33:53">
      <c r="AG2510" s="117"/>
      <c r="AH2510" s="117"/>
      <c r="AI2510" s="117"/>
      <c r="AJ2510" s="117"/>
      <c r="AK2510" s="117"/>
      <c r="AL2510" s="142"/>
      <c r="AM2510" s="141"/>
      <c r="AT2510" s="117"/>
      <c r="AU2510" s="117"/>
      <c r="AV2510" s="117"/>
      <c r="AW2510" s="117"/>
      <c r="AX2510" s="117"/>
      <c r="AY2510" s="117"/>
      <c r="AZ2510" s="117"/>
      <c r="BA2510" s="117"/>
    </row>
    <row r="2511" spans="33:53">
      <c r="AG2511" s="117"/>
      <c r="AH2511" s="117"/>
      <c r="AI2511" s="117"/>
      <c r="AJ2511" s="117"/>
      <c r="AK2511" s="117"/>
      <c r="AL2511" s="142"/>
      <c r="AM2511" s="141"/>
      <c r="AT2511" s="117"/>
      <c r="AU2511" s="117"/>
      <c r="AV2511" s="117"/>
      <c r="AW2511" s="117"/>
      <c r="AX2511" s="117"/>
      <c r="AY2511" s="117"/>
      <c r="AZ2511" s="117"/>
      <c r="BA2511" s="117"/>
    </row>
    <row r="2512" spans="33:53">
      <c r="AG2512" s="117"/>
      <c r="AH2512" s="117"/>
      <c r="AI2512" s="117"/>
      <c r="AJ2512" s="117"/>
      <c r="AK2512" s="117"/>
      <c r="AL2512" s="142"/>
      <c r="AM2512" s="141"/>
      <c r="AT2512" s="117"/>
      <c r="AU2512" s="117"/>
      <c r="AV2512" s="117"/>
      <c r="AW2512" s="117"/>
      <c r="AX2512" s="117"/>
      <c r="AY2512" s="117"/>
      <c r="AZ2512" s="117"/>
      <c r="BA2512" s="117"/>
    </row>
    <row r="2513" spans="33:53">
      <c r="AG2513" s="117"/>
      <c r="AH2513" s="117"/>
      <c r="AI2513" s="117"/>
      <c r="AJ2513" s="117"/>
      <c r="AK2513" s="117"/>
      <c r="AL2513" s="142"/>
      <c r="AM2513" s="141"/>
      <c r="AT2513" s="117"/>
      <c r="AU2513" s="117"/>
      <c r="AV2513" s="117"/>
      <c r="AW2513" s="117"/>
      <c r="AX2513" s="117"/>
      <c r="AY2513" s="117"/>
      <c r="AZ2513" s="117"/>
      <c r="BA2513" s="117"/>
    </row>
    <row r="2514" spans="33:53">
      <c r="AG2514" s="117"/>
      <c r="AH2514" s="117"/>
      <c r="AI2514" s="117"/>
      <c r="AJ2514" s="117"/>
      <c r="AK2514" s="117"/>
      <c r="AL2514" s="142"/>
      <c r="AM2514" s="141"/>
      <c r="AT2514" s="117"/>
      <c r="AU2514" s="117"/>
      <c r="AV2514" s="117"/>
      <c r="AW2514" s="117"/>
      <c r="AX2514" s="117"/>
      <c r="AY2514" s="117"/>
      <c r="AZ2514" s="117"/>
      <c r="BA2514" s="117"/>
    </row>
    <row r="2515" spans="33:53">
      <c r="AG2515" s="117"/>
      <c r="AH2515" s="117"/>
      <c r="AI2515" s="117"/>
      <c r="AJ2515" s="117"/>
      <c r="AK2515" s="117"/>
      <c r="AL2515" s="142"/>
      <c r="AM2515" s="141"/>
      <c r="AT2515" s="117"/>
      <c r="AU2515" s="117"/>
      <c r="AV2515" s="117"/>
      <c r="AW2515" s="117"/>
      <c r="AX2515" s="117"/>
      <c r="AY2515" s="117"/>
      <c r="AZ2515" s="117"/>
      <c r="BA2515" s="117"/>
    </row>
    <row r="2516" spans="33:53">
      <c r="AG2516" s="117"/>
      <c r="AH2516" s="117"/>
      <c r="AI2516" s="117"/>
      <c r="AJ2516" s="117"/>
      <c r="AK2516" s="117"/>
      <c r="AL2516" s="142"/>
      <c r="AM2516" s="141"/>
      <c r="AT2516" s="117"/>
      <c r="AU2516" s="117"/>
      <c r="AV2516" s="117"/>
      <c r="AW2516" s="117"/>
      <c r="AX2516" s="117"/>
      <c r="AY2516" s="117"/>
      <c r="AZ2516" s="117"/>
      <c r="BA2516" s="117"/>
    </row>
    <row r="2517" spans="33:53">
      <c r="AG2517" s="117"/>
      <c r="AH2517" s="117"/>
      <c r="AI2517" s="117"/>
      <c r="AJ2517" s="117"/>
      <c r="AK2517" s="117"/>
      <c r="AL2517" s="142"/>
      <c r="AM2517" s="141"/>
      <c r="AT2517" s="117"/>
      <c r="AU2517" s="117"/>
      <c r="AV2517" s="117"/>
      <c r="AW2517" s="117"/>
      <c r="AX2517" s="117"/>
      <c r="AY2517" s="117"/>
      <c r="AZ2517" s="117"/>
      <c r="BA2517" s="117"/>
    </row>
    <row r="2518" spans="33:53">
      <c r="AG2518" s="117"/>
      <c r="AH2518" s="117"/>
      <c r="AI2518" s="117"/>
      <c r="AJ2518" s="117"/>
      <c r="AK2518" s="117"/>
      <c r="AL2518" s="142"/>
      <c r="AM2518" s="141"/>
      <c r="AT2518" s="117"/>
      <c r="AU2518" s="117"/>
      <c r="AV2518" s="117"/>
      <c r="AW2518" s="117"/>
      <c r="AX2518" s="117"/>
      <c r="AY2518" s="117"/>
      <c r="AZ2518" s="117"/>
      <c r="BA2518" s="117"/>
    </row>
    <row r="2519" spans="33:53">
      <c r="AG2519" s="117"/>
      <c r="AH2519" s="117"/>
      <c r="AI2519" s="117"/>
      <c r="AJ2519" s="117"/>
      <c r="AK2519" s="117"/>
      <c r="AL2519" s="142"/>
      <c r="AM2519" s="141"/>
      <c r="AT2519" s="117"/>
      <c r="AU2519" s="117"/>
      <c r="AV2519" s="117"/>
      <c r="AW2519" s="117"/>
      <c r="AX2519" s="117"/>
      <c r="AY2519" s="117"/>
      <c r="AZ2519" s="117"/>
      <c r="BA2519" s="117"/>
    </row>
    <row r="2520" spans="33:53">
      <c r="AG2520" s="117"/>
      <c r="AH2520" s="117"/>
      <c r="AI2520" s="117"/>
      <c r="AJ2520" s="117"/>
      <c r="AK2520" s="117"/>
      <c r="AL2520" s="142"/>
      <c r="AM2520" s="141"/>
      <c r="AT2520" s="117"/>
      <c r="AU2520" s="117"/>
      <c r="AV2520" s="117"/>
      <c r="AW2520" s="117"/>
      <c r="AX2520" s="117"/>
      <c r="AY2520" s="117"/>
      <c r="AZ2520" s="117"/>
      <c r="BA2520" s="117"/>
    </row>
    <row r="2521" spans="33:53">
      <c r="AG2521" s="117"/>
      <c r="AH2521" s="117"/>
      <c r="AI2521" s="117"/>
      <c r="AJ2521" s="117"/>
      <c r="AK2521" s="117"/>
      <c r="AL2521" s="142"/>
      <c r="AM2521" s="141"/>
      <c r="AT2521" s="117"/>
      <c r="AU2521" s="117"/>
      <c r="AV2521" s="117"/>
      <c r="AW2521" s="117"/>
      <c r="AX2521" s="117"/>
      <c r="AY2521" s="117"/>
      <c r="AZ2521" s="117"/>
      <c r="BA2521" s="117"/>
    </row>
    <row r="2522" spans="33:53">
      <c r="AG2522" s="117"/>
      <c r="AH2522" s="117"/>
      <c r="AI2522" s="117"/>
      <c r="AJ2522" s="117"/>
      <c r="AK2522" s="117"/>
      <c r="AL2522" s="142"/>
      <c r="AM2522" s="141"/>
      <c r="AT2522" s="117"/>
      <c r="AU2522" s="117"/>
      <c r="AV2522" s="117"/>
      <c r="AW2522" s="117"/>
      <c r="AX2522" s="117"/>
      <c r="AY2522" s="117"/>
      <c r="AZ2522" s="117"/>
      <c r="BA2522" s="117"/>
    </row>
    <row r="2523" spans="33:53">
      <c r="AG2523" s="117"/>
      <c r="AH2523" s="117"/>
      <c r="AI2523" s="117"/>
      <c r="AJ2523" s="117"/>
      <c r="AK2523" s="117"/>
      <c r="AL2523" s="142"/>
      <c r="AM2523" s="141"/>
      <c r="AT2523" s="117"/>
      <c r="AU2523" s="117"/>
      <c r="AV2523" s="117"/>
      <c r="AW2523" s="117"/>
      <c r="AX2523" s="117"/>
      <c r="AY2523" s="117"/>
      <c r="AZ2523" s="117"/>
      <c r="BA2523" s="117"/>
    </row>
    <row r="2524" spans="33:53">
      <c r="AG2524" s="117"/>
      <c r="AH2524" s="117"/>
      <c r="AI2524" s="117"/>
      <c r="AJ2524" s="117"/>
      <c r="AK2524" s="117"/>
      <c r="AL2524" s="142"/>
      <c r="AM2524" s="141"/>
      <c r="AT2524" s="117"/>
      <c r="AU2524" s="117"/>
      <c r="AV2524" s="117"/>
      <c r="AW2524" s="117"/>
      <c r="AX2524" s="117"/>
      <c r="AY2524" s="117"/>
      <c r="AZ2524" s="117"/>
      <c r="BA2524" s="117"/>
    </row>
    <row r="2525" spans="33:53">
      <c r="AG2525" s="117"/>
      <c r="AH2525" s="117"/>
      <c r="AI2525" s="117"/>
      <c r="AJ2525" s="117"/>
      <c r="AK2525" s="117"/>
      <c r="AL2525" s="142"/>
      <c r="AM2525" s="141"/>
      <c r="AT2525" s="117"/>
      <c r="AU2525" s="117"/>
      <c r="AV2525" s="117"/>
      <c r="AW2525" s="117"/>
      <c r="AX2525" s="117"/>
      <c r="AY2525" s="117"/>
      <c r="AZ2525" s="117"/>
      <c r="BA2525" s="117"/>
    </row>
    <row r="2526" spans="33:53">
      <c r="AG2526" s="117"/>
      <c r="AH2526" s="117"/>
      <c r="AI2526" s="117"/>
      <c r="AJ2526" s="117"/>
      <c r="AK2526" s="117"/>
      <c r="AL2526" s="142"/>
      <c r="AM2526" s="141"/>
      <c r="AT2526" s="117"/>
      <c r="AU2526" s="117"/>
      <c r="AV2526" s="117"/>
      <c r="AW2526" s="117"/>
      <c r="AX2526" s="117"/>
      <c r="AY2526" s="117"/>
      <c r="AZ2526" s="117"/>
      <c r="BA2526" s="117"/>
    </row>
    <row r="2527" spans="33:53">
      <c r="AG2527" s="117"/>
      <c r="AH2527" s="117"/>
      <c r="AI2527" s="117"/>
      <c r="AJ2527" s="117"/>
      <c r="AK2527" s="117"/>
      <c r="AL2527" s="142"/>
      <c r="AM2527" s="141"/>
      <c r="AT2527" s="117"/>
      <c r="AU2527" s="117"/>
      <c r="AV2527" s="117"/>
      <c r="AW2527" s="117"/>
      <c r="AX2527" s="117"/>
      <c r="AY2527" s="117"/>
      <c r="AZ2527" s="117"/>
      <c r="BA2527" s="117"/>
    </row>
    <row r="2528" spans="33:53">
      <c r="AG2528" s="117"/>
      <c r="AH2528" s="117"/>
      <c r="AI2528" s="117"/>
      <c r="AJ2528" s="117"/>
      <c r="AK2528" s="117"/>
      <c r="AL2528" s="142"/>
      <c r="AM2528" s="141"/>
      <c r="AT2528" s="117"/>
      <c r="AU2528" s="117"/>
      <c r="AV2528" s="117"/>
      <c r="AW2528" s="117"/>
      <c r="AX2528" s="117"/>
      <c r="AY2528" s="117"/>
      <c r="AZ2528" s="117"/>
      <c r="BA2528" s="117"/>
    </row>
    <row r="2529" spans="33:53">
      <c r="AG2529" s="117"/>
      <c r="AH2529" s="117"/>
      <c r="AI2529" s="117"/>
      <c r="AJ2529" s="117"/>
      <c r="AK2529" s="117"/>
      <c r="AL2529" s="142"/>
      <c r="AM2529" s="141"/>
      <c r="AT2529" s="117"/>
      <c r="AU2529" s="117"/>
      <c r="AV2529" s="117"/>
      <c r="AW2529" s="117"/>
      <c r="AX2529" s="117"/>
      <c r="AY2529" s="117"/>
      <c r="AZ2529" s="117"/>
      <c r="BA2529" s="117"/>
    </row>
  </sheetData>
  <phoneticPr fontId="7" type="noConversion"/>
  <hyperlinks>
    <hyperlink ref="H64433" r:id="rId1" display="http://vsolj.cetus-net.org/bulletin.html" xr:uid="{00000000-0004-0000-0100-000000000000}"/>
    <hyperlink ref="H64426" r:id="rId2" display="https://www.aavso.org/ejaavso" xr:uid="{00000000-0004-0000-0100-000001000000}"/>
    <hyperlink ref="AV577" r:id="rId3" display="http://cdsbib.u-strasbg.fr/cgi-bin/cdsbib?1990RMxAA..21..381G" xr:uid="{00000000-0004-0000-0100-000002000000}"/>
    <hyperlink ref="AV581" r:id="rId4" display="http://cdsbib.u-strasbg.fr/cgi-bin/cdsbib?1990RMxAA..21..381G" xr:uid="{00000000-0004-0000-0100-000003000000}"/>
    <hyperlink ref="AV580" r:id="rId5" display="http://cdsbib.u-strasbg.fr/cgi-bin/cdsbib?1990RMxAA..21..381G" xr:uid="{00000000-0004-0000-0100-000004000000}"/>
    <hyperlink ref="AV561" r:id="rId6" display="http://cdsbib.u-strasbg.fr/cgi-bin/cdsbib?1990RMxAA..21..381G" xr:uid="{00000000-0004-0000-0100-000005000000}"/>
    <hyperlink ref="I64433" r:id="rId7" display="http://vsolj.cetus-net.org/bulletin.html" xr:uid="{00000000-0004-0000-0100-000006000000}"/>
    <hyperlink ref="AW717" r:id="rId8" display="http://cdsbib.u-strasbg.fr/cgi-bin/cdsbib?1990RMxAA..21..381G" xr:uid="{00000000-0004-0000-0100-000007000000}"/>
    <hyperlink ref="AW55483" r:id="rId9" display="http://cdsbib.u-strasbg.fr/cgi-bin/cdsbib?1990RMxAA..21..381G" xr:uid="{00000000-0004-0000-0100-000008000000}"/>
    <hyperlink ref="AW718" r:id="rId10" display="http://cdsbib.u-strasbg.fr/cgi-bin/cdsbib?1990RMxAA..21..381G" xr:uid="{00000000-0004-0000-0100-000009000000}"/>
    <hyperlink ref="H64430" r:id="rId11" display="https://www.aavso.org/ejaavso" xr:uid="{00000000-0004-0000-0100-00000A000000}"/>
    <hyperlink ref="H1603" r:id="rId12" display="http://vsolj.cetus-net.org/bulletin.html" xr:uid="{00000000-0004-0000-0100-00000B000000}"/>
    <hyperlink ref="AV2847" r:id="rId13" display="http://cdsbib.u-strasbg.fr/cgi-bin/cdsbib?1990RMxAA..21..381G" xr:uid="{00000000-0004-0000-0100-00000C000000}"/>
    <hyperlink ref="AV2850" r:id="rId14" display="http://cdsbib.u-strasbg.fr/cgi-bin/cdsbib?1990RMxAA..21..381G" xr:uid="{00000000-0004-0000-0100-00000D000000}"/>
    <hyperlink ref="AV2848" r:id="rId15" display="http://cdsbib.u-strasbg.fr/cgi-bin/cdsbib?1990RMxAA..21..381G" xr:uid="{00000000-0004-0000-0100-00000E000000}"/>
    <hyperlink ref="AV2832" r:id="rId16" display="http://cdsbib.u-strasbg.fr/cgi-bin/cdsbib?1990RMxAA..21..381G" xr:uid="{00000000-0004-0000-0100-00000F000000}"/>
    <hyperlink ref="I1603" r:id="rId17" display="http://vsolj.cetus-net.org/bulletin.html" xr:uid="{00000000-0004-0000-0100-000010000000}"/>
    <hyperlink ref="AW3061" r:id="rId18" display="http://cdsbib.u-strasbg.fr/cgi-bin/cdsbib?1990RMxAA..21..381G" xr:uid="{00000000-0004-0000-0100-000011000000}"/>
    <hyperlink ref="AW65298" r:id="rId19" display="http://cdsbib.u-strasbg.fr/cgi-bin/cdsbib?1990RMxAA..21..381G" xr:uid="{00000000-0004-0000-0100-000012000000}"/>
    <hyperlink ref="AW3065" r:id="rId20" display="http://cdsbib.u-strasbg.fr/cgi-bin/cdsbib?1990RMxAA..21..381G" xr:uid="{00000000-0004-0000-0100-000013000000}"/>
    <hyperlink ref="H64232" r:id="rId21" display="http://vsolj.cetus-net.org/bulletin.html" xr:uid="{00000000-0004-0000-0100-000014000000}"/>
    <hyperlink ref="H64225" r:id="rId22" display="https://www.aavso.org/ejaavso" xr:uid="{00000000-0004-0000-0100-000015000000}"/>
    <hyperlink ref="I64232" r:id="rId23" display="http://vsolj.cetus-net.org/bulletin.html" xr:uid="{00000000-0004-0000-0100-000016000000}"/>
    <hyperlink ref="AW57883" r:id="rId24" display="http://cdsbib.u-strasbg.fr/cgi-bin/cdsbib?1990RMxAA..21..381G" xr:uid="{00000000-0004-0000-0100-000017000000}"/>
    <hyperlink ref="H64229" r:id="rId25" display="https://www.aavso.org/ejaavso" xr:uid="{00000000-0004-0000-0100-000018000000}"/>
    <hyperlink ref="AV5247" r:id="rId26" display="http://cdsbib.u-strasbg.fr/cgi-bin/cdsbib?1990RMxAA..21..381G" xr:uid="{00000000-0004-0000-0100-000019000000}"/>
    <hyperlink ref="AV5250" r:id="rId27" display="http://cdsbib.u-strasbg.fr/cgi-bin/cdsbib?1990RMxAA..21..381G" xr:uid="{00000000-0004-0000-0100-00001A000000}"/>
    <hyperlink ref="AV5248" r:id="rId28" display="http://cdsbib.u-strasbg.fr/cgi-bin/cdsbib?1990RMxAA..21..381G" xr:uid="{00000000-0004-0000-0100-00001B000000}"/>
    <hyperlink ref="AV5232" r:id="rId29" display="http://cdsbib.u-strasbg.fr/cgi-bin/cdsbib?1990RMxAA..21..381G" xr:uid="{00000000-0004-0000-0100-00001C000000}"/>
    <hyperlink ref="AW5461" r:id="rId30" display="http://cdsbib.u-strasbg.fr/cgi-bin/cdsbib?1990RMxAA..21..381G" xr:uid="{00000000-0004-0000-0100-00001D000000}"/>
    <hyperlink ref="AW5465" r:id="rId31" display="http://cdsbib.u-strasbg.fr/cgi-bin/cdsbib?1990RMxAA..21..381G" xr:uid="{00000000-0004-0000-0100-00001E000000}"/>
    <hyperlink ref="AW65145" r:id="rId32" display="http://cdsbib.u-strasbg.fr/cgi-bin/cdsbib?1990RMxAA..21..381G" xr:uid="{00000000-0004-0000-0100-00001F000000}"/>
    <hyperlink ref="I2353" r:id="rId33" display="http://vsolj.cetus-net.org/bulletin.html" xr:uid="{00000000-0004-0000-0100-000020000000}"/>
    <hyperlink ref="H2353" r:id="rId34" display="http://vsolj.cetus-net.org/bulletin.html" xr:uid="{00000000-0004-0000-0100-000021000000}"/>
    <hyperlink ref="AW270" r:id="rId35" display="http://cdsbib.u-strasbg.fr/cgi-bin/cdsbib?1990RMxAA..21..381G" xr:uid="{00000000-0004-0000-0100-000022000000}"/>
    <hyperlink ref="AW269" r:id="rId36" display="http://cdsbib.u-strasbg.fr/cgi-bin/cdsbib?1990RMxAA..21..381G" xr:uid="{00000000-0004-0000-0100-000023000000}"/>
    <hyperlink ref="AV3523" r:id="rId37" display="http://cdsbib.u-strasbg.fr/cgi-bin/cdsbib?1990RMxAA..21..381G" xr:uid="{00000000-0004-0000-0100-000024000000}"/>
    <hyperlink ref="AV3541" r:id="rId38" display="http://cdsbib.u-strasbg.fr/cgi-bin/cdsbib?1990RMxAA..21..381G" xr:uid="{00000000-0004-0000-0100-000025000000}"/>
    <hyperlink ref="AV3542" r:id="rId39" display="http://cdsbib.u-strasbg.fr/cgi-bin/cdsbib?1990RMxAA..21..381G" xr:uid="{00000000-0004-0000-0100-000026000000}"/>
    <hyperlink ref="AV3538" r:id="rId40" display="http://cdsbib.u-strasbg.fr/cgi-bin/cdsbib?1990RMxAA..21..381G" xr:uid="{00000000-0004-0000-0100-000027000000}"/>
  </hyperlinks>
  <pageMargins left="0.75" right="0.75" top="1" bottom="1" header="0.5" footer="0.5"/>
  <headerFooter alignWithMargins="0"/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E125"/>
  <sheetViews>
    <sheetView workbookViewId="0">
      <pane xSplit="13" ySplit="21" topLeftCell="N97" activePane="bottomRight" state="frozen"/>
      <selection pane="topRight" activeCell="N1" sqref="N1"/>
      <selection pane="bottomLeft" activeCell="A22" sqref="A22"/>
      <selection pane="bottomRight" activeCell="E7" sqref="E7"/>
    </sheetView>
  </sheetViews>
  <sheetFormatPr defaultColWidth="10.28515625" defaultRowHeight="12.75"/>
  <cols>
    <col min="1" max="1" width="21.1406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72</v>
      </c>
    </row>
    <row r="2" spans="1:7">
      <c r="A2" t="s">
        <v>29</v>
      </c>
      <c r="B2" s="18" t="s">
        <v>53</v>
      </c>
    </row>
    <row r="3" spans="1:7" ht="13.5" thickBot="1">
      <c r="A3" s="61" t="s">
        <v>88</v>
      </c>
      <c r="C3" s="29"/>
    </row>
    <row r="4" spans="1:7" ht="14.25" thickTop="1" thickBot="1">
      <c r="A4" s="7" t="s">
        <v>5</v>
      </c>
      <c r="C4" s="3">
        <v>44968.276400000002</v>
      </c>
      <c r="D4" s="4">
        <v>0.32783200000000001</v>
      </c>
    </row>
    <row r="5" spans="1:7" ht="13.5" thickTop="1"/>
    <row r="6" spans="1:7">
      <c r="A6" s="7" t="s">
        <v>6</v>
      </c>
    </row>
    <row r="7" spans="1:7">
      <c r="A7" t="s">
        <v>7</v>
      </c>
      <c r="C7" s="10">
        <v>36968.706700000002</v>
      </c>
      <c r="D7" s="27"/>
    </row>
    <row r="8" spans="1:7">
      <c r="A8" t="s">
        <v>8</v>
      </c>
      <c r="C8" s="10">
        <v>0.32783433000000001</v>
      </c>
      <c r="D8" s="28"/>
    </row>
    <row r="9" spans="1:7">
      <c r="A9" s="39" t="s">
        <v>73</v>
      </c>
      <c r="B9" s="40"/>
      <c r="C9" s="41">
        <v>8</v>
      </c>
      <c r="D9" s="40" t="s">
        <v>74</v>
      </c>
      <c r="E9" s="40"/>
    </row>
    <row r="10" spans="1:7" ht="13.5" thickBot="1">
      <c r="A10" s="40"/>
      <c r="B10" s="40"/>
      <c r="C10" s="6" t="s">
        <v>25</v>
      </c>
      <c r="D10" s="6" t="s">
        <v>26</v>
      </c>
      <c r="E10" s="40"/>
    </row>
    <row r="11" spans="1:7">
      <c r="A11" s="40" t="s">
        <v>21</v>
      </c>
      <c r="B11" s="40"/>
      <c r="C11" s="51">
        <f ca="1">INTERCEPT(INDIRECT($G$11):G971,INDIRECT($F$11):F971)</f>
        <v>3.8485908186610962E-2</v>
      </c>
      <c r="D11" s="5"/>
      <c r="E11" s="40"/>
      <c r="F11" s="52" t="str">
        <f>"F"&amp;E19</f>
        <v>F109</v>
      </c>
      <c r="G11" s="11" t="str">
        <f>"G"&amp;E19</f>
        <v>G109</v>
      </c>
    </row>
    <row r="12" spans="1:7">
      <c r="A12" s="40" t="s">
        <v>22</v>
      </c>
      <c r="B12" s="40"/>
      <c r="C12" s="51">
        <f ca="1">SLOPE(INDIRECT($G$11):G971,INDIRECT($F$11):F971)</f>
        <v>-1.8899928997099107E-6</v>
      </c>
      <c r="D12" s="5"/>
      <c r="E12" s="40"/>
    </row>
    <row r="13" spans="1:7">
      <c r="A13" s="40" t="s">
        <v>24</v>
      </c>
      <c r="B13" s="40"/>
      <c r="C13" s="5" t="s">
        <v>19</v>
      </c>
      <c r="D13" s="43" t="s">
        <v>93</v>
      </c>
      <c r="E13" s="41">
        <v>1</v>
      </c>
    </row>
    <row r="14" spans="1:7">
      <c r="A14" s="40"/>
      <c r="B14" s="40"/>
      <c r="C14" s="40"/>
      <c r="D14" s="43" t="s">
        <v>75</v>
      </c>
      <c r="E14" s="44">
        <f ca="1">NOW()+15018.5+$C$9/24</f>
        <v>60356.474734027783</v>
      </c>
    </row>
    <row r="15" spans="1:7">
      <c r="A15" s="42" t="s">
        <v>23</v>
      </c>
      <c r="B15" s="40"/>
      <c r="C15" s="21">
        <f ca="1">(C7+C11)+(C8+C12)*INT(MAX(F21:F3512))</f>
        <v>56298.72934604685</v>
      </c>
      <c r="D15" s="43" t="s">
        <v>94</v>
      </c>
      <c r="E15" s="44">
        <f ca="1">ROUND(2*(E14-$C$7)/$C$8,0)/2+E13</f>
        <v>71341</v>
      </c>
    </row>
    <row r="16" spans="1:7">
      <c r="A16" s="45" t="s">
        <v>9</v>
      </c>
      <c r="B16" s="40"/>
      <c r="C16" s="46">
        <f ca="1">+C8+C12</f>
        <v>0.32783244000710032</v>
      </c>
      <c r="D16" s="43" t="s">
        <v>76</v>
      </c>
      <c r="E16" s="11">
        <f ca="1">ROUND(2*(E14-$C$15)/$C$16,0)/2+E13</f>
        <v>12378.5</v>
      </c>
    </row>
    <row r="17" spans="1:31" ht="13.5" thickBot="1">
      <c r="A17" s="43" t="s">
        <v>71</v>
      </c>
      <c r="B17" s="40"/>
      <c r="C17" s="40">
        <f>COUNT(C21:C2170)</f>
        <v>98</v>
      </c>
      <c r="D17" s="43" t="s">
        <v>77</v>
      </c>
      <c r="E17" s="47">
        <f ca="1">+$C$15+$C$16*E16-15018.5-$C$9/24</f>
        <v>45337.969871341404</v>
      </c>
    </row>
    <row r="18" spans="1:31" ht="14.25" thickTop="1" thickBot="1">
      <c r="A18" s="45" t="s">
        <v>10</v>
      </c>
      <c r="B18" s="40"/>
      <c r="C18" s="48">
        <f ca="1">+C15</f>
        <v>56298.72934604685</v>
      </c>
      <c r="D18" s="49">
        <f ca="1">+C16</f>
        <v>0.32783244000710032</v>
      </c>
      <c r="E18" s="50" t="s">
        <v>78</v>
      </c>
    </row>
    <row r="19" spans="1:31" ht="13.5" thickTop="1">
      <c r="A19" s="53" t="s">
        <v>79</v>
      </c>
      <c r="E19" s="28">
        <v>109</v>
      </c>
      <c r="F19" s="66">
        <v>0.5</v>
      </c>
      <c r="G19" s="11" t="s">
        <v>102</v>
      </c>
    </row>
    <row r="20" spans="1:31" ht="13.5" thickBot="1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98</v>
      </c>
      <c r="I20" s="9" t="s">
        <v>96</v>
      </c>
      <c r="J20" s="9" t="s">
        <v>99</v>
      </c>
      <c r="K20" s="9" t="s">
        <v>100</v>
      </c>
      <c r="L20" s="9" t="s">
        <v>42</v>
      </c>
      <c r="M20" s="9" t="s">
        <v>31</v>
      </c>
      <c r="N20" s="9" t="s">
        <v>54</v>
      </c>
      <c r="O20" s="9" t="s">
        <v>28</v>
      </c>
      <c r="P20" s="8" t="s">
        <v>27</v>
      </c>
      <c r="Q20" s="6" t="s">
        <v>20</v>
      </c>
    </row>
    <row r="21" spans="1:31">
      <c r="A21" s="62" t="s">
        <v>61</v>
      </c>
      <c r="C21" s="16">
        <v>31150.387999999999</v>
      </c>
      <c r="D21" s="14"/>
      <c r="E21">
        <f t="shared" ref="E21:E52" si="0">+(C21-C$7)/C$8</f>
        <v>-17747.740756741379</v>
      </c>
      <c r="F21" s="37">
        <f>ROUND(2*E21,0)/2-0.5</f>
        <v>-17748</v>
      </c>
      <c r="G21">
        <f t="shared" ref="G21:G52" si="1">+C21-(C$7+F21*C$8)</f>
        <v>8.4988839997095056E-2</v>
      </c>
      <c r="J21">
        <f>G21</f>
        <v>8.4988839997095056E-2</v>
      </c>
      <c r="Q21" s="2">
        <f t="shared" ref="Q21:Q52" si="2">+C21-15018.5</f>
        <v>16131.887999999999</v>
      </c>
    </row>
    <row r="22" spans="1:31">
      <c r="A22" s="62" t="s">
        <v>62</v>
      </c>
      <c r="B22" s="19" t="s">
        <v>44</v>
      </c>
      <c r="C22" s="23">
        <v>34056.718399999998</v>
      </c>
      <c r="D22" s="16"/>
      <c r="E22">
        <f t="shared" si="0"/>
        <v>-8882.4995844700115</v>
      </c>
      <c r="F22">
        <f t="shared" ref="F22:F34" si="3">ROUND(2*E22,0)/2</f>
        <v>-8882.5</v>
      </c>
      <c r="G22">
        <f t="shared" si="1"/>
        <v>1.3622499682242051E-4</v>
      </c>
      <c r="J22">
        <f>G22</f>
        <v>1.3622499682242051E-4</v>
      </c>
      <c r="Q22" s="2">
        <f t="shared" si="2"/>
        <v>19038.218399999998</v>
      </c>
      <c r="W22" s="27"/>
    </row>
    <row r="23" spans="1:31">
      <c r="A23" s="62" t="s">
        <v>62</v>
      </c>
      <c r="B23" s="19" t="s">
        <v>44</v>
      </c>
      <c r="C23" s="23">
        <v>34057.701800000003</v>
      </c>
      <c r="D23" s="16"/>
      <c r="E23">
        <f t="shared" si="0"/>
        <v>-8879.4998986225746</v>
      </c>
      <c r="F23">
        <f t="shared" si="3"/>
        <v>-8879.5</v>
      </c>
      <c r="G23">
        <f t="shared" si="1"/>
        <v>3.3235002774745226E-5</v>
      </c>
      <c r="J23">
        <f>G23</f>
        <v>3.3235002774745226E-5</v>
      </c>
      <c r="Q23" s="2">
        <f t="shared" si="2"/>
        <v>19039.201800000003</v>
      </c>
    </row>
    <row r="24" spans="1:31">
      <c r="A24" s="62" t="s">
        <v>62</v>
      </c>
      <c r="B24" s="19" t="s">
        <v>44</v>
      </c>
      <c r="C24" s="23">
        <v>34084.584199999998</v>
      </c>
      <c r="D24" s="16"/>
      <c r="E24">
        <f t="shared" si="0"/>
        <v>-8797.499944560428</v>
      </c>
      <c r="F24">
        <f t="shared" si="3"/>
        <v>-8797.5</v>
      </c>
      <c r="G24">
        <f t="shared" si="1"/>
        <v>1.8174992874264717E-5</v>
      </c>
      <c r="J24">
        <f>G24</f>
        <v>1.8174992874264717E-5</v>
      </c>
      <c r="Q24" s="2">
        <f t="shared" si="2"/>
        <v>19066.084199999998</v>
      </c>
    </row>
    <row r="25" spans="1:31">
      <c r="A25" s="62" t="s">
        <v>97</v>
      </c>
      <c r="B25" s="19" t="s">
        <v>44</v>
      </c>
      <c r="C25" s="23">
        <v>34392.500999999997</v>
      </c>
      <c r="D25" s="16" t="s">
        <v>96</v>
      </c>
      <c r="E25">
        <f t="shared" si="0"/>
        <v>-7858.2548081526602</v>
      </c>
      <c r="F25">
        <f t="shared" si="3"/>
        <v>-7858.5</v>
      </c>
      <c r="G25">
        <f t="shared" si="1"/>
        <v>8.0382304993690923E-2</v>
      </c>
      <c r="H25">
        <f>G25</f>
        <v>8.0382304993690923E-2</v>
      </c>
      <c r="Q25" s="2">
        <f t="shared" si="2"/>
        <v>19374.000999999997</v>
      </c>
    </row>
    <row r="26" spans="1:31">
      <c r="A26" s="62" t="s">
        <v>62</v>
      </c>
      <c r="C26" s="16">
        <v>36968.706700000002</v>
      </c>
      <c r="D26" s="16"/>
      <c r="E26">
        <f t="shared" si="0"/>
        <v>0</v>
      </c>
      <c r="F26">
        <f t="shared" si="3"/>
        <v>0</v>
      </c>
      <c r="G26">
        <f t="shared" si="1"/>
        <v>0</v>
      </c>
      <c r="J26">
        <f t="shared" ref="J26:J31" si="4">G26</f>
        <v>0</v>
      </c>
      <c r="Q26" s="2">
        <f t="shared" si="2"/>
        <v>21950.206700000002</v>
      </c>
    </row>
    <row r="27" spans="1:31">
      <c r="A27" s="62" t="s">
        <v>62</v>
      </c>
      <c r="C27" s="16">
        <v>36992.638700000003</v>
      </c>
      <c r="D27" s="16"/>
      <c r="E27">
        <f t="shared" si="0"/>
        <v>73.000286455664053</v>
      </c>
      <c r="F27">
        <f t="shared" si="3"/>
        <v>73</v>
      </c>
      <c r="G27">
        <f t="shared" si="1"/>
        <v>9.3909999122843146E-5</v>
      </c>
      <c r="J27">
        <f t="shared" si="4"/>
        <v>9.3909999122843146E-5</v>
      </c>
      <c r="Q27" s="2">
        <f t="shared" si="2"/>
        <v>21974.138700000003</v>
      </c>
    </row>
    <row r="28" spans="1:31">
      <c r="A28" s="62" t="s">
        <v>62</v>
      </c>
      <c r="C28" s="16">
        <v>37614.870499999997</v>
      </c>
      <c r="D28" s="16"/>
      <c r="E28">
        <f t="shared" si="0"/>
        <v>1971.0071242386202</v>
      </c>
      <c r="F28">
        <f t="shared" si="3"/>
        <v>1971</v>
      </c>
      <c r="G28">
        <f t="shared" si="1"/>
        <v>2.3355699959211051E-3</v>
      </c>
      <c r="J28">
        <f t="shared" si="4"/>
        <v>2.3355699959211051E-3</v>
      </c>
      <c r="Q28" s="2">
        <f t="shared" si="2"/>
        <v>22596.370499999997</v>
      </c>
    </row>
    <row r="29" spans="1:31">
      <c r="A29" s="62" t="s">
        <v>62</v>
      </c>
      <c r="C29" s="16">
        <v>37726.662199999999</v>
      </c>
      <c r="D29" s="16"/>
      <c r="E29">
        <f t="shared" si="0"/>
        <v>2312.0077143842636</v>
      </c>
      <c r="F29">
        <f t="shared" si="3"/>
        <v>2312</v>
      </c>
      <c r="G29">
        <f t="shared" si="1"/>
        <v>2.5290399935329333E-3</v>
      </c>
      <c r="J29">
        <f t="shared" si="4"/>
        <v>2.5290399935329333E-3</v>
      </c>
      <c r="Q29" s="2">
        <f t="shared" si="2"/>
        <v>22708.162199999999</v>
      </c>
    </row>
    <row r="30" spans="1:31">
      <c r="A30" s="62" t="s">
        <v>62</v>
      </c>
      <c r="C30" s="16">
        <v>37727.645799999998</v>
      </c>
      <c r="D30" s="16"/>
      <c r="E30">
        <f t="shared" si="0"/>
        <v>2315.0080102959196</v>
      </c>
      <c r="F30">
        <f t="shared" si="3"/>
        <v>2315</v>
      </c>
      <c r="G30">
        <f t="shared" si="1"/>
        <v>2.626049994432833E-3</v>
      </c>
      <c r="J30">
        <f t="shared" si="4"/>
        <v>2.626049994432833E-3</v>
      </c>
      <c r="Q30" s="2">
        <f t="shared" si="2"/>
        <v>22709.145799999998</v>
      </c>
    </row>
    <row r="31" spans="1:31">
      <c r="A31" s="32" t="s">
        <v>46</v>
      </c>
      <c r="B31" s="13"/>
      <c r="C31" s="12">
        <v>41981.528899999998</v>
      </c>
      <c r="D31" s="12"/>
      <c r="E31">
        <f t="shared" si="0"/>
        <v>15290.717723186572</v>
      </c>
      <c r="F31">
        <f t="shared" si="3"/>
        <v>15290.5</v>
      </c>
      <c r="G31">
        <f t="shared" si="1"/>
        <v>7.1377134991053026E-2</v>
      </c>
      <c r="J31">
        <f t="shared" si="4"/>
        <v>7.1377134991053026E-2</v>
      </c>
      <c r="Q31" s="2">
        <f t="shared" si="2"/>
        <v>26963.028899999998</v>
      </c>
    </row>
    <row r="32" spans="1:31">
      <c r="A32" s="33" t="s">
        <v>33</v>
      </c>
      <c r="B32" s="5" t="s">
        <v>44</v>
      </c>
      <c r="C32" s="16">
        <v>43220.356</v>
      </c>
      <c r="D32" s="16"/>
      <c r="E32">
        <f t="shared" si="0"/>
        <v>19069.53826342713</v>
      </c>
      <c r="F32">
        <f t="shared" si="3"/>
        <v>19069.5</v>
      </c>
      <c r="G32">
        <f t="shared" si="1"/>
        <v>1.25440650008386E-2</v>
      </c>
      <c r="I32">
        <f>G32</f>
        <v>1.25440650008386E-2</v>
      </c>
      <c r="Q32" s="2">
        <f t="shared" si="2"/>
        <v>28201.856</v>
      </c>
      <c r="AA32">
        <v>7</v>
      </c>
      <c r="AC32" t="s">
        <v>32</v>
      </c>
      <c r="AE32" t="s">
        <v>34</v>
      </c>
    </row>
    <row r="33" spans="1:23">
      <c r="A33" s="62" t="s">
        <v>63</v>
      </c>
      <c r="C33" s="16">
        <v>43573.381000000001</v>
      </c>
      <c r="D33" s="16"/>
      <c r="E33">
        <f t="shared" si="0"/>
        <v>20146.37789764116</v>
      </c>
      <c r="F33">
        <f t="shared" si="3"/>
        <v>20146.5</v>
      </c>
      <c r="G33">
        <f t="shared" si="1"/>
        <v>-4.0029345000220928E-2</v>
      </c>
      <c r="I33">
        <f>G33</f>
        <v>-4.0029345000220928E-2</v>
      </c>
      <c r="Q33" s="2">
        <f t="shared" si="2"/>
        <v>28554.881000000001</v>
      </c>
    </row>
    <row r="34" spans="1:23">
      <c r="A34" s="32" t="s">
        <v>47</v>
      </c>
      <c r="B34" s="20" t="s">
        <v>44</v>
      </c>
      <c r="C34" s="12">
        <v>44640.2739</v>
      </c>
      <c r="D34" s="12">
        <v>5.0000000000000001E-4</v>
      </c>
      <c r="E34">
        <f t="shared" si="0"/>
        <v>23400.743906228483</v>
      </c>
      <c r="F34">
        <f t="shared" si="3"/>
        <v>23400.5</v>
      </c>
      <c r="G34">
        <f t="shared" si="1"/>
        <v>7.9960834998928476E-2</v>
      </c>
      <c r="K34">
        <f>G34</f>
        <v>7.9960834998928476E-2</v>
      </c>
      <c r="Q34" s="2">
        <f t="shared" si="2"/>
        <v>29621.7739</v>
      </c>
    </row>
    <row r="35" spans="1:23">
      <c r="A35" s="32" t="s">
        <v>47</v>
      </c>
      <c r="B35" s="20" t="s">
        <v>45</v>
      </c>
      <c r="C35" s="12">
        <v>44641.098899999997</v>
      </c>
      <c r="D35" s="12">
        <v>2.9999999999999997E-4</v>
      </c>
      <c r="E35">
        <f t="shared" si="0"/>
        <v>23403.260421201143</v>
      </c>
      <c r="F35" s="66">
        <f>ROUND(2*E35,0)/2-F$19</f>
        <v>23403</v>
      </c>
      <c r="G35">
        <f t="shared" si="1"/>
        <v>8.5375009992276318E-2</v>
      </c>
      <c r="K35">
        <f>G35</f>
        <v>8.5375009992276318E-2</v>
      </c>
      <c r="Q35" s="2">
        <f t="shared" si="2"/>
        <v>29622.598899999997</v>
      </c>
    </row>
    <row r="36" spans="1:23">
      <c r="A36" s="32" t="s">
        <v>47</v>
      </c>
      <c r="B36" s="20" t="s">
        <v>44</v>
      </c>
      <c r="C36" s="12">
        <v>44933.371899999998</v>
      </c>
      <c r="D36" s="12">
        <v>5.0000000000000001E-4</v>
      </c>
      <c r="E36">
        <f t="shared" si="0"/>
        <v>24294.786943148985</v>
      </c>
      <c r="F36" s="66">
        <f t="shared" ref="F36:F41" si="5">ROUND(2*E36,0)/2-F$19</f>
        <v>24294.5</v>
      </c>
      <c r="G36">
        <f t="shared" si="1"/>
        <v>9.4069814993417822E-2</v>
      </c>
      <c r="K36">
        <f>G36</f>
        <v>9.4069814993417822E-2</v>
      </c>
      <c r="Q36" s="2">
        <f t="shared" si="2"/>
        <v>29914.871899999998</v>
      </c>
    </row>
    <row r="37" spans="1:23">
      <c r="A37" s="32" t="s">
        <v>47</v>
      </c>
      <c r="B37" s="20" t="s">
        <v>44</v>
      </c>
      <c r="C37" s="12">
        <v>44934.352800000001</v>
      </c>
      <c r="D37" s="12">
        <v>6.9999999999999999E-4</v>
      </c>
      <c r="E37">
        <f t="shared" si="0"/>
        <v>24297.779003193467</v>
      </c>
      <c r="F37" s="66">
        <f t="shared" si="5"/>
        <v>24297.5</v>
      </c>
      <c r="G37">
        <f t="shared" si="1"/>
        <v>9.146682499704184E-2</v>
      </c>
      <c r="K37">
        <f>G37</f>
        <v>9.146682499704184E-2</v>
      </c>
      <c r="Q37" s="2">
        <f t="shared" si="2"/>
        <v>29915.852800000001</v>
      </c>
    </row>
    <row r="38" spans="1:23">
      <c r="A38" s="33" t="s">
        <v>17</v>
      </c>
      <c r="B38" s="5"/>
      <c r="C38" s="16">
        <v>44968.276400000002</v>
      </c>
      <c r="D38" s="16" t="s">
        <v>19</v>
      </c>
      <c r="E38">
        <f t="shared" si="0"/>
        <v>24401.256878741162</v>
      </c>
      <c r="F38" s="66">
        <f t="shared" si="5"/>
        <v>24401</v>
      </c>
      <c r="G38">
        <f t="shared" si="1"/>
        <v>8.4213670001190621E-2</v>
      </c>
      <c r="H38">
        <f>+G38</f>
        <v>8.4213670001190621E-2</v>
      </c>
      <c r="Q38" s="2">
        <f t="shared" si="2"/>
        <v>29949.776400000002</v>
      </c>
    </row>
    <row r="39" spans="1:23">
      <c r="A39" s="32" t="s">
        <v>47</v>
      </c>
      <c r="B39" s="13" t="s">
        <v>45</v>
      </c>
      <c r="C39" s="12">
        <v>44968.277600000001</v>
      </c>
      <c r="D39" s="12">
        <v>4.0000000000000002E-4</v>
      </c>
      <c r="E39">
        <f t="shared" si="0"/>
        <v>24401.260539126572</v>
      </c>
      <c r="F39" s="66">
        <f t="shared" si="5"/>
        <v>24401</v>
      </c>
      <c r="G39">
        <f t="shared" si="1"/>
        <v>8.5413669999979902E-2</v>
      </c>
      <c r="K39">
        <f>G39</f>
        <v>8.5413669999979902E-2</v>
      </c>
      <c r="Q39" s="2">
        <f t="shared" si="2"/>
        <v>29949.777600000001</v>
      </c>
    </row>
    <row r="40" spans="1:23">
      <c r="A40" s="32" t="s">
        <v>47</v>
      </c>
      <c r="B40" s="13" t="s">
        <v>44</v>
      </c>
      <c r="C40" s="12">
        <v>44997.290099999998</v>
      </c>
      <c r="D40" s="12">
        <v>4.0000000000000002E-4</v>
      </c>
      <c r="E40">
        <f t="shared" si="0"/>
        <v>24489.757982332099</v>
      </c>
      <c r="F40" s="66">
        <f t="shared" si="5"/>
        <v>24489.5</v>
      </c>
      <c r="G40">
        <f t="shared" si="1"/>
        <v>8.4575464992667548E-2</v>
      </c>
      <c r="K40">
        <f>G40</f>
        <v>8.4575464992667548E-2</v>
      </c>
      <c r="Q40" s="2">
        <f t="shared" si="2"/>
        <v>29978.790099999998</v>
      </c>
    </row>
    <row r="41" spans="1:23">
      <c r="A41" s="32" t="s">
        <v>47</v>
      </c>
      <c r="B41" s="13" t="s">
        <v>45</v>
      </c>
      <c r="C41" s="12">
        <v>44998.108</v>
      </c>
      <c r="D41" s="12">
        <v>2.9999999999999997E-4</v>
      </c>
      <c r="E41">
        <f t="shared" si="0"/>
        <v>24492.252840024405</v>
      </c>
      <c r="F41" s="66">
        <f t="shared" si="5"/>
        <v>24492</v>
      </c>
      <c r="G41">
        <f t="shared" si="1"/>
        <v>8.2889639998029452E-2</v>
      </c>
      <c r="K41">
        <f>G41</f>
        <v>8.2889639998029452E-2</v>
      </c>
      <c r="Q41" s="2">
        <f t="shared" si="2"/>
        <v>29979.608</v>
      </c>
    </row>
    <row r="42" spans="1:23">
      <c r="A42" s="24" t="s">
        <v>40</v>
      </c>
      <c r="B42" s="25" t="s">
        <v>45</v>
      </c>
      <c r="C42" s="26">
        <v>46089.354299999999</v>
      </c>
      <c r="D42" s="16"/>
      <c r="E42">
        <f t="shared" si="0"/>
        <v>27820.904540412215</v>
      </c>
      <c r="F42">
        <f t="shared" ref="F42:F66" si="6">ROUND(2*E42,0)/2</f>
        <v>27821</v>
      </c>
      <c r="G42">
        <f t="shared" si="1"/>
        <v>-3.1294930005969945E-2</v>
      </c>
      <c r="J42">
        <f t="shared" ref="J42:J47" si="7">G42</f>
        <v>-3.1294930005969945E-2</v>
      </c>
      <c r="Q42" s="2">
        <f t="shared" si="2"/>
        <v>31070.854299999999</v>
      </c>
      <c r="W42" s="27"/>
    </row>
    <row r="43" spans="1:23">
      <c r="A43" s="24" t="s">
        <v>40</v>
      </c>
      <c r="B43" s="25" t="s">
        <v>45</v>
      </c>
      <c r="C43" s="26">
        <v>46090.3678</v>
      </c>
      <c r="D43" s="16"/>
      <c r="E43">
        <f t="shared" si="0"/>
        <v>27823.996040927126</v>
      </c>
      <c r="F43">
        <f t="shared" si="6"/>
        <v>27824</v>
      </c>
      <c r="G43">
        <f t="shared" si="1"/>
        <v>-1.2979200037079863E-3</v>
      </c>
      <c r="J43">
        <f t="shared" si="7"/>
        <v>-1.2979200037079863E-3</v>
      </c>
      <c r="Q43" s="2">
        <f t="shared" si="2"/>
        <v>31071.8678</v>
      </c>
    </row>
    <row r="44" spans="1:23">
      <c r="A44" s="24" t="s">
        <v>40</v>
      </c>
      <c r="B44" s="25" t="s">
        <v>44</v>
      </c>
      <c r="C44" s="26">
        <v>46090.531600000002</v>
      </c>
      <c r="D44" s="16"/>
      <c r="E44">
        <f t="shared" si="0"/>
        <v>27824.495683536254</v>
      </c>
      <c r="F44">
        <f t="shared" si="6"/>
        <v>27824.5</v>
      </c>
      <c r="G44">
        <f t="shared" si="1"/>
        <v>-1.4150850038276985E-3</v>
      </c>
      <c r="J44">
        <f t="shared" si="7"/>
        <v>-1.4150850038276985E-3</v>
      </c>
      <c r="Q44" s="2">
        <f t="shared" si="2"/>
        <v>31072.031600000002</v>
      </c>
    </row>
    <row r="45" spans="1:23">
      <c r="A45" s="24" t="s">
        <v>40</v>
      </c>
      <c r="B45" s="25" t="s">
        <v>45</v>
      </c>
      <c r="C45" s="26">
        <v>46109.3822</v>
      </c>
      <c r="D45" s="16"/>
      <c r="E45">
        <f t="shared" si="0"/>
        <v>27881.996067952972</v>
      </c>
      <c r="F45">
        <f t="shared" si="6"/>
        <v>27882</v>
      </c>
      <c r="G45">
        <f t="shared" si="1"/>
        <v>-1.2890600046375766E-3</v>
      </c>
      <c r="J45">
        <f t="shared" si="7"/>
        <v>-1.2890600046375766E-3</v>
      </c>
      <c r="Q45" s="2">
        <f t="shared" si="2"/>
        <v>31090.8822</v>
      </c>
    </row>
    <row r="46" spans="1:23">
      <c r="A46" s="24" t="s">
        <v>40</v>
      </c>
      <c r="B46" s="25" t="s">
        <v>45</v>
      </c>
      <c r="C46" s="26">
        <v>46110.365400000002</v>
      </c>
      <c r="D46" s="16"/>
      <c r="E46">
        <f t="shared" si="0"/>
        <v>27884.995143736167</v>
      </c>
      <c r="F46">
        <f t="shared" si="6"/>
        <v>27885</v>
      </c>
      <c r="G46">
        <f t="shared" si="1"/>
        <v>-1.5920500009087846E-3</v>
      </c>
      <c r="J46">
        <f t="shared" si="7"/>
        <v>-1.5920500009087846E-3</v>
      </c>
      <c r="Q46" s="2">
        <f t="shared" si="2"/>
        <v>31091.865400000002</v>
      </c>
    </row>
    <row r="47" spans="1:23">
      <c r="A47" s="24" t="s">
        <v>40</v>
      </c>
      <c r="B47" s="25" t="s">
        <v>45</v>
      </c>
      <c r="C47" s="26">
        <v>46111.349099999999</v>
      </c>
      <c r="D47" s="16"/>
      <c r="E47">
        <f t="shared" si="0"/>
        <v>27887.995744679934</v>
      </c>
      <c r="F47">
        <f t="shared" si="6"/>
        <v>27888</v>
      </c>
      <c r="G47">
        <f t="shared" si="1"/>
        <v>-1.3950400025350973E-3</v>
      </c>
      <c r="J47">
        <f t="shared" si="7"/>
        <v>-1.3950400025350973E-3</v>
      </c>
      <c r="Q47" s="2">
        <f t="shared" si="2"/>
        <v>31092.849099999999</v>
      </c>
    </row>
    <row r="48" spans="1:23">
      <c r="A48" s="32" t="s">
        <v>48</v>
      </c>
      <c r="B48" s="13" t="s">
        <v>45</v>
      </c>
      <c r="C48" s="12">
        <v>47530.595800000003</v>
      </c>
      <c r="D48" s="12">
        <v>6.9999999999999999E-4</v>
      </c>
      <c r="E48">
        <f t="shared" si="0"/>
        <v>32217.154011905954</v>
      </c>
      <c r="F48">
        <f t="shared" si="6"/>
        <v>32217</v>
      </c>
      <c r="G48">
        <f t="shared" si="1"/>
        <v>5.0490390000049956E-2</v>
      </c>
      <c r="K48">
        <f>G48</f>
        <v>5.0490390000049956E-2</v>
      </c>
      <c r="Q48" s="2">
        <f t="shared" si="2"/>
        <v>32512.095800000003</v>
      </c>
    </row>
    <row r="49" spans="1:17">
      <c r="A49" s="32" t="s">
        <v>48</v>
      </c>
      <c r="B49" s="13" t="s">
        <v>45</v>
      </c>
      <c r="C49" s="12">
        <v>47532.562400000003</v>
      </c>
      <c r="D49" s="12">
        <v>1E-3</v>
      </c>
      <c r="E49">
        <f t="shared" si="0"/>
        <v>32223.15277353656</v>
      </c>
      <c r="F49">
        <f t="shared" si="6"/>
        <v>32223</v>
      </c>
      <c r="G49">
        <f t="shared" si="1"/>
        <v>5.0084410002455115E-2</v>
      </c>
      <c r="K49">
        <f>G49</f>
        <v>5.0084410002455115E-2</v>
      </c>
      <c r="Q49" s="2">
        <f t="shared" si="2"/>
        <v>32514.062400000003</v>
      </c>
    </row>
    <row r="50" spans="1:17">
      <c r="A50" s="32" t="s">
        <v>48</v>
      </c>
      <c r="B50" s="13" t="s">
        <v>44</v>
      </c>
      <c r="C50" s="12">
        <v>47952.347600000001</v>
      </c>
      <c r="D50" s="12">
        <v>1E-3</v>
      </c>
      <c r="E50">
        <f t="shared" si="0"/>
        <v>33503.632459724395</v>
      </c>
      <c r="F50">
        <f t="shared" si="6"/>
        <v>33503.5</v>
      </c>
      <c r="G50">
        <f t="shared" si="1"/>
        <v>4.3424844996479806E-2</v>
      </c>
      <c r="K50">
        <f>G50</f>
        <v>4.3424844996479806E-2</v>
      </c>
      <c r="Q50" s="2">
        <f t="shared" si="2"/>
        <v>32933.847600000001</v>
      </c>
    </row>
    <row r="51" spans="1:17">
      <c r="A51" s="32" t="s">
        <v>48</v>
      </c>
      <c r="B51" s="13" t="s">
        <v>44</v>
      </c>
      <c r="C51" s="12">
        <v>47953.337399999997</v>
      </c>
      <c r="D51" s="12">
        <v>8.9999999999999998E-4</v>
      </c>
      <c r="E51">
        <f t="shared" si="0"/>
        <v>33506.651667627346</v>
      </c>
      <c r="F51">
        <f t="shared" si="6"/>
        <v>33506.5</v>
      </c>
      <c r="G51">
        <f t="shared" si="1"/>
        <v>4.9721854993549641E-2</v>
      </c>
      <c r="K51">
        <f>G51</f>
        <v>4.9721854993549641E-2</v>
      </c>
      <c r="Q51" s="2">
        <f t="shared" si="2"/>
        <v>32934.837399999997</v>
      </c>
    </row>
    <row r="52" spans="1:17">
      <c r="A52" s="32" t="s">
        <v>48</v>
      </c>
      <c r="B52" s="13" t="s">
        <v>45</v>
      </c>
      <c r="C52" s="12">
        <v>47968.251199999999</v>
      </c>
      <c r="D52" s="12">
        <v>5.0000000000000001E-4</v>
      </c>
      <c r="E52">
        <f t="shared" si="0"/>
        <v>33552.14354762662</v>
      </c>
      <c r="F52">
        <f t="shared" si="6"/>
        <v>33552</v>
      </c>
      <c r="G52">
        <f t="shared" si="1"/>
        <v>4.705983999883756E-2</v>
      </c>
      <c r="K52">
        <f>G52</f>
        <v>4.705983999883756E-2</v>
      </c>
      <c r="Q52" s="2">
        <f t="shared" si="2"/>
        <v>32949.751199999999</v>
      </c>
    </row>
    <row r="53" spans="1:17">
      <c r="A53" s="62" t="s">
        <v>64</v>
      </c>
      <c r="C53" s="16">
        <v>48271.495999999999</v>
      </c>
      <c r="D53" s="16"/>
      <c r="E53">
        <f t="shared" ref="E53:E84" si="8">+(C53-C$7)/C$8</f>
        <v>34477.137583486139</v>
      </c>
      <c r="F53">
        <f t="shared" si="6"/>
        <v>34477</v>
      </c>
      <c r="G53">
        <f t="shared" ref="G53:G84" si="9">+C53-(C$7+F53*C$8)</f>
        <v>4.5104589997208677E-2</v>
      </c>
      <c r="I53">
        <f>G53</f>
        <v>4.5104589997208677E-2</v>
      </c>
      <c r="Q53" s="2">
        <f t="shared" ref="Q53:Q84" si="10">+C53-15018.5</f>
        <v>33252.995999999999</v>
      </c>
    </row>
    <row r="54" spans="1:17">
      <c r="A54" s="62" t="s">
        <v>64</v>
      </c>
      <c r="C54" s="16">
        <v>48290.506399999998</v>
      </c>
      <c r="D54" s="16"/>
      <c r="E54">
        <f t="shared" si="8"/>
        <v>34535.125409227265</v>
      </c>
      <c r="F54">
        <f t="shared" si="6"/>
        <v>34535</v>
      </c>
      <c r="G54">
        <f t="shared" si="9"/>
        <v>4.111344999546418E-2</v>
      </c>
      <c r="I54">
        <f>G54</f>
        <v>4.111344999546418E-2</v>
      </c>
      <c r="Q54" s="2">
        <f t="shared" si="10"/>
        <v>33272.006399999998</v>
      </c>
    </row>
    <row r="55" spans="1:17">
      <c r="A55" s="32" t="s">
        <v>48</v>
      </c>
      <c r="B55" s="13" t="s">
        <v>44</v>
      </c>
      <c r="C55" s="12">
        <v>48308.370499999997</v>
      </c>
      <c r="D55" s="12">
        <v>1.1000000000000001E-3</v>
      </c>
      <c r="E55">
        <f t="shared" si="8"/>
        <v>34589.616651800912</v>
      </c>
      <c r="F55">
        <f t="shared" si="6"/>
        <v>34589.5</v>
      </c>
      <c r="G55">
        <f t="shared" si="9"/>
        <v>3.8242464994254988E-2</v>
      </c>
      <c r="J55">
        <f>G55</f>
        <v>3.8242464994254988E-2</v>
      </c>
      <c r="Q55" s="2">
        <f t="shared" si="10"/>
        <v>33289.870499999997</v>
      </c>
    </row>
    <row r="56" spans="1:17">
      <c r="A56" s="62" t="s">
        <v>64</v>
      </c>
      <c r="C56" s="16">
        <v>48358.368199999997</v>
      </c>
      <c r="D56" s="16"/>
      <c r="E56">
        <f t="shared" si="8"/>
        <v>34742.125695011848</v>
      </c>
      <c r="F56">
        <f t="shared" si="6"/>
        <v>34742</v>
      </c>
      <c r="G56">
        <f t="shared" si="9"/>
        <v>4.1207139991456643E-2</v>
      </c>
      <c r="I56">
        <f t="shared" ref="I56:I61" si="11">G56</f>
        <v>4.1207139991456643E-2</v>
      </c>
      <c r="Q56" s="2">
        <f t="shared" si="10"/>
        <v>33339.868199999997</v>
      </c>
    </row>
    <row r="57" spans="1:17">
      <c r="A57" s="33" t="s">
        <v>65</v>
      </c>
      <c r="B57" s="5" t="s">
        <v>45</v>
      </c>
      <c r="C57" s="16">
        <v>48500.321000000004</v>
      </c>
      <c r="D57" s="16"/>
      <c r="E57">
        <f t="shared" si="8"/>
        <v>35175.127327269234</v>
      </c>
      <c r="F57">
        <f t="shared" si="6"/>
        <v>35175</v>
      </c>
      <c r="G57">
        <f t="shared" si="9"/>
        <v>4.1742250003153458E-2</v>
      </c>
      <c r="I57">
        <f t="shared" si="11"/>
        <v>4.1742250003153458E-2</v>
      </c>
      <c r="Q57" s="2">
        <f t="shared" si="10"/>
        <v>33481.821000000004</v>
      </c>
    </row>
    <row r="58" spans="1:17">
      <c r="A58" s="62" t="s">
        <v>67</v>
      </c>
      <c r="C58" s="16">
        <v>48625.549200000001</v>
      </c>
      <c r="D58" s="16"/>
      <c r="E58">
        <f t="shared" si="8"/>
        <v>35557.113557936405</v>
      </c>
      <c r="F58">
        <f t="shared" si="6"/>
        <v>35557</v>
      </c>
      <c r="G58">
        <f t="shared" si="9"/>
        <v>3.7228189998131711E-2</v>
      </c>
      <c r="I58">
        <f t="shared" si="11"/>
        <v>3.7228189998131711E-2</v>
      </c>
      <c r="Q58" s="2">
        <f t="shared" si="10"/>
        <v>33607.049200000001</v>
      </c>
    </row>
    <row r="59" spans="1:17">
      <c r="A59" s="62" t="s">
        <v>67</v>
      </c>
      <c r="C59" s="16">
        <v>48683.410400000001</v>
      </c>
      <c r="D59" s="16"/>
      <c r="E59">
        <f t="shared" si="8"/>
        <v>35733.608801738359</v>
      </c>
      <c r="F59">
        <f t="shared" si="6"/>
        <v>35733.5</v>
      </c>
      <c r="G59">
        <f t="shared" si="9"/>
        <v>3.5668944998178631E-2</v>
      </c>
      <c r="I59">
        <f t="shared" si="11"/>
        <v>3.5668944998178631E-2</v>
      </c>
      <c r="Q59" s="2">
        <f t="shared" si="10"/>
        <v>33664.910400000001</v>
      </c>
    </row>
    <row r="60" spans="1:17">
      <c r="A60" s="62" t="s">
        <v>68</v>
      </c>
      <c r="C60" s="16">
        <v>49004.520199999999</v>
      </c>
      <c r="D60" s="16"/>
      <c r="E60">
        <f t="shared" si="8"/>
        <v>36713.096825460583</v>
      </c>
      <c r="F60">
        <f t="shared" si="6"/>
        <v>36713</v>
      </c>
      <c r="G60">
        <f t="shared" si="9"/>
        <v>3.1742709994432516E-2</v>
      </c>
      <c r="I60">
        <f t="shared" si="11"/>
        <v>3.1742709994432516E-2</v>
      </c>
      <c r="Q60" s="2">
        <f t="shared" si="10"/>
        <v>33986.020199999999</v>
      </c>
    </row>
    <row r="61" spans="1:17">
      <c r="A61" s="62" t="s">
        <v>68</v>
      </c>
      <c r="C61" s="16">
        <v>49004.679600000003</v>
      </c>
      <c r="D61" s="16"/>
      <c r="E61">
        <f t="shared" si="8"/>
        <v>36713.583046656524</v>
      </c>
      <c r="F61">
        <f t="shared" si="6"/>
        <v>36713.5</v>
      </c>
      <c r="G61">
        <f t="shared" si="9"/>
        <v>2.7225544996326789E-2</v>
      </c>
      <c r="I61">
        <f t="shared" si="11"/>
        <v>2.7225544996326789E-2</v>
      </c>
      <c r="Q61" s="2">
        <f t="shared" si="10"/>
        <v>33986.179600000003</v>
      </c>
    </row>
    <row r="62" spans="1:17">
      <c r="A62" s="32" t="s">
        <v>48</v>
      </c>
      <c r="B62" s="13" t="s">
        <v>45</v>
      </c>
      <c r="C62" s="12">
        <v>49007.472699999998</v>
      </c>
      <c r="D62" s="12">
        <v>8.0000000000000004E-4</v>
      </c>
      <c r="E62">
        <f t="shared" si="8"/>
        <v>36722.102898741556</v>
      </c>
      <c r="F62">
        <f t="shared" si="6"/>
        <v>36722</v>
      </c>
      <c r="G62">
        <f t="shared" si="9"/>
        <v>3.3733739997842349E-2</v>
      </c>
      <c r="K62">
        <f>G62</f>
        <v>3.3733739997842349E-2</v>
      </c>
      <c r="Q62" s="2">
        <f t="shared" si="10"/>
        <v>33988.972699999998</v>
      </c>
    </row>
    <row r="63" spans="1:17">
      <c r="A63" s="32" t="s">
        <v>48</v>
      </c>
      <c r="B63" s="13" t="s">
        <v>44</v>
      </c>
      <c r="C63" s="12">
        <v>49046.315199999997</v>
      </c>
      <c r="D63" s="12">
        <v>2.0000000000000001E-4</v>
      </c>
      <c r="E63">
        <f t="shared" si="8"/>
        <v>36840.58499913659</v>
      </c>
      <c r="F63">
        <f t="shared" si="6"/>
        <v>36840.5</v>
      </c>
      <c r="G63">
        <f t="shared" si="9"/>
        <v>2.7865634998306632E-2</v>
      </c>
      <c r="K63">
        <f>G63</f>
        <v>2.7865634998306632E-2</v>
      </c>
      <c r="Q63" s="2">
        <f t="shared" si="10"/>
        <v>34027.815199999997</v>
      </c>
    </row>
    <row r="64" spans="1:17">
      <c r="A64" s="32" t="s">
        <v>48</v>
      </c>
      <c r="B64" s="13" t="s">
        <v>45</v>
      </c>
      <c r="C64" s="12">
        <v>49387.430500000002</v>
      </c>
      <c r="D64" s="12">
        <v>1.1000000000000001E-3</v>
      </c>
      <c r="E64">
        <f t="shared" si="8"/>
        <v>37881.096223205175</v>
      </c>
      <c r="F64">
        <f t="shared" si="6"/>
        <v>37881</v>
      </c>
      <c r="G64">
        <f t="shared" si="9"/>
        <v>3.1545270001515746E-2</v>
      </c>
      <c r="J64">
        <f>G64</f>
        <v>3.1545270001515746E-2</v>
      </c>
      <c r="Q64" s="2">
        <f t="shared" si="10"/>
        <v>34368.930500000002</v>
      </c>
    </row>
    <row r="65" spans="1:31">
      <c r="A65" s="62" t="s">
        <v>69</v>
      </c>
      <c r="C65" s="16">
        <v>49393.324200000003</v>
      </c>
      <c r="D65" s="16"/>
      <c r="E65">
        <f t="shared" si="8"/>
        <v>37899.07390113781</v>
      </c>
      <c r="F65">
        <f t="shared" si="6"/>
        <v>37899</v>
      </c>
      <c r="G65">
        <f t="shared" si="9"/>
        <v>2.422732999548316E-2</v>
      </c>
      <c r="I65">
        <f>G65</f>
        <v>2.422732999548316E-2</v>
      </c>
      <c r="Q65" s="2">
        <f t="shared" si="10"/>
        <v>34374.824200000003</v>
      </c>
    </row>
    <row r="66" spans="1:31">
      <c r="A66" s="32" t="s">
        <v>48</v>
      </c>
      <c r="B66" s="13" t="s">
        <v>44</v>
      </c>
      <c r="C66" s="12">
        <v>49401.351799999997</v>
      </c>
      <c r="D66" s="12">
        <v>1.1999999999999999E-3</v>
      </c>
      <c r="E66">
        <f t="shared" si="8"/>
        <v>37923.560659434275</v>
      </c>
      <c r="F66">
        <f t="shared" si="6"/>
        <v>37923.5</v>
      </c>
      <c r="G66">
        <f t="shared" si="9"/>
        <v>1.9886244997906033E-2</v>
      </c>
      <c r="J66">
        <f>G66</f>
        <v>1.9886244997906033E-2</v>
      </c>
      <c r="Q66" s="2">
        <f t="shared" si="10"/>
        <v>34382.851799999997</v>
      </c>
    </row>
    <row r="67" spans="1:31">
      <c r="A67" s="62" t="s">
        <v>69</v>
      </c>
      <c r="C67" s="16">
        <v>49416.434399999998</v>
      </c>
      <c r="D67" s="16"/>
      <c r="E67">
        <f t="shared" si="8"/>
        <v>37969.567433648561</v>
      </c>
      <c r="F67">
        <f t="shared" ref="F67:F98" si="12">ROUND(2*E67,0)/2</f>
        <v>37969.5</v>
      </c>
      <c r="G67">
        <f t="shared" si="9"/>
        <v>2.2107064993178938E-2</v>
      </c>
      <c r="I67">
        <f>G67</f>
        <v>2.2107064993178938E-2</v>
      </c>
      <c r="Q67" s="2">
        <f t="shared" si="10"/>
        <v>34397.934399999998</v>
      </c>
    </row>
    <row r="68" spans="1:31">
      <c r="A68" s="32" t="s">
        <v>48</v>
      </c>
      <c r="B68" s="13" t="s">
        <v>45</v>
      </c>
      <c r="C68" s="12">
        <v>49772.292600000001</v>
      </c>
      <c r="D68" s="12">
        <v>1E-3</v>
      </c>
      <c r="E68">
        <f t="shared" si="8"/>
        <v>39055.049237826919</v>
      </c>
      <c r="F68">
        <f t="shared" si="12"/>
        <v>39055</v>
      </c>
      <c r="G68">
        <f t="shared" si="9"/>
        <v>1.6141849999257829E-2</v>
      </c>
      <c r="K68">
        <f>G68</f>
        <v>1.6141849999257829E-2</v>
      </c>
      <c r="Q68" s="2">
        <f t="shared" si="10"/>
        <v>34753.792600000001</v>
      </c>
    </row>
    <row r="69" spans="1:31">
      <c r="A69" s="34" t="s">
        <v>38</v>
      </c>
      <c r="B69" s="15" t="s">
        <v>44</v>
      </c>
      <c r="C69" s="14">
        <v>49772.453000000001</v>
      </c>
      <c r="D69" s="14">
        <v>4.0000000000000001E-3</v>
      </c>
      <c r="E69">
        <f t="shared" si="8"/>
        <v>39055.538509344027</v>
      </c>
      <c r="F69">
        <f t="shared" si="12"/>
        <v>39055.5</v>
      </c>
      <c r="G69">
        <f t="shared" si="9"/>
        <v>1.262468499771785E-2</v>
      </c>
      <c r="J69">
        <f>G69</f>
        <v>1.262468499771785E-2</v>
      </c>
      <c r="Q69" s="2">
        <f t="shared" si="10"/>
        <v>34753.953000000001</v>
      </c>
    </row>
    <row r="70" spans="1:31">
      <c r="A70" s="34" t="s">
        <v>38</v>
      </c>
      <c r="B70" s="15" t="s">
        <v>44</v>
      </c>
      <c r="C70" s="14">
        <v>49772.453999999998</v>
      </c>
      <c r="D70" s="14">
        <v>4.0000000000000001E-3</v>
      </c>
      <c r="E70">
        <f t="shared" si="8"/>
        <v>39055.541559665195</v>
      </c>
      <c r="F70">
        <f t="shared" si="12"/>
        <v>39055.5</v>
      </c>
      <c r="G70">
        <f t="shared" si="9"/>
        <v>1.3624684994283598E-2</v>
      </c>
      <c r="J70">
        <f>G70</f>
        <v>1.3624684994283598E-2</v>
      </c>
      <c r="Q70" s="2">
        <f t="shared" si="10"/>
        <v>34753.953999999998</v>
      </c>
    </row>
    <row r="71" spans="1:31">
      <c r="A71" s="32" t="s">
        <v>48</v>
      </c>
      <c r="B71" s="13" t="s">
        <v>44</v>
      </c>
      <c r="C71" s="12">
        <v>49772.457000000002</v>
      </c>
      <c r="D71" s="12">
        <v>2.3E-3</v>
      </c>
      <c r="E71">
        <f t="shared" si="8"/>
        <v>39055.550710628748</v>
      </c>
      <c r="F71">
        <f t="shared" si="12"/>
        <v>39055.5</v>
      </c>
      <c r="G71">
        <f t="shared" si="9"/>
        <v>1.6624684998532757E-2</v>
      </c>
      <c r="J71">
        <f>G71</f>
        <v>1.6624684998532757E-2</v>
      </c>
      <c r="Q71" s="2">
        <f t="shared" si="10"/>
        <v>34753.957000000002</v>
      </c>
    </row>
    <row r="72" spans="1:31">
      <c r="A72" s="32" t="s">
        <v>48</v>
      </c>
      <c r="B72" s="13" t="s">
        <v>44</v>
      </c>
      <c r="C72" s="12">
        <v>49779.341</v>
      </c>
      <c r="D72" s="12">
        <v>1E-3</v>
      </c>
      <c r="E72">
        <f t="shared" si="8"/>
        <v>39076.549121624928</v>
      </c>
      <c r="F72">
        <f t="shared" si="12"/>
        <v>39076.5</v>
      </c>
      <c r="G72">
        <f t="shared" si="9"/>
        <v>1.6103754998766817E-2</v>
      </c>
      <c r="K72">
        <f>G72</f>
        <v>1.6103754998766817E-2</v>
      </c>
      <c r="Q72" s="2">
        <f t="shared" si="10"/>
        <v>34760.841</v>
      </c>
    </row>
    <row r="73" spans="1:31">
      <c r="A73" s="33" t="s">
        <v>39</v>
      </c>
      <c r="B73" s="5" t="s">
        <v>44</v>
      </c>
      <c r="C73" s="60">
        <v>50156.340700000001</v>
      </c>
      <c r="D73" s="16" t="s">
        <v>19</v>
      </c>
      <c r="E73">
        <f t="shared" si="8"/>
        <v>40226.519291008961</v>
      </c>
      <c r="F73">
        <f t="shared" si="12"/>
        <v>40226.5</v>
      </c>
      <c r="G73">
        <f t="shared" si="9"/>
        <v>6.3242549949791282E-3</v>
      </c>
      <c r="H73">
        <f>G73</f>
        <v>6.3242549949791282E-3</v>
      </c>
      <c r="Q73" s="2">
        <f t="shared" si="10"/>
        <v>35137.840700000001</v>
      </c>
    </row>
    <row r="74" spans="1:31">
      <c r="A74" s="33" t="s">
        <v>37</v>
      </c>
      <c r="B74" s="5" t="s">
        <v>44</v>
      </c>
      <c r="C74" s="16">
        <v>50840.5173</v>
      </c>
      <c r="D74" s="16">
        <v>2.9999999999999997E-4</v>
      </c>
      <c r="E74">
        <f t="shared" si="8"/>
        <v>42313.477664160418</v>
      </c>
      <c r="F74">
        <f t="shared" si="12"/>
        <v>42313.5</v>
      </c>
      <c r="G74">
        <f t="shared" si="9"/>
        <v>-7.3224550069426186E-3</v>
      </c>
      <c r="K74">
        <f>G74</f>
        <v>-7.3224550069426186E-3</v>
      </c>
      <c r="O74">
        <f t="shared" ref="O74:O118" ca="1" si="13">+C$11+C$12*F74</f>
        <v>-4.1486306375264348E-2</v>
      </c>
      <c r="Q74" s="2">
        <f t="shared" si="10"/>
        <v>35822.0173</v>
      </c>
      <c r="AA74">
        <v>10</v>
      </c>
      <c r="AC74" t="s">
        <v>32</v>
      </c>
      <c r="AE74" t="s">
        <v>34</v>
      </c>
    </row>
    <row r="75" spans="1:31">
      <c r="A75" s="33" t="s">
        <v>35</v>
      </c>
      <c r="B75" s="21" t="s">
        <v>44</v>
      </c>
      <c r="C75" s="16">
        <v>50897.392999999996</v>
      </c>
      <c r="D75" s="16">
        <v>3.0000000000000001E-3</v>
      </c>
      <c r="E75">
        <f t="shared" si="8"/>
        <v>42486.966816440465</v>
      </c>
      <c r="F75">
        <f t="shared" si="12"/>
        <v>42487</v>
      </c>
      <c r="G75">
        <f t="shared" si="9"/>
        <v>-1.0878710003453307E-2</v>
      </c>
      <c r="I75">
        <f>G75</f>
        <v>-1.0878710003453307E-2</v>
      </c>
      <c r="O75">
        <f t="shared" ca="1" si="13"/>
        <v>-4.1814220143364014E-2</v>
      </c>
      <c r="Q75" s="2">
        <f t="shared" si="10"/>
        <v>35878.892999999996</v>
      </c>
    </row>
    <row r="76" spans="1:31">
      <c r="A76" s="33" t="s">
        <v>36</v>
      </c>
      <c r="B76" s="5" t="s">
        <v>44</v>
      </c>
      <c r="C76" s="16">
        <v>51222.438699999999</v>
      </c>
      <c r="D76" s="16">
        <v>5.0000000000000001E-4</v>
      </c>
      <c r="E76">
        <f t="shared" si="8"/>
        <v>43478.460599291102</v>
      </c>
      <c r="F76">
        <f t="shared" si="12"/>
        <v>43478.5</v>
      </c>
      <c r="G76">
        <f t="shared" si="9"/>
        <v>-1.2916905005113222E-2</v>
      </c>
      <c r="K76">
        <f t="shared" ref="K76:K82" si="14">G76</f>
        <v>-1.2916905005113222E-2</v>
      </c>
      <c r="O76">
        <f t="shared" ca="1" si="13"/>
        <v>-4.3688148103426389E-2</v>
      </c>
      <c r="Q76" s="2">
        <f t="shared" si="10"/>
        <v>36203.938699999999</v>
      </c>
    </row>
    <row r="77" spans="1:31">
      <c r="A77" s="11" t="s">
        <v>101</v>
      </c>
      <c r="B77" s="5" t="s">
        <v>45</v>
      </c>
      <c r="C77" s="16">
        <v>51245.207900000001</v>
      </c>
      <c r="E77">
        <f t="shared" si="8"/>
        <v>43547.913972279835</v>
      </c>
      <c r="F77">
        <f t="shared" si="12"/>
        <v>43548</v>
      </c>
      <c r="G77">
        <f t="shared" si="9"/>
        <v>-2.8202840003359597E-2</v>
      </c>
      <c r="K77">
        <f t="shared" si="14"/>
        <v>-2.8202840003359597E-2</v>
      </c>
      <c r="O77">
        <f t="shared" ca="1" si="13"/>
        <v>-4.3819502609956235E-2</v>
      </c>
      <c r="Q77" s="2">
        <f t="shared" si="10"/>
        <v>36226.707900000001</v>
      </c>
    </row>
    <row r="78" spans="1:31">
      <c r="A78" s="11" t="s">
        <v>101</v>
      </c>
      <c r="B78" s="5" t="s">
        <v>45</v>
      </c>
      <c r="C78" s="16">
        <v>51246.192499999997</v>
      </c>
      <c r="E78">
        <f t="shared" si="8"/>
        <v>43550.917318512664</v>
      </c>
      <c r="F78">
        <f t="shared" si="12"/>
        <v>43551</v>
      </c>
      <c r="G78">
        <f t="shared" si="9"/>
        <v>-2.7105830005893949E-2</v>
      </c>
      <c r="K78">
        <f t="shared" si="14"/>
        <v>-2.7105830005893949E-2</v>
      </c>
      <c r="O78">
        <f t="shared" ca="1" si="13"/>
        <v>-4.3825172588655356E-2</v>
      </c>
      <c r="Q78" s="2">
        <f t="shared" si="10"/>
        <v>36227.692499999997</v>
      </c>
    </row>
    <row r="79" spans="1:31">
      <c r="A79" s="11" t="s">
        <v>101</v>
      </c>
      <c r="B79" s="5" t="s">
        <v>45</v>
      </c>
      <c r="C79" s="16">
        <v>51247.176200000002</v>
      </c>
      <c r="E79">
        <f t="shared" si="8"/>
        <v>43553.917919456449</v>
      </c>
      <c r="F79">
        <f t="shared" si="12"/>
        <v>43554</v>
      </c>
      <c r="G79">
        <f t="shared" si="9"/>
        <v>-2.6908820000244305E-2</v>
      </c>
      <c r="K79">
        <f t="shared" si="14"/>
        <v>-2.6908820000244305E-2</v>
      </c>
      <c r="O79">
        <f t="shared" ca="1" si="13"/>
        <v>-4.3830842567354492E-2</v>
      </c>
      <c r="Q79" s="2">
        <f t="shared" si="10"/>
        <v>36228.676200000002</v>
      </c>
    </row>
    <row r="80" spans="1:31">
      <c r="A80" s="11" t="s">
        <v>101</v>
      </c>
      <c r="B80" s="5" t="s">
        <v>45</v>
      </c>
      <c r="C80" s="16">
        <v>51248.159200000002</v>
      </c>
      <c r="E80">
        <f t="shared" si="8"/>
        <v>43556.916385175398</v>
      </c>
      <c r="F80">
        <f t="shared" si="12"/>
        <v>43557</v>
      </c>
      <c r="G80">
        <f t="shared" si="9"/>
        <v>-2.7411809998739045E-2</v>
      </c>
      <c r="K80">
        <f t="shared" si="14"/>
        <v>-2.7411809998739045E-2</v>
      </c>
      <c r="O80">
        <f t="shared" ca="1" si="13"/>
        <v>-4.3836512546053613E-2</v>
      </c>
      <c r="Q80" s="2">
        <f t="shared" si="10"/>
        <v>36229.659200000002</v>
      </c>
    </row>
    <row r="81" spans="1:17">
      <c r="A81" s="32" t="s">
        <v>49</v>
      </c>
      <c r="B81" s="13" t="s">
        <v>44</v>
      </c>
      <c r="C81" s="12">
        <v>51955.467499999999</v>
      </c>
      <c r="D81" s="12">
        <v>6.9999999999999999E-4</v>
      </c>
      <c r="E81">
        <f t="shared" si="8"/>
        <v>45714.433872742964</v>
      </c>
      <c r="F81">
        <f t="shared" si="12"/>
        <v>45714.5</v>
      </c>
      <c r="G81">
        <f t="shared" si="9"/>
        <v>-2.1678785007679835E-2</v>
      </c>
      <c r="K81">
        <f t="shared" si="14"/>
        <v>-2.1678785007679835E-2</v>
      </c>
      <c r="O81">
        <f t="shared" ca="1" si="13"/>
        <v>-4.7914172227177754E-2</v>
      </c>
      <c r="Q81" s="2">
        <f t="shared" si="10"/>
        <v>36936.967499999999</v>
      </c>
    </row>
    <row r="82" spans="1:17">
      <c r="A82" s="62" t="s">
        <v>70</v>
      </c>
      <c r="C82" s="16">
        <v>52000.379699999998</v>
      </c>
      <c r="D82" s="16"/>
      <c r="E82">
        <f t="shared" si="8"/>
        <v>45851.430507598139</v>
      </c>
      <c r="F82">
        <f t="shared" si="12"/>
        <v>45851.5</v>
      </c>
      <c r="G82">
        <f t="shared" si="9"/>
        <v>-2.2781995001423638E-2</v>
      </c>
      <c r="K82">
        <f t="shared" si="14"/>
        <v>-2.2781995001423638E-2</v>
      </c>
      <c r="O82">
        <f t="shared" ca="1" si="13"/>
        <v>-4.8173101254438008E-2</v>
      </c>
      <c r="Q82" s="2">
        <f t="shared" si="10"/>
        <v>36981.879699999998</v>
      </c>
    </row>
    <row r="83" spans="1:17">
      <c r="A83" s="32" t="s">
        <v>49</v>
      </c>
      <c r="B83" s="64"/>
      <c r="C83" s="32">
        <v>52307.394099999998</v>
      </c>
      <c r="D83" s="32">
        <v>1.1000000000000001E-3</v>
      </c>
      <c r="E83">
        <f t="shared" si="8"/>
        <v>46787.923034173982</v>
      </c>
      <c r="F83">
        <f t="shared" si="12"/>
        <v>46788</v>
      </c>
      <c r="G83">
        <f t="shared" si="9"/>
        <v>-2.5232040003174916E-2</v>
      </c>
      <c r="J83">
        <f>G83</f>
        <v>-2.5232040003174916E-2</v>
      </c>
      <c r="O83">
        <f t="shared" ca="1" si="13"/>
        <v>-4.9943079605016344E-2</v>
      </c>
      <c r="Q83" s="2">
        <f t="shared" si="10"/>
        <v>37288.894099999998</v>
      </c>
    </row>
    <row r="84" spans="1:17">
      <c r="A84" s="63" t="s">
        <v>91</v>
      </c>
      <c r="B84" s="59" t="s">
        <v>44</v>
      </c>
      <c r="C84" s="58">
        <v>52347.553</v>
      </c>
      <c r="D84" s="58">
        <v>1E-3</v>
      </c>
      <c r="E84">
        <f t="shared" si="8"/>
        <v>46910.420577369056</v>
      </c>
      <c r="F84">
        <f t="shared" si="12"/>
        <v>46910.5</v>
      </c>
      <c r="G84">
        <f t="shared" si="9"/>
        <v>-2.603746500244597E-2</v>
      </c>
      <c r="I84">
        <f>G84</f>
        <v>-2.603746500244597E-2</v>
      </c>
      <c r="O84">
        <f t="shared" ca="1" si="13"/>
        <v>-5.0174603735230805E-2</v>
      </c>
      <c r="Q84" s="2">
        <f t="shared" si="10"/>
        <v>37329.053</v>
      </c>
    </row>
    <row r="85" spans="1:17">
      <c r="A85" s="56" t="s">
        <v>89</v>
      </c>
      <c r="B85" s="54" t="s">
        <v>44</v>
      </c>
      <c r="C85" s="36">
        <v>52629.808700000001</v>
      </c>
      <c r="D85" s="36">
        <v>5.9999999999999995E-4</v>
      </c>
      <c r="E85">
        <f t="shared" ref="E85:E118" si="15">+(C85-C$7)/C$8</f>
        <v>47771.391116970568</v>
      </c>
      <c r="F85">
        <f t="shared" si="12"/>
        <v>47771.5</v>
      </c>
      <c r="G85">
        <f t="shared" ref="G85:G116" si="16">+C85-(C$7+F85*C$8)</f>
        <v>-3.5695595004654024E-2</v>
      </c>
      <c r="K85">
        <f t="shared" ref="K85:K91" si="17">G85</f>
        <v>-3.5695595004654024E-2</v>
      </c>
      <c r="O85">
        <f t="shared" ca="1" si="13"/>
        <v>-5.1801887621881038E-2</v>
      </c>
      <c r="Q85" s="2">
        <f t="shared" ref="Q85:Q118" si="18">+C85-15018.5</f>
        <v>37611.308700000001</v>
      </c>
    </row>
    <row r="86" spans="1:17">
      <c r="A86" s="63" t="s">
        <v>91</v>
      </c>
      <c r="B86" s="59" t="s">
        <v>44</v>
      </c>
      <c r="C86" s="58">
        <v>52629.808700000001</v>
      </c>
      <c r="D86" s="58">
        <v>5.9999999999999995E-4</v>
      </c>
      <c r="E86">
        <f t="shared" si="15"/>
        <v>47771.391116970568</v>
      </c>
      <c r="F86">
        <f t="shared" si="12"/>
        <v>47771.5</v>
      </c>
      <c r="G86">
        <f t="shared" si="16"/>
        <v>-3.5695595004654024E-2</v>
      </c>
      <c r="K86">
        <f t="shared" si="17"/>
        <v>-3.5695595004654024E-2</v>
      </c>
      <c r="O86">
        <f t="shared" ca="1" si="13"/>
        <v>-5.1801887621881038E-2</v>
      </c>
      <c r="Q86" s="2">
        <f t="shared" si="18"/>
        <v>37611.308700000001</v>
      </c>
    </row>
    <row r="87" spans="1:17">
      <c r="A87" s="24" t="s">
        <v>43</v>
      </c>
      <c r="B87" s="25" t="s">
        <v>44</v>
      </c>
      <c r="C87" s="36">
        <v>52706.682889446347</v>
      </c>
      <c r="D87" s="36">
        <v>1E-4</v>
      </c>
      <c r="E87">
        <f t="shared" si="15"/>
        <v>48005.882085156685</v>
      </c>
      <c r="F87">
        <f t="shared" si="12"/>
        <v>48006</v>
      </c>
      <c r="G87">
        <f t="shared" si="16"/>
        <v>-3.8656533659377601E-2</v>
      </c>
      <c r="K87">
        <f t="shared" si="17"/>
        <v>-3.8656533659377601E-2</v>
      </c>
      <c r="O87">
        <f t="shared" ca="1" si="13"/>
        <v>-5.2245090956863013E-2</v>
      </c>
      <c r="Q87" s="2">
        <f t="shared" si="18"/>
        <v>37688.182889446347</v>
      </c>
    </row>
    <row r="88" spans="1:17">
      <c r="A88" s="56" t="s">
        <v>89</v>
      </c>
      <c r="B88" s="54" t="s">
        <v>44</v>
      </c>
      <c r="C88" s="36">
        <v>53025.822200000002</v>
      </c>
      <c r="D88" s="36">
        <v>5.9999999999999995E-4</v>
      </c>
      <c r="E88">
        <f t="shared" si="15"/>
        <v>48979.359483187742</v>
      </c>
      <c r="F88">
        <f t="shared" si="12"/>
        <v>48979.5</v>
      </c>
      <c r="G88">
        <f t="shared" si="16"/>
        <v>-4.6066235001489986E-2</v>
      </c>
      <c r="K88">
        <f t="shared" si="17"/>
        <v>-4.6066235001489986E-2</v>
      </c>
      <c r="O88">
        <f t="shared" ca="1" si="13"/>
        <v>-5.4084999044730603E-2</v>
      </c>
      <c r="Q88" s="2">
        <f t="shared" si="18"/>
        <v>38007.322200000002</v>
      </c>
    </row>
    <row r="89" spans="1:17">
      <c r="A89" s="63" t="s">
        <v>91</v>
      </c>
      <c r="B89" s="59" t="s">
        <v>44</v>
      </c>
      <c r="C89" s="65">
        <v>53025.822200000002</v>
      </c>
      <c r="D89" s="58">
        <v>5.9999999999999995E-4</v>
      </c>
      <c r="E89">
        <f t="shared" si="15"/>
        <v>48979.359483187742</v>
      </c>
      <c r="F89">
        <f t="shared" si="12"/>
        <v>48979.5</v>
      </c>
      <c r="G89">
        <f t="shared" si="16"/>
        <v>-4.6066235001489986E-2</v>
      </c>
      <c r="K89">
        <f t="shared" si="17"/>
        <v>-4.6066235001489986E-2</v>
      </c>
      <c r="O89">
        <f t="shared" ca="1" si="13"/>
        <v>-5.4084999044730603E-2</v>
      </c>
      <c r="Q89" s="2">
        <f t="shared" si="18"/>
        <v>38007.322200000002</v>
      </c>
    </row>
    <row r="90" spans="1:17">
      <c r="A90" s="56" t="s">
        <v>89</v>
      </c>
      <c r="B90" s="54" t="s">
        <v>45</v>
      </c>
      <c r="C90" s="36">
        <v>53088.604800000001</v>
      </c>
      <c r="D90" s="36">
        <v>2.9999999999999997E-4</v>
      </c>
      <c r="E90">
        <f t="shared" si="15"/>
        <v>49170.866577639987</v>
      </c>
      <c r="F90">
        <f t="shared" si="12"/>
        <v>49171</v>
      </c>
      <c r="G90">
        <f t="shared" si="16"/>
        <v>-4.3740430002799258E-2</v>
      </c>
      <c r="K90">
        <f t="shared" si="17"/>
        <v>-4.3740430002799258E-2</v>
      </c>
      <c r="O90">
        <f t="shared" ca="1" si="13"/>
        <v>-5.4446932685025054E-2</v>
      </c>
      <c r="Q90" s="2">
        <f t="shared" si="18"/>
        <v>38070.104800000001</v>
      </c>
    </row>
    <row r="91" spans="1:17">
      <c r="A91" s="63" t="s">
        <v>91</v>
      </c>
      <c r="B91" s="59" t="s">
        <v>45</v>
      </c>
      <c r="C91" s="58">
        <v>53088.604800000001</v>
      </c>
      <c r="D91" s="58">
        <v>2.9999999999999997E-4</v>
      </c>
      <c r="E91">
        <f t="shared" si="15"/>
        <v>49170.866577639987</v>
      </c>
      <c r="F91">
        <f t="shared" si="12"/>
        <v>49171</v>
      </c>
      <c r="G91">
        <f t="shared" si="16"/>
        <v>-4.3740430002799258E-2</v>
      </c>
      <c r="K91">
        <f t="shared" si="17"/>
        <v>-4.3740430002799258E-2</v>
      </c>
      <c r="O91">
        <f t="shared" ca="1" si="13"/>
        <v>-5.4446932685025054E-2</v>
      </c>
      <c r="Q91" s="2">
        <f t="shared" si="18"/>
        <v>38070.104800000001</v>
      </c>
    </row>
    <row r="92" spans="1:17">
      <c r="A92" s="35" t="s">
        <v>52</v>
      </c>
      <c r="B92" s="54" t="s">
        <v>44</v>
      </c>
      <c r="C92" s="36">
        <v>53094.344400000002</v>
      </c>
      <c r="D92" s="36">
        <v>2E-3</v>
      </c>
      <c r="E92">
        <f t="shared" si="15"/>
        <v>49188.374201078936</v>
      </c>
      <c r="F92">
        <f t="shared" si="12"/>
        <v>49188.5</v>
      </c>
      <c r="G92">
        <f t="shared" si="16"/>
        <v>-4.1241204999096226E-2</v>
      </c>
      <c r="J92">
        <f>G92</f>
        <v>-4.1241204999096226E-2</v>
      </c>
      <c r="O92">
        <f t="shared" ca="1" si="13"/>
        <v>-5.4480007560769983E-2</v>
      </c>
      <c r="Q92" s="2">
        <f t="shared" si="18"/>
        <v>38075.844400000002</v>
      </c>
    </row>
    <row r="93" spans="1:17">
      <c r="A93" s="32" t="s">
        <v>50</v>
      </c>
      <c r="B93" s="33"/>
      <c r="C93" s="36">
        <v>53105.157299999999</v>
      </c>
      <c r="D93" s="36">
        <v>2.0000000000000001E-4</v>
      </c>
      <c r="E93">
        <f t="shared" si="15"/>
        <v>49221.357018955263</v>
      </c>
      <c r="F93">
        <f t="shared" si="12"/>
        <v>49221.5</v>
      </c>
      <c r="G93">
        <f t="shared" si="16"/>
        <v>-4.6874095001840033E-2</v>
      </c>
      <c r="K93">
        <f>G93</f>
        <v>-4.6874095001840033E-2</v>
      </c>
      <c r="O93">
        <f t="shared" ca="1" si="13"/>
        <v>-5.4542377326460403E-2</v>
      </c>
      <c r="Q93" s="2">
        <f t="shared" si="18"/>
        <v>38086.657299999999</v>
      </c>
    </row>
    <row r="94" spans="1:17">
      <c r="A94" s="36" t="s">
        <v>51</v>
      </c>
      <c r="B94" s="54" t="s">
        <v>44</v>
      </c>
      <c r="C94" s="36">
        <v>53387.419900000001</v>
      </c>
      <c r="D94" s="36">
        <v>1E-4</v>
      </c>
      <c r="E94">
        <f t="shared" si="15"/>
        <v>50082.348605772917</v>
      </c>
      <c r="F94">
        <f t="shared" si="12"/>
        <v>50082.5</v>
      </c>
      <c r="G94">
        <f t="shared" si="16"/>
        <v>-4.9632225003733765E-2</v>
      </c>
      <c r="K94">
        <f>G94</f>
        <v>-4.9632225003733765E-2</v>
      </c>
      <c r="O94">
        <f t="shared" ca="1" si="13"/>
        <v>-5.6169661213110636E-2</v>
      </c>
      <c r="Q94" s="2">
        <f t="shared" si="18"/>
        <v>38368.919900000001</v>
      </c>
    </row>
    <row r="95" spans="1:17">
      <c r="A95" s="36" t="s">
        <v>51</v>
      </c>
      <c r="B95" s="54" t="s">
        <v>45</v>
      </c>
      <c r="C95" s="36">
        <v>53387.581200000001</v>
      </c>
      <c r="D95" s="36">
        <v>2.0000000000000001E-4</v>
      </c>
      <c r="E95">
        <f t="shared" si="15"/>
        <v>50082.84062257909</v>
      </c>
      <c r="F95">
        <f t="shared" si="12"/>
        <v>50083</v>
      </c>
      <c r="G95">
        <f t="shared" si="16"/>
        <v>-5.2249390006181784E-2</v>
      </c>
      <c r="K95">
        <f>G95</f>
        <v>-5.2249390006181784E-2</v>
      </c>
      <c r="O95">
        <f t="shared" ca="1" si="13"/>
        <v>-5.6170606209560492E-2</v>
      </c>
      <c r="Q95" s="2">
        <f t="shared" si="18"/>
        <v>38369.081200000001</v>
      </c>
    </row>
    <row r="96" spans="1:17">
      <c r="A96" s="56" t="s">
        <v>80</v>
      </c>
      <c r="B96" s="54" t="s">
        <v>44</v>
      </c>
      <c r="C96" s="36">
        <v>53387.749600000003</v>
      </c>
      <c r="D96" s="36">
        <v>5.9999999999999995E-4</v>
      </c>
      <c r="E96">
        <f t="shared" si="15"/>
        <v>50083.354296665639</v>
      </c>
      <c r="F96">
        <f t="shared" si="12"/>
        <v>50083.5</v>
      </c>
      <c r="G96">
        <f t="shared" si="16"/>
        <v>-4.7766554998815991E-2</v>
      </c>
      <c r="K96">
        <f>G96</f>
        <v>-4.7766554998815991E-2</v>
      </c>
      <c r="O96">
        <f t="shared" ca="1" si="13"/>
        <v>-5.6171551206010348E-2</v>
      </c>
      <c r="Q96" s="2">
        <f t="shared" si="18"/>
        <v>38369.249600000003</v>
      </c>
    </row>
    <row r="97" spans="1:17">
      <c r="A97" s="56" t="s">
        <v>80</v>
      </c>
      <c r="B97" s="54" t="s">
        <v>44</v>
      </c>
      <c r="C97" s="36">
        <v>53388.732900000003</v>
      </c>
      <c r="D97" s="36">
        <v>1E-3</v>
      </c>
      <c r="E97">
        <f t="shared" si="15"/>
        <v>50086.35367748094</v>
      </c>
      <c r="F97">
        <f t="shared" si="12"/>
        <v>50086.5</v>
      </c>
      <c r="G97">
        <f t="shared" si="16"/>
        <v>-4.7969545004889369E-2</v>
      </c>
      <c r="J97">
        <f>G97</f>
        <v>-4.7969545004889369E-2</v>
      </c>
      <c r="O97">
        <f t="shared" ca="1" si="13"/>
        <v>-5.6177221184709483E-2</v>
      </c>
      <c r="Q97" s="2">
        <f t="shared" si="18"/>
        <v>38370.232900000003</v>
      </c>
    </row>
    <row r="98" spans="1:17">
      <c r="A98" s="56" t="s">
        <v>80</v>
      </c>
      <c r="B98" s="54" t="s">
        <v>44</v>
      </c>
      <c r="C98" s="36">
        <v>53389.716500000002</v>
      </c>
      <c r="D98" s="36">
        <v>1E-3</v>
      </c>
      <c r="E98">
        <f t="shared" si="15"/>
        <v>50089.353973392594</v>
      </c>
      <c r="F98">
        <f t="shared" si="12"/>
        <v>50089.5</v>
      </c>
      <c r="G98">
        <f t="shared" si="16"/>
        <v>-4.7872535003989469E-2</v>
      </c>
      <c r="J98">
        <f>G98</f>
        <v>-4.7872535003989469E-2</v>
      </c>
      <c r="O98">
        <f t="shared" ca="1" si="13"/>
        <v>-5.6182891163408605E-2</v>
      </c>
      <c r="Q98" s="2">
        <f t="shared" si="18"/>
        <v>38371.216500000002</v>
      </c>
    </row>
    <row r="99" spans="1:17">
      <c r="A99" s="56" t="s">
        <v>80</v>
      </c>
      <c r="B99" s="54" t="s">
        <v>45</v>
      </c>
      <c r="C99" s="36">
        <v>53400.693399999996</v>
      </c>
      <c r="D99" s="36">
        <v>6.9999999999999999E-4</v>
      </c>
      <c r="E99">
        <f t="shared" si="15"/>
        <v>50122.837043942265</v>
      </c>
      <c r="F99">
        <f t="shared" ref="F99:F118" si="19">ROUND(2*E99,0)/2</f>
        <v>50123</v>
      </c>
      <c r="G99">
        <f t="shared" si="16"/>
        <v>-5.3422590004629456E-2</v>
      </c>
      <c r="K99">
        <f>G99</f>
        <v>-5.3422590004629456E-2</v>
      </c>
      <c r="O99">
        <f t="shared" ca="1" si="13"/>
        <v>-5.6246205925548895E-2</v>
      </c>
      <c r="Q99" s="2">
        <f t="shared" si="18"/>
        <v>38382.193399999996</v>
      </c>
    </row>
    <row r="100" spans="1:17">
      <c r="A100" s="56" t="s">
        <v>80</v>
      </c>
      <c r="B100" s="54" t="s">
        <v>45</v>
      </c>
      <c r="C100" s="36">
        <v>53404.628499999999</v>
      </c>
      <c r="D100" s="36">
        <v>1.8E-3</v>
      </c>
      <c r="E100">
        <f t="shared" si="15"/>
        <v>50134.840362813731</v>
      </c>
      <c r="F100">
        <f t="shared" si="19"/>
        <v>50135</v>
      </c>
      <c r="G100">
        <f t="shared" si="16"/>
        <v>-5.2334550004161429E-2</v>
      </c>
      <c r="J100">
        <f>G100</f>
        <v>-5.2334550004161429E-2</v>
      </c>
      <c r="O100">
        <f t="shared" ca="1" si="13"/>
        <v>-5.6268885840345409E-2</v>
      </c>
      <c r="Q100" s="2">
        <f t="shared" si="18"/>
        <v>38386.128499999999</v>
      </c>
    </row>
    <row r="101" spans="1:17">
      <c r="A101" s="56" t="s">
        <v>80</v>
      </c>
      <c r="B101" s="54" t="s">
        <v>44</v>
      </c>
      <c r="C101" s="36">
        <v>53404.792600000001</v>
      </c>
      <c r="D101" s="36">
        <v>1.6000000000000001E-3</v>
      </c>
      <c r="E101">
        <f t="shared" si="15"/>
        <v>50135.340920519207</v>
      </c>
      <c r="F101">
        <f t="shared" si="19"/>
        <v>50135.5</v>
      </c>
      <c r="G101">
        <f t="shared" si="16"/>
        <v>-5.2151715004583821E-2</v>
      </c>
      <c r="J101">
        <f>G101</f>
        <v>-5.2151715004583821E-2</v>
      </c>
      <c r="O101">
        <f t="shared" ca="1" si="13"/>
        <v>-5.6269830836795265E-2</v>
      </c>
      <c r="Q101" s="2">
        <f t="shared" si="18"/>
        <v>38386.292600000001</v>
      </c>
    </row>
    <row r="102" spans="1:17">
      <c r="A102" s="56" t="s">
        <v>80</v>
      </c>
      <c r="B102" s="54" t="s">
        <v>45</v>
      </c>
      <c r="C102" s="36">
        <v>53405.6126</v>
      </c>
      <c r="D102" s="36">
        <v>2.9999999999999997E-4</v>
      </c>
      <c r="E102">
        <f t="shared" si="15"/>
        <v>50137.842183885979</v>
      </c>
      <c r="F102">
        <f t="shared" si="19"/>
        <v>50138</v>
      </c>
      <c r="G102">
        <f t="shared" si="16"/>
        <v>-5.1737540001340676E-2</v>
      </c>
      <c r="K102">
        <f>G102</f>
        <v>-5.1737540001340676E-2</v>
      </c>
      <c r="O102">
        <f t="shared" ca="1" si="13"/>
        <v>-5.6274555819044544E-2</v>
      </c>
      <c r="Q102" s="2">
        <f t="shared" si="18"/>
        <v>38387.1126</v>
      </c>
    </row>
    <row r="103" spans="1:17">
      <c r="A103" s="56" t="s">
        <v>80</v>
      </c>
      <c r="B103" s="54" t="s">
        <v>44</v>
      </c>
      <c r="C103" s="36">
        <v>53405.78</v>
      </c>
      <c r="D103" s="36">
        <v>8.9999999999999998E-4</v>
      </c>
      <c r="E103">
        <f t="shared" si="15"/>
        <v>50138.352807651339</v>
      </c>
      <c r="F103">
        <f t="shared" si="19"/>
        <v>50138.5</v>
      </c>
      <c r="G103">
        <f t="shared" si="16"/>
        <v>-4.8254705005092546E-2</v>
      </c>
      <c r="K103">
        <f>G103</f>
        <v>-4.8254705005092546E-2</v>
      </c>
      <c r="O103">
        <f t="shared" ca="1" si="13"/>
        <v>-5.62755008154944E-2</v>
      </c>
      <c r="Q103" s="2">
        <f t="shared" si="18"/>
        <v>38387.279999999999</v>
      </c>
    </row>
    <row r="104" spans="1:17">
      <c r="A104" s="56" t="s">
        <v>80</v>
      </c>
      <c r="B104" s="54" t="s">
        <v>44</v>
      </c>
      <c r="C104" s="36">
        <v>53406.761599999998</v>
      </c>
      <c r="D104" s="36">
        <v>5.9999999999999995E-4</v>
      </c>
      <c r="E104">
        <f t="shared" si="15"/>
        <v>50141.347002920636</v>
      </c>
      <c r="F104">
        <f t="shared" si="19"/>
        <v>50141.5</v>
      </c>
      <c r="G104">
        <f t="shared" si="16"/>
        <v>-5.01576950046001E-2</v>
      </c>
      <c r="K104">
        <f>G104</f>
        <v>-5.01576950046001E-2</v>
      </c>
      <c r="O104">
        <f t="shared" ca="1" si="13"/>
        <v>-5.6281170794193522E-2</v>
      </c>
      <c r="Q104" s="2">
        <f t="shared" si="18"/>
        <v>38388.261599999998</v>
      </c>
    </row>
    <row r="105" spans="1:17">
      <c r="A105" s="56" t="s">
        <v>80</v>
      </c>
      <c r="B105" s="54" t="s">
        <v>44</v>
      </c>
      <c r="C105" s="36">
        <v>53409.710400000004</v>
      </c>
      <c r="D105" s="36">
        <v>1.8E-3</v>
      </c>
      <c r="E105">
        <f t="shared" si="15"/>
        <v>50150.34179001327</v>
      </c>
      <c r="F105">
        <f t="shared" si="19"/>
        <v>50150.5</v>
      </c>
      <c r="G105">
        <f t="shared" si="16"/>
        <v>-5.1866664995031897E-2</v>
      </c>
      <c r="J105">
        <f>G105</f>
        <v>-5.1866664995031897E-2</v>
      </c>
      <c r="O105">
        <f t="shared" ca="1" si="13"/>
        <v>-5.6298180730290914E-2</v>
      </c>
      <c r="Q105" s="2">
        <f t="shared" si="18"/>
        <v>38391.210400000004</v>
      </c>
    </row>
    <row r="106" spans="1:17">
      <c r="A106" s="36" t="s">
        <v>51</v>
      </c>
      <c r="B106" s="54" t="s">
        <v>44</v>
      </c>
      <c r="C106" s="36">
        <v>53410.367200000001</v>
      </c>
      <c r="D106" s="36">
        <v>2.0000000000000001E-4</v>
      </c>
      <c r="E106">
        <f t="shared" si="15"/>
        <v>50152.345240963623</v>
      </c>
      <c r="F106">
        <f t="shared" si="19"/>
        <v>50152.5</v>
      </c>
      <c r="G106">
        <f t="shared" si="16"/>
        <v>-5.0735325006826315E-2</v>
      </c>
      <c r="K106">
        <f>G106</f>
        <v>-5.0735325006826315E-2</v>
      </c>
      <c r="O106">
        <f t="shared" ca="1" si="13"/>
        <v>-5.6301960716090338E-2</v>
      </c>
      <c r="Q106" s="2">
        <f t="shared" si="18"/>
        <v>38391.867200000001</v>
      </c>
    </row>
    <row r="107" spans="1:17">
      <c r="A107" s="36" t="s">
        <v>51</v>
      </c>
      <c r="B107" s="54" t="s">
        <v>45</v>
      </c>
      <c r="C107" s="36">
        <v>53410.529199999997</v>
      </c>
      <c r="D107" s="36">
        <v>2.0000000000000001E-4</v>
      </c>
      <c r="E107">
        <f t="shared" si="15"/>
        <v>50152.839392994611</v>
      </c>
      <c r="F107">
        <f t="shared" si="19"/>
        <v>50153</v>
      </c>
      <c r="G107">
        <f t="shared" si="16"/>
        <v>-5.2652490005129948E-2</v>
      </c>
      <c r="K107">
        <f>G107</f>
        <v>-5.2652490005129948E-2</v>
      </c>
      <c r="O107">
        <f t="shared" ca="1" si="13"/>
        <v>-5.6302905712540194E-2</v>
      </c>
      <c r="Q107" s="2">
        <f t="shared" si="18"/>
        <v>38392.029199999997</v>
      </c>
    </row>
    <row r="108" spans="1:17">
      <c r="A108" s="36" t="s">
        <v>81</v>
      </c>
      <c r="B108" s="55" t="s">
        <v>44</v>
      </c>
      <c r="C108" s="57">
        <v>53445.442799999997</v>
      </c>
      <c r="D108" s="57">
        <v>2.9999999999999997E-4</v>
      </c>
      <c r="E108">
        <f t="shared" si="15"/>
        <v>50259.337086509498</v>
      </c>
      <c r="F108">
        <f t="shared" si="19"/>
        <v>50259.5</v>
      </c>
      <c r="G108">
        <f t="shared" si="16"/>
        <v>-5.3408635001687799E-2</v>
      </c>
      <c r="K108">
        <f>G108</f>
        <v>-5.3408635001687799E-2</v>
      </c>
      <c r="O108">
        <f t="shared" ca="1" si="13"/>
        <v>-5.6504189956359294E-2</v>
      </c>
      <c r="Q108" s="2">
        <f t="shared" si="18"/>
        <v>38426.942799999997</v>
      </c>
    </row>
    <row r="109" spans="1:17">
      <c r="A109" s="26" t="s">
        <v>84</v>
      </c>
      <c r="B109" s="33"/>
      <c r="C109" s="36">
        <v>54499.7477</v>
      </c>
      <c r="D109" s="36">
        <v>2.0000000000000001E-4</v>
      </c>
      <c r="E109">
        <f t="shared" si="15"/>
        <v>53475.305652095667</v>
      </c>
      <c r="F109">
        <f t="shared" si="19"/>
        <v>53475.5</v>
      </c>
      <c r="G109">
        <f t="shared" si="16"/>
        <v>-6.3713914998515975E-2</v>
      </c>
      <c r="L109">
        <f>G109</f>
        <v>-6.3713914998515975E-2</v>
      </c>
      <c r="O109">
        <f t="shared" ca="1" si="13"/>
        <v>-6.2582407121826361E-2</v>
      </c>
      <c r="Q109" s="2">
        <f t="shared" si="18"/>
        <v>39481.2477</v>
      </c>
    </row>
    <row r="110" spans="1:17">
      <c r="A110" s="56" t="s">
        <v>82</v>
      </c>
      <c r="B110" s="54" t="s">
        <v>45</v>
      </c>
      <c r="C110" s="36">
        <v>54529.580800000003</v>
      </c>
      <c r="D110" s="36">
        <v>1E-4</v>
      </c>
      <c r="E110">
        <f t="shared" si="15"/>
        <v>53566.306188860697</v>
      </c>
      <c r="F110">
        <f t="shared" si="19"/>
        <v>53566.5</v>
      </c>
      <c r="G110">
        <f t="shared" si="16"/>
        <v>-6.3537945003190544E-2</v>
      </c>
      <c r="K110">
        <f>G110</f>
        <v>-6.3537945003190544E-2</v>
      </c>
      <c r="O110">
        <f t="shared" ca="1" si="13"/>
        <v>-6.2754396475699969E-2</v>
      </c>
      <c r="Q110" s="2">
        <f t="shared" si="18"/>
        <v>39511.080800000003</v>
      </c>
    </row>
    <row r="111" spans="1:17">
      <c r="A111" s="36" t="s">
        <v>83</v>
      </c>
      <c r="B111" s="54" t="s">
        <v>44</v>
      </c>
      <c r="C111" s="36">
        <v>54829.883099999999</v>
      </c>
      <c r="D111" s="36">
        <v>8.0000000000000004E-4</v>
      </c>
      <c r="E111">
        <f t="shared" si="15"/>
        <v>54482.324654651013</v>
      </c>
      <c r="F111">
        <f t="shared" si="19"/>
        <v>54482.5</v>
      </c>
      <c r="G111">
        <f t="shared" si="16"/>
        <v>-5.7484224998916034E-2</v>
      </c>
      <c r="K111">
        <f>G111</f>
        <v>-5.7484224998916034E-2</v>
      </c>
      <c r="O111">
        <f t="shared" ca="1" si="13"/>
        <v>-6.4485629971834241E-2</v>
      </c>
      <c r="Q111" s="2">
        <f t="shared" si="18"/>
        <v>39811.383099999999</v>
      </c>
    </row>
    <row r="112" spans="1:17">
      <c r="A112" s="36" t="s">
        <v>85</v>
      </c>
      <c r="B112" s="54" t="s">
        <v>45</v>
      </c>
      <c r="C112" s="36">
        <v>54889.701399999998</v>
      </c>
      <c r="D112" s="36">
        <v>2.9999999999999997E-4</v>
      </c>
      <c r="E112">
        <f t="shared" si="15"/>
        <v>54664.789682032373</v>
      </c>
      <c r="F112">
        <f t="shared" si="19"/>
        <v>54665</v>
      </c>
      <c r="G112">
        <f t="shared" si="16"/>
        <v>-6.8949450003856327E-2</v>
      </c>
      <c r="K112">
        <f>G112</f>
        <v>-6.8949450003856327E-2</v>
      </c>
      <c r="O112">
        <f t="shared" ca="1" si="13"/>
        <v>-6.4830553676031299E-2</v>
      </c>
      <c r="Q112" s="2">
        <f t="shared" si="18"/>
        <v>39871.201399999998</v>
      </c>
    </row>
    <row r="113" spans="1:17">
      <c r="A113" s="32" t="s">
        <v>87</v>
      </c>
      <c r="B113" s="20" t="s">
        <v>45</v>
      </c>
      <c r="C113" s="32">
        <v>55623.395199999999</v>
      </c>
      <c r="D113" s="32">
        <v>3.7000000000000002E-3</v>
      </c>
      <c r="E113">
        <f t="shared" si="15"/>
        <v>56902.791419068271</v>
      </c>
      <c r="F113">
        <f t="shared" si="19"/>
        <v>56903</v>
      </c>
      <c r="G113">
        <f t="shared" si="16"/>
        <v>-6.8379989999812096E-2</v>
      </c>
      <c r="J113">
        <f>G113</f>
        <v>-6.8379989999812096E-2</v>
      </c>
      <c r="O113">
        <f t="shared" ca="1" si="13"/>
        <v>-6.9060357785582088E-2</v>
      </c>
      <c r="Q113" s="2">
        <f t="shared" si="18"/>
        <v>40604.895199999999</v>
      </c>
    </row>
    <row r="114" spans="1:17">
      <c r="A114" s="32" t="s">
        <v>86</v>
      </c>
      <c r="B114" s="20" t="s">
        <v>44</v>
      </c>
      <c r="C114" s="32">
        <v>55632.7353</v>
      </c>
      <c r="D114" s="32">
        <v>5.0000000000000001E-4</v>
      </c>
      <c r="E114">
        <f t="shared" si="15"/>
        <v>56931.281723912187</v>
      </c>
      <c r="F114">
        <f t="shared" si="19"/>
        <v>56931.5</v>
      </c>
      <c r="G114">
        <f t="shared" si="16"/>
        <v>-7.1558395007741638E-2</v>
      </c>
      <c r="K114">
        <f>G114</f>
        <v>-7.1558395007741638E-2</v>
      </c>
      <c r="O114">
        <f t="shared" ca="1" si="13"/>
        <v>-6.9114222583223819E-2</v>
      </c>
      <c r="Q114" s="2">
        <f t="shared" si="18"/>
        <v>40614.2353</v>
      </c>
    </row>
    <row r="115" spans="1:17">
      <c r="A115" s="63" t="s">
        <v>92</v>
      </c>
      <c r="B115" s="59" t="s">
        <v>44</v>
      </c>
      <c r="C115" s="58">
        <v>55979.583500000001</v>
      </c>
      <c r="D115" s="58">
        <v>2.5999999999999999E-3</v>
      </c>
      <c r="E115">
        <f t="shared" si="15"/>
        <v>57989.280134267814</v>
      </c>
      <c r="F115">
        <f t="shared" si="19"/>
        <v>57989.5</v>
      </c>
      <c r="G115">
        <f t="shared" si="16"/>
        <v>-7.207953499892028E-2</v>
      </c>
      <c r="J115">
        <f>G115</f>
        <v>-7.207953499892028E-2</v>
      </c>
      <c r="O115">
        <f t="shared" ca="1" si="13"/>
        <v>-7.1113835071116904E-2</v>
      </c>
      <c r="Q115" s="2">
        <f t="shared" si="18"/>
        <v>40961.083500000001</v>
      </c>
    </row>
    <row r="116" spans="1:17">
      <c r="A116" s="36" t="s">
        <v>90</v>
      </c>
      <c r="B116" s="54" t="s">
        <v>45</v>
      </c>
      <c r="C116" s="36">
        <v>56000.728600000002</v>
      </c>
      <c r="D116" s="36">
        <v>4.0000000000000002E-4</v>
      </c>
      <c r="E116">
        <f t="shared" si="15"/>
        <v>58053.779480629739</v>
      </c>
      <c r="F116">
        <f t="shared" si="19"/>
        <v>58054</v>
      </c>
      <c r="G116">
        <f t="shared" si="16"/>
        <v>-7.2293820005143061E-2</v>
      </c>
      <c r="K116">
        <f>G116</f>
        <v>-7.2293820005143061E-2</v>
      </c>
      <c r="O116">
        <f t="shared" ca="1" si="13"/>
        <v>-7.1235739613148191E-2</v>
      </c>
      <c r="Q116" s="2">
        <f t="shared" si="18"/>
        <v>40982.228600000002</v>
      </c>
    </row>
    <row r="117" spans="1:17">
      <c r="A117" s="63" t="s">
        <v>92</v>
      </c>
      <c r="B117" s="59" t="s">
        <v>45</v>
      </c>
      <c r="C117" s="58">
        <v>56003.354800000001</v>
      </c>
      <c r="D117" s="58">
        <v>2.3999999999999998E-3</v>
      </c>
      <c r="E117">
        <f t="shared" si="15"/>
        <v>58061.790234110013</v>
      </c>
      <c r="F117">
        <f t="shared" si="19"/>
        <v>58062</v>
      </c>
      <c r="G117">
        <f>+C117-(C$7+F117*C$8)</f>
        <v>-6.8768459997954778E-2</v>
      </c>
      <c r="J117">
        <f>G117</f>
        <v>-6.8768459997954778E-2</v>
      </c>
      <c r="O117">
        <f t="shared" ca="1" si="13"/>
        <v>-7.1250859556345872E-2</v>
      </c>
      <c r="Q117" s="2">
        <f t="shared" si="18"/>
        <v>40984.854800000001</v>
      </c>
    </row>
    <row r="118" spans="1:17">
      <c r="A118" s="63" t="s">
        <v>95</v>
      </c>
      <c r="B118" s="59" t="s">
        <v>44</v>
      </c>
      <c r="C118" s="58">
        <v>56298.893600000003</v>
      </c>
      <c r="D118" s="58">
        <v>4.0000000000000002E-4</v>
      </c>
      <c r="E118">
        <f t="shared" si="15"/>
        <v>58963.278494964208</v>
      </c>
      <c r="F118">
        <f t="shared" si="19"/>
        <v>58963.5</v>
      </c>
      <c r="G118">
        <f>+C118-(C$7+F118*C$8)</f>
        <v>-7.2616954996192362E-2</v>
      </c>
      <c r="K118">
        <f>G118</f>
        <v>-7.2616954996192362E-2</v>
      </c>
      <c r="O118">
        <f t="shared" ca="1" si="13"/>
        <v>-7.295468815543435E-2</v>
      </c>
      <c r="Q118" s="2">
        <f t="shared" si="18"/>
        <v>41280.393600000003</v>
      </c>
    </row>
    <row r="119" spans="1:17">
      <c r="A119" s="33"/>
      <c r="B119" s="33"/>
      <c r="C119" s="33"/>
      <c r="D119" s="33"/>
    </row>
    <row r="120" spans="1:17">
      <c r="A120" s="33"/>
      <c r="B120" s="33"/>
      <c r="C120" s="33"/>
      <c r="D120" s="33"/>
    </row>
    <row r="121" spans="1:17">
      <c r="A121" s="33"/>
      <c r="B121" s="33"/>
      <c r="C121" s="33"/>
      <c r="D121" s="33"/>
    </row>
    <row r="122" spans="1:17">
      <c r="A122" s="33"/>
      <c r="B122" s="33"/>
      <c r="C122" s="33"/>
      <c r="D122" s="33"/>
    </row>
    <row r="123" spans="1:17">
      <c r="A123" s="33"/>
      <c r="B123" s="33"/>
      <c r="C123" s="33"/>
      <c r="D123" s="33"/>
    </row>
    <row r="124" spans="1:17">
      <c r="A124" s="33"/>
      <c r="B124" s="33"/>
      <c r="C124" s="33"/>
      <c r="D124" s="33"/>
    </row>
    <row r="125" spans="1:17">
      <c r="A125" s="33"/>
      <c r="B125" s="33"/>
      <c r="C125" s="33"/>
      <c r="D125" s="33"/>
    </row>
  </sheetData>
  <sheetProtection sheet="1"/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2"/>
  <sheetViews>
    <sheetView workbookViewId="0">
      <pane ySplit="20" topLeftCell="A21" activePane="bottomLeft" state="frozen"/>
      <selection pane="bottomLeft" activeCell="A92" sqref="A92"/>
    </sheetView>
  </sheetViews>
  <sheetFormatPr defaultColWidth="10.28515625" defaultRowHeight="12.75"/>
  <cols>
    <col min="1" max="1" width="21.1406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72</v>
      </c>
    </row>
    <row r="2" spans="1:5">
      <c r="A2" t="s">
        <v>29</v>
      </c>
      <c r="B2" s="18" t="s">
        <v>53</v>
      </c>
    </row>
    <row r="3" spans="1:5" ht="13.5" thickBot="1">
      <c r="C3" s="29" t="s">
        <v>57</v>
      </c>
    </row>
    <row r="4" spans="1:5" ht="14.25" thickTop="1" thickBot="1">
      <c r="A4" s="7" t="s">
        <v>5</v>
      </c>
      <c r="C4" s="3">
        <v>44968.276400000002</v>
      </c>
      <c r="D4" s="4">
        <v>0.32783200000000001</v>
      </c>
    </row>
    <row r="5" spans="1:5" ht="13.5" thickTop="1"/>
    <row r="6" spans="1:5">
      <c r="A6" s="7" t="s">
        <v>6</v>
      </c>
    </row>
    <row r="7" spans="1:5">
      <c r="A7" t="s">
        <v>7</v>
      </c>
      <c r="C7" s="10">
        <v>36968.706700000002</v>
      </c>
      <c r="D7" s="27" t="s">
        <v>41</v>
      </c>
    </row>
    <row r="8" spans="1:5">
      <c r="A8" t="s">
        <v>8</v>
      </c>
      <c r="C8" s="10">
        <v>0.32783433000000001</v>
      </c>
      <c r="D8" s="28">
        <v>2811</v>
      </c>
    </row>
    <row r="9" spans="1:5">
      <c r="A9" s="39" t="s">
        <v>73</v>
      </c>
      <c r="B9" s="40"/>
      <c r="C9" s="41">
        <v>8</v>
      </c>
      <c r="D9" s="40" t="s">
        <v>74</v>
      </c>
      <c r="E9" s="40"/>
    </row>
    <row r="10" spans="1:5" ht="13.5" thickBot="1">
      <c r="A10" s="40"/>
      <c r="B10" s="40"/>
      <c r="C10" s="6" t="s">
        <v>25</v>
      </c>
      <c r="D10" s="6" t="s">
        <v>26</v>
      </c>
      <c r="E10" s="40"/>
    </row>
    <row r="11" spans="1:5">
      <c r="A11" s="40" t="s">
        <v>21</v>
      </c>
      <c r="B11" s="40"/>
      <c r="C11" s="40">
        <f>INTERCEPT(G53:G998,F53:F998)</f>
        <v>7.8838490858814586E-2</v>
      </c>
      <c r="D11" s="5"/>
      <c r="E11" s="40"/>
    </row>
    <row r="12" spans="1:5">
      <c r="A12" s="40" t="s">
        <v>22</v>
      </c>
      <c r="B12" s="40"/>
      <c r="C12" s="40">
        <f>SLOPE(G53:G998,F53:F998)</f>
        <v>-5.826102258719748E-6</v>
      </c>
      <c r="D12" s="5"/>
      <c r="E12" s="40"/>
    </row>
    <row r="13" spans="1:5">
      <c r="A13" s="40" t="s">
        <v>24</v>
      </c>
      <c r="B13" s="40"/>
      <c r="C13" s="5" t="s">
        <v>19</v>
      </c>
      <c r="D13" s="5"/>
      <c r="E13" s="40"/>
    </row>
    <row r="14" spans="1:5">
      <c r="A14" s="40"/>
      <c r="B14" s="40"/>
      <c r="C14" s="40"/>
      <c r="D14" s="40"/>
      <c r="E14" s="40"/>
    </row>
    <row r="15" spans="1:5">
      <c r="A15" s="42" t="s">
        <v>23</v>
      </c>
      <c r="B15" s="40"/>
      <c r="C15" s="21">
        <f>(C7+C11)+(C8+C12)*INT(MAX(F21:F3533))</f>
        <v>54499.742612926479</v>
      </c>
      <c r="D15" s="43" t="s">
        <v>75</v>
      </c>
      <c r="E15" s="44">
        <f ca="1">TODAY()+15018.5-B9/24</f>
        <v>60355.5</v>
      </c>
    </row>
    <row r="16" spans="1:5">
      <c r="A16" s="45" t="s">
        <v>9</v>
      </c>
      <c r="B16" s="40"/>
      <c r="C16" s="46">
        <f>+C8+C12</f>
        <v>0.32782850389774126</v>
      </c>
      <c r="D16" s="43" t="s">
        <v>76</v>
      </c>
      <c r="E16" s="44">
        <f ca="1">ROUND(2*(E15-C15)/C16,0)/2+1</f>
        <v>17863.5</v>
      </c>
    </row>
    <row r="17" spans="1:18" ht="13.5" thickBot="1">
      <c r="A17" s="43" t="s">
        <v>71</v>
      </c>
      <c r="B17" s="40"/>
      <c r="C17" s="40">
        <f>COUNT(C21:C2191)</f>
        <v>72</v>
      </c>
      <c r="D17" s="43" t="s">
        <v>77</v>
      </c>
      <c r="E17" s="47">
        <f ca="1">+C15+C16*E16-15018.5-C9/24</f>
        <v>45337.073758970444</v>
      </c>
    </row>
    <row r="18" spans="1:18" ht="14.25" thickTop="1" thickBot="1">
      <c r="A18" s="45" t="s">
        <v>10</v>
      </c>
      <c r="B18" s="40"/>
      <c r="C18" s="48">
        <f>+C15</f>
        <v>54499.742612926479</v>
      </c>
      <c r="D18" s="49">
        <f>+C16</f>
        <v>0.32782850389774126</v>
      </c>
      <c r="E18" s="50" t="s">
        <v>78</v>
      </c>
    </row>
    <row r="19" spans="1:18" ht="13.5" thickTop="1"/>
    <row r="20" spans="1:18" ht="13.5" thickBot="1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17</v>
      </c>
      <c r="I20" s="9" t="s">
        <v>40</v>
      </c>
      <c r="J20" s="9" t="s">
        <v>41</v>
      </c>
      <c r="K20" s="9" t="s">
        <v>42</v>
      </c>
      <c r="L20" s="9" t="s">
        <v>30</v>
      </c>
      <c r="M20" s="9" t="s">
        <v>31</v>
      </c>
      <c r="N20" s="9" t="s">
        <v>54</v>
      </c>
      <c r="O20" s="9" t="s">
        <v>28</v>
      </c>
      <c r="P20" s="8" t="s">
        <v>27</v>
      </c>
      <c r="Q20" s="6" t="s">
        <v>20</v>
      </c>
    </row>
    <row r="21" spans="1:18">
      <c r="A21" s="30" t="s">
        <v>59</v>
      </c>
      <c r="B21" t="s">
        <v>60</v>
      </c>
      <c r="C21" s="16">
        <v>30999.93</v>
      </c>
      <c r="D21" s="5"/>
      <c r="E21">
        <f t="shared" ref="E21:E52" si="0">+(C21-C$7)/C$8</f>
        <v>-18206.685980690316</v>
      </c>
      <c r="F21" s="37">
        <f>ROUND(2*E21,0)/2-0.5</f>
        <v>-18207</v>
      </c>
      <c r="G21">
        <f t="shared" ref="G21:G52" si="1">+C21-(C$7+F21*C$8)</f>
        <v>0.10294630999851506</v>
      </c>
      <c r="N21">
        <f>G21</f>
        <v>0.10294630999851506</v>
      </c>
      <c r="Q21" s="2">
        <f t="shared" ref="Q21:Q52" si="2">+C21-15018.5</f>
        <v>15981.43</v>
      </c>
    </row>
    <row r="22" spans="1:18">
      <c r="A22" s="31" t="s">
        <v>61</v>
      </c>
      <c r="C22" s="16">
        <v>31150.387999999999</v>
      </c>
      <c r="D22" s="15"/>
      <c r="E22">
        <f t="shared" si="0"/>
        <v>-17747.740756741379</v>
      </c>
      <c r="F22" s="37">
        <f>ROUND(2*E22,0)/2-0.5</f>
        <v>-17748</v>
      </c>
      <c r="G22">
        <f t="shared" si="1"/>
        <v>8.4988839997095056E-2</v>
      </c>
      <c r="N22">
        <f>G22</f>
        <v>8.4988839997095056E-2</v>
      </c>
      <c r="Q22" s="2">
        <f t="shared" si="2"/>
        <v>16131.887999999999</v>
      </c>
    </row>
    <row r="23" spans="1:18">
      <c r="A23" s="30" t="s">
        <v>59</v>
      </c>
      <c r="B23" t="s">
        <v>60</v>
      </c>
      <c r="C23" s="16">
        <v>34000.002</v>
      </c>
      <c r="D23" s="13"/>
      <c r="E23">
        <f t="shared" si="0"/>
        <v>-9055.5028205862454</v>
      </c>
      <c r="F23">
        <f>ROUND(2*E23,0)/2</f>
        <v>-9055.5</v>
      </c>
      <c r="G23">
        <f t="shared" si="1"/>
        <v>-9.2468500224640593E-4</v>
      </c>
      <c r="N23">
        <f>G23</f>
        <v>-9.2468500224640593E-4</v>
      </c>
      <c r="Q23" s="2">
        <f t="shared" si="2"/>
        <v>18981.502</v>
      </c>
    </row>
    <row r="24" spans="1:18">
      <c r="A24" s="24" t="s">
        <v>55</v>
      </c>
      <c r="B24" s="19" t="s">
        <v>44</v>
      </c>
      <c r="C24" s="23">
        <v>34056.718399999998</v>
      </c>
      <c r="D24" s="5"/>
      <c r="E24">
        <f t="shared" si="0"/>
        <v>-8882.4995844700115</v>
      </c>
      <c r="F24">
        <f>ROUND(2*E24,0)/2</f>
        <v>-8882.5</v>
      </c>
      <c r="G24">
        <f t="shared" si="1"/>
        <v>1.3622499682242051E-4</v>
      </c>
      <c r="I24">
        <f>G24</f>
        <v>1.3622499682242051E-4</v>
      </c>
      <c r="Q24" s="2">
        <f t="shared" si="2"/>
        <v>19038.218399999998</v>
      </c>
      <c r="R24" s="27" t="s">
        <v>56</v>
      </c>
    </row>
    <row r="25" spans="1:18">
      <c r="A25" s="24" t="s">
        <v>55</v>
      </c>
      <c r="B25" s="19" t="s">
        <v>44</v>
      </c>
      <c r="C25" s="23">
        <v>34057.701800000003</v>
      </c>
      <c r="D25" s="5"/>
      <c r="E25">
        <f t="shared" si="0"/>
        <v>-8879.4998986225746</v>
      </c>
      <c r="F25">
        <f>ROUND(2*E25,0)/2</f>
        <v>-8879.5</v>
      </c>
      <c r="G25">
        <f t="shared" si="1"/>
        <v>3.3235002774745226E-5</v>
      </c>
      <c r="I25">
        <f>G25</f>
        <v>3.3235002774745226E-5</v>
      </c>
      <c r="Q25" s="2">
        <f t="shared" si="2"/>
        <v>19039.201800000003</v>
      </c>
    </row>
    <row r="26" spans="1:18">
      <c r="A26" s="24" t="s">
        <v>55</v>
      </c>
      <c r="B26" s="19" t="s">
        <v>44</v>
      </c>
      <c r="C26" s="23">
        <v>34084.584199999998</v>
      </c>
      <c r="D26" s="5"/>
      <c r="E26">
        <f t="shared" si="0"/>
        <v>-8797.499944560428</v>
      </c>
      <c r="F26">
        <f>ROUND(2*E26,0)/2</f>
        <v>-8797.5</v>
      </c>
      <c r="G26">
        <f t="shared" si="1"/>
        <v>1.8174992874264717E-5</v>
      </c>
      <c r="I26">
        <f>G26</f>
        <v>1.8174992874264717E-5</v>
      </c>
      <c r="Q26" s="2">
        <f t="shared" si="2"/>
        <v>19066.084199999998</v>
      </c>
    </row>
    <row r="27" spans="1:18">
      <c r="A27" s="31" t="s">
        <v>62</v>
      </c>
      <c r="C27" s="16">
        <v>36968.706700000002</v>
      </c>
      <c r="D27" s="5"/>
      <c r="E27">
        <f t="shared" si="0"/>
        <v>0</v>
      </c>
      <c r="F27">
        <f t="shared" ref="F27:F33" si="3">ROUND(2*E27,0)/2</f>
        <v>0</v>
      </c>
      <c r="G27">
        <f t="shared" si="1"/>
        <v>0</v>
      </c>
      <c r="N27">
        <f t="shared" ref="N27:N33" si="4">G27</f>
        <v>0</v>
      </c>
      <c r="Q27" s="2">
        <f t="shared" si="2"/>
        <v>21950.206700000002</v>
      </c>
    </row>
    <row r="28" spans="1:18">
      <c r="A28" s="30" t="s">
        <v>59</v>
      </c>
      <c r="B28" t="s">
        <v>60</v>
      </c>
      <c r="C28" s="16">
        <v>36968.870000000003</v>
      </c>
      <c r="E28">
        <f t="shared" si="0"/>
        <v>0.4981174485300639</v>
      </c>
      <c r="F28">
        <f t="shared" si="3"/>
        <v>0.5</v>
      </c>
      <c r="G28">
        <f t="shared" si="1"/>
        <v>-6.1716500204056501E-4</v>
      </c>
      <c r="N28">
        <f t="shared" si="4"/>
        <v>-6.1716500204056501E-4</v>
      </c>
      <c r="Q28" s="2">
        <f t="shared" si="2"/>
        <v>21950.370000000003</v>
      </c>
    </row>
    <row r="29" spans="1:18">
      <c r="A29" s="31" t="s">
        <v>62</v>
      </c>
      <c r="C29" s="16">
        <v>36992.638700000003</v>
      </c>
      <c r="E29">
        <f t="shared" si="0"/>
        <v>73.000286455664053</v>
      </c>
      <c r="F29">
        <f t="shared" si="3"/>
        <v>73</v>
      </c>
      <c r="G29">
        <f t="shared" si="1"/>
        <v>9.3909999122843146E-5</v>
      </c>
      <c r="N29">
        <f t="shared" si="4"/>
        <v>9.3909999122843146E-5</v>
      </c>
      <c r="Q29" s="2">
        <f t="shared" si="2"/>
        <v>21974.138700000003</v>
      </c>
    </row>
    <row r="30" spans="1:18">
      <c r="A30" s="31" t="s">
        <v>62</v>
      </c>
      <c r="C30" s="16">
        <v>37614.870499999997</v>
      </c>
      <c r="E30">
        <f t="shared" si="0"/>
        <v>1971.0071242386202</v>
      </c>
      <c r="F30">
        <f t="shared" si="3"/>
        <v>1971</v>
      </c>
      <c r="G30">
        <f t="shared" si="1"/>
        <v>2.3355699959211051E-3</v>
      </c>
      <c r="N30">
        <f t="shared" si="4"/>
        <v>2.3355699959211051E-3</v>
      </c>
      <c r="Q30" s="2">
        <f t="shared" si="2"/>
        <v>22596.370499999997</v>
      </c>
    </row>
    <row r="31" spans="1:18">
      <c r="A31" s="30" t="s">
        <v>59</v>
      </c>
      <c r="B31" t="s">
        <v>60</v>
      </c>
      <c r="C31" s="16">
        <v>37650.112999999998</v>
      </c>
      <c r="E31">
        <f t="shared" si="0"/>
        <v>2078.5080683892838</v>
      </c>
      <c r="F31">
        <f t="shared" si="3"/>
        <v>2078.5</v>
      </c>
      <c r="G31">
        <f t="shared" si="1"/>
        <v>2.6450949953868985E-3</v>
      </c>
      <c r="N31">
        <f t="shared" si="4"/>
        <v>2.6450949953868985E-3</v>
      </c>
      <c r="Q31" s="2">
        <f t="shared" si="2"/>
        <v>22631.612999999998</v>
      </c>
    </row>
    <row r="32" spans="1:18">
      <c r="A32" s="31" t="s">
        <v>62</v>
      </c>
      <c r="C32" s="16">
        <v>37726.662199999999</v>
      </c>
      <c r="E32">
        <f t="shared" si="0"/>
        <v>2312.0077143842636</v>
      </c>
      <c r="F32">
        <f t="shared" si="3"/>
        <v>2312</v>
      </c>
      <c r="G32">
        <f t="shared" si="1"/>
        <v>2.5290399935329333E-3</v>
      </c>
      <c r="N32">
        <f t="shared" si="4"/>
        <v>2.5290399935329333E-3</v>
      </c>
      <c r="Q32" s="2">
        <f t="shared" si="2"/>
        <v>22708.162199999999</v>
      </c>
    </row>
    <row r="33" spans="1:31">
      <c r="A33" s="31" t="s">
        <v>62</v>
      </c>
      <c r="C33" s="16">
        <v>37727.645799999998</v>
      </c>
      <c r="E33">
        <f t="shared" si="0"/>
        <v>2315.0080102959196</v>
      </c>
      <c r="F33">
        <f t="shared" si="3"/>
        <v>2315</v>
      </c>
      <c r="G33">
        <f t="shared" si="1"/>
        <v>2.626049994432833E-3</v>
      </c>
      <c r="N33">
        <f t="shared" si="4"/>
        <v>2.626049994432833E-3</v>
      </c>
      <c r="Q33" s="2">
        <f t="shared" si="2"/>
        <v>22709.145799999998</v>
      </c>
    </row>
    <row r="34" spans="1:31">
      <c r="A34" s="32" t="s">
        <v>46</v>
      </c>
      <c r="B34" s="13"/>
      <c r="C34" s="12">
        <v>41981.528899999998</v>
      </c>
      <c r="D34" s="13"/>
      <c r="E34">
        <f t="shared" si="0"/>
        <v>15290.717723186572</v>
      </c>
      <c r="F34">
        <f>ROUND(2*E34,0)/2</f>
        <v>15290.5</v>
      </c>
      <c r="G34">
        <f t="shared" si="1"/>
        <v>7.1377134991053026E-2</v>
      </c>
      <c r="J34">
        <f>G34</f>
        <v>7.1377134991053026E-2</v>
      </c>
      <c r="Q34" s="2">
        <f t="shared" si="2"/>
        <v>26963.028899999998</v>
      </c>
    </row>
    <row r="35" spans="1:31">
      <c r="A35" s="33" t="s">
        <v>33</v>
      </c>
      <c r="B35" s="5" t="s">
        <v>44</v>
      </c>
      <c r="C35" s="16">
        <v>43220.356</v>
      </c>
      <c r="D35" s="5"/>
      <c r="E35">
        <f t="shared" si="0"/>
        <v>19069.53826342713</v>
      </c>
      <c r="F35">
        <f>ROUND(2*E35,0)/2</f>
        <v>19069.5</v>
      </c>
      <c r="G35">
        <f t="shared" si="1"/>
        <v>1.25440650008386E-2</v>
      </c>
      <c r="N35">
        <f>G35</f>
        <v>1.25440650008386E-2</v>
      </c>
      <c r="Q35" s="2">
        <f t="shared" si="2"/>
        <v>28201.856</v>
      </c>
      <c r="AA35">
        <v>7</v>
      </c>
      <c r="AC35" t="s">
        <v>32</v>
      </c>
      <c r="AE35" t="s">
        <v>34</v>
      </c>
    </row>
    <row r="36" spans="1:31">
      <c r="A36" s="30" t="s">
        <v>59</v>
      </c>
      <c r="B36" t="s">
        <v>60</v>
      </c>
      <c r="C36" s="16">
        <v>43500.11</v>
      </c>
      <c r="E36">
        <f t="shared" si="0"/>
        <v>19922.877814535157</v>
      </c>
      <c r="F36">
        <f>ROUND(2*E36,0)/2</f>
        <v>19923</v>
      </c>
      <c r="G36">
        <f t="shared" si="1"/>
        <v>-4.0056590005406179E-2</v>
      </c>
      <c r="N36">
        <f>G36</f>
        <v>-4.0056590005406179E-2</v>
      </c>
      <c r="Q36" s="2">
        <f t="shared" si="2"/>
        <v>28481.61</v>
      </c>
    </row>
    <row r="37" spans="1:31">
      <c r="A37" s="31" t="s">
        <v>63</v>
      </c>
      <c r="C37" s="16">
        <v>43573.381000000001</v>
      </c>
      <c r="E37">
        <f t="shared" si="0"/>
        <v>20146.37789764116</v>
      </c>
      <c r="F37">
        <f>ROUND(2*E37,0)/2</f>
        <v>20146.5</v>
      </c>
      <c r="G37">
        <f t="shared" si="1"/>
        <v>-4.0029345000220928E-2</v>
      </c>
      <c r="N37">
        <f>G37</f>
        <v>-4.0029345000220928E-2</v>
      </c>
      <c r="Q37" s="2">
        <f t="shared" si="2"/>
        <v>28554.881000000001</v>
      </c>
    </row>
    <row r="38" spans="1:31">
      <c r="A38" s="32" t="s">
        <v>47</v>
      </c>
      <c r="B38" s="20" t="s">
        <v>44</v>
      </c>
      <c r="C38" s="12">
        <v>44640.2739</v>
      </c>
      <c r="D38" s="13">
        <v>5.0000000000000001E-4</v>
      </c>
      <c r="E38">
        <f t="shared" si="0"/>
        <v>23400.743906228483</v>
      </c>
      <c r="F38" s="11">
        <f>ROUND(2*E38,0)/2+0.5</f>
        <v>23401</v>
      </c>
      <c r="G38">
        <f t="shared" si="1"/>
        <v>-8.395633000327507E-2</v>
      </c>
      <c r="J38">
        <f>G38</f>
        <v>-8.395633000327507E-2</v>
      </c>
      <c r="Q38" s="2">
        <f t="shared" si="2"/>
        <v>29621.7739</v>
      </c>
    </row>
    <row r="39" spans="1:31">
      <c r="A39" s="32" t="s">
        <v>47</v>
      </c>
      <c r="B39" s="20" t="s">
        <v>45</v>
      </c>
      <c r="C39" s="12">
        <v>44641.098899999997</v>
      </c>
      <c r="D39" s="13">
        <v>2.9999999999999997E-4</v>
      </c>
      <c r="E39">
        <f t="shared" si="0"/>
        <v>23403.260421201143</v>
      </c>
      <c r="F39">
        <f t="shared" ref="F39:F52" si="5">ROUND(2*E39,0)/2</f>
        <v>23403.5</v>
      </c>
      <c r="G39">
        <f t="shared" si="1"/>
        <v>-7.854215500265127E-2</v>
      </c>
      <c r="J39">
        <f>G39</f>
        <v>-7.854215500265127E-2</v>
      </c>
      <c r="Q39" s="2">
        <f t="shared" si="2"/>
        <v>29622.598899999997</v>
      </c>
    </row>
    <row r="40" spans="1:31">
      <c r="A40" s="32" t="s">
        <v>47</v>
      </c>
      <c r="B40" s="20" t="s">
        <v>44</v>
      </c>
      <c r="C40" s="12">
        <v>44933.371899999998</v>
      </c>
      <c r="D40" s="13">
        <v>5.0000000000000001E-4</v>
      </c>
      <c r="E40">
        <f t="shared" si="0"/>
        <v>24294.786943148985</v>
      </c>
      <c r="F40">
        <f t="shared" si="5"/>
        <v>24295</v>
      </c>
      <c r="G40">
        <f t="shared" si="1"/>
        <v>-6.9847350001509767E-2</v>
      </c>
      <c r="J40">
        <f>G40</f>
        <v>-6.9847350001509767E-2</v>
      </c>
      <c r="Q40" s="2">
        <f t="shared" si="2"/>
        <v>29914.871899999998</v>
      </c>
    </row>
    <row r="41" spans="1:31">
      <c r="A41" s="32" t="s">
        <v>47</v>
      </c>
      <c r="B41" s="20" t="s">
        <v>44</v>
      </c>
      <c r="C41" s="12">
        <v>44934.352800000001</v>
      </c>
      <c r="D41" s="13">
        <v>6.9999999999999999E-4</v>
      </c>
      <c r="E41">
        <f t="shared" si="0"/>
        <v>24297.779003193467</v>
      </c>
      <c r="F41">
        <f t="shared" si="5"/>
        <v>24298</v>
      </c>
      <c r="G41">
        <f t="shared" si="1"/>
        <v>-7.2450340005161706E-2</v>
      </c>
      <c r="J41">
        <f>G41</f>
        <v>-7.2450340005161706E-2</v>
      </c>
      <c r="Q41" s="2">
        <f t="shared" si="2"/>
        <v>29915.852800000001</v>
      </c>
    </row>
    <row r="42" spans="1:31">
      <c r="A42" s="33" t="s">
        <v>17</v>
      </c>
      <c r="B42" s="5"/>
      <c r="C42" s="16">
        <v>44968.276400000002</v>
      </c>
      <c r="D42" s="5" t="s">
        <v>19</v>
      </c>
      <c r="E42">
        <f t="shared" si="0"/>
        <v>24401.256878741162</v>
      </c>
      <c r="F42">
        <f t="shared" si="5"/>
        <v>24401.5</v>
      </c>
      <c r="G42">
        <f t="shared" si="1"/>
        <v>-7.9703495001012925E-2</v>
      </c>
      <c r="H42">
        <f>+G42</f>
        <v>-7.9703495001012925E-2</v>
      </c>
      <c r="Q42" s="2">
        <f t="shared" si="2"/>
        <v>29949.776400000002</v>
      </c>
    </row>
    <row r="43" spans="1:31">
      <c r="A43" s="32" t="s">
        <v>47</v>
      </c>
      <c r="B43" s="13" t="s">
        <v>45</v>
      </c>
      <c r="C43" s="12">
        <v>44968.277600000001</v>
      </c>
      <c r="D43" s="13">
        <v>4.0000000000000002E-4</v>
      </c>
      <c r="E43">
        <f t="shared" si="0"/>
        <v>24401.260539126572</v>
      </c>
      <c r="F43">
        <f t="shared" si="5"/>
        <v>24401.5</v>
      </c>
      <c r="G43">
        <f t="shared" si="1"/>
        <v>-7.8503495002223644E-2</v>
      </c>
      <c r="J43">
        <f>G43</f>
        <v>-7.8503495002223644E-2</v>
      </c>
      <c r="Q43" s="2">
        <f t="shared" si="2"/>
        <v>29949.777600000001</v>
      </c>
    </row>
    <row r="44" spans="1:31">
      <c r="A44" s="32" t="s">
        <v>47</v>
      </c>
      <c r="B44" s="13" t="s">
        <v>44</v>
      </c>
      <c r="C44" s="12">
        <v>44997.290099999998</v>
      </c>
      <c r="D44" s="13">
        <v>4.0000000000000002E-4</v>
      </c>
      <c r="E44">
        <f t="shared" si="0"/>
        <v>24489.757982332099</v>
      </c>
      <c r="F44">
        <f t="shared" si="5"/>
        <v>24490</v>
      </c>
      <c r="G44">
        <f t="shared" si="1"/>
        <v>-7.934170000226004E-2</v>
      </c>
      <c r="J44">
        <f>G44</f>
        <v>-7.934170000226004E-2</v>
      </c>
      <c r="Q44" s="2">
        <f t="shared" si="2"/>
        <v>29978.790099999998</v>
      </c>
    </row>
    <row r="45" spans="1:31">
      <c r="A45" s="32" t="s">
        <v>47</v>
      </c>
      <c r="B45" s="13" t="s">
        <v>45</v>
      </c>
      <c r="C45" s="12">
        <v>44998.108</v>
      </c>
      <c r="D45" s="13">
        <v>2.9999999999999997E-4</v>
      </c>
      <c r="E45">
        <f t="shared" si="0"/>
        <v>24492.252840024405</v>
      </c>
      <c r="F45">
        <f t="shared" si="5"/>
        <v>24492.5</v>
      </c>
      <c r="G45">
        <f t="shared" si="1"/>
        <v>-8.1027525004174095E-2</v>
      </c>
      <c r="J45">
        <f>G45</f>
        <v>-8.1027525004174095E-2</v>
      </c>
      <c r="Q45" s="2">
        <f t="shared" si="2"/>
        <v>29979.608</v>
      </c>
    </row>
    <row r="46" spans="1:31">
      <c r="A46" s="30" t="s">
        <v>59</v>
      </c>
      <c r="B46" t="s">
        <v>60</v>
      </c>
      <c r="C46" s="16">
        <v>45200.055</v>
      </c>
      <c r="E46">
        <f t="shared" si="0"/>
        <v>25108.256051158514</v>
      </c>
      <c r="F46">
        <f t="shared" si="5"/>
        <v>25108.5</v>
      </c>
      <c r="G46">
        <f t="shared" si="1"/>
        <v>-7.9974805004894733E-2</v>
      </c>
      <c r="N46">
        <f>G46</f>
        <v>-7.9974805004894733E-2</v>
      </c>
      <c r="Q46" s="2">
        <f t="shared" si="2"/>
        <v>30181.555</v>
      </c>
    </row>
    <row r="47" spans="1:31">
      <c r="A47" s="24" t="s">
        <v>40</v>
      </c>
      <c r="B47" s="25" t="s">
        <v>45</v>
      </c>
      <c r="C47" s="26">
        <v>46089.354299999999</v>
      </c>
      <c r="D47" s="5"/>
      <c r="E47">
        <f t="shared" si="0"/>
        <v>27820.904540412215</v>
      </c>
      <c r="F47">
        <f t="shared" si="5"/>
        <v>27821</v>
      </c>
      <c r="G47">
        <f t="shared" si="1"/>
        <v>-3.1294930005969945E-2</v>
      </c>
      <c r="I47">
        <f t="shared" ref="I47:I52" si="6">G47</f>
        <v>-3.1294930005969945E-2</v>
      </c>
      <c r="Q47" s="2">
        <f t="shared" si="2"/>
        <v>31070.854299999999</v>
      </c>
      <c r="R47" s="27" t="s">
        <v>58</v>
      </c>
    </row>
    <row r="48" spans="1:31">
      <c r="A48" s="24" t="s">
        <v>40</v>
      </c>
      <c r="B48" s="25" t="s">
        <v>45</v>
      </c>
      <c r="C48" s="26">
        <v>46090.3678</v>
      </c>
      <c r="D48" s="5"/>
      <c r="E48">
        <f t="shared" si="0"/>
        <v>27823.996040927126</v>
      </c>
      <c r="F48">
        <f t="shared" si="5"/>
        <v>27824</v>
      </c>
      <c r="G48">
        <f t="shared" si="1"/>
        <v>-1.2979200037079863E-3</v>
      </c>
      <c r="I48">
        <f t="shared" si="6"/>
        <v>-1.2979200037079863E-3</v>
      </c>
      <c r="Q48" s="2">
        <f t="shared" si="2"/>
        <v>31071.8678</v>
      </c>
    </row>
    <row r="49" spans="1:17">
      <c r="A49" s="24" t="s">
        <v>40</v>
      </c>
      <c r="B49" s="25" t="s">
        <v>44</v>
      </c>
      <c r="C49" s="26">
        <v>46090.531600000002</v>
      </c>
      <c r="D49" s="5"/>
      <c r="E49">
        <f t="shared" si="0"/>
        <v>27824.495683536254</v>
      </c>
      <c r="F49">
        <f t="shared" si="5"/>
        <v>27824.5</v>
      </c>
      <c r="G49">
        <f t="shared" si="1"/>
        <v>-1.4150850038276985E-3</v>
      </c>
      <c r="I49">
        <f t="shared" si="6"/>
        <v>-1.4150850038276985E-3</v>
      </c>
      <c r="Q49" s="2">
        <f t="shared" si="2"/>
        <v>31072.031600000002</v>
      </c>
    </row>
    <row r="50" spans="1:17">
      <c r="A50" s="24" t="s">
        <v>40</v>
      </c>
      <c r="B50" s="25" t="s">
        <v>45</v>
      </c>
      <c r="C50" s="26">
        <v>46109.3822</v>
      </c>
      <c r="D50" s="5"/>
      <c r="E50">
        <f t="shared" si="0"/>
        <v>27881.996067952972</v>
      </c>
      <c r="F50">
        <f t="shared" si="5"/>
        <v>27882</v>
      </c>
      <c r="G50">
        <f t="shared" si="1"/>
        <v>-1.2890600046375766E-3</v>
      </c>
      <c r="I50">
        <f t="shared" si="6"/>
        <v>-1.2890600046375766E-3</v>
      </c>
      <c r="Q50" s="2">
        <f t="shared" si="2"/>
        <v>31090.8822</v>
      </c>
    </row>
    <row r="51" spans="1:17">
      <c r="A51" s="24" t="s">
        <v>40</v>
      </c>
      <c r="B51" s="25" t="s">
        <v>45</v>
      </c>
      <c r="C51" s="26">
        <v>46110.365400000002</v>
      </c>
      <c r="D51" s="5"/>
      <c r="E51">
        <f t="shared" si="0"/>
        <v>27884.995143736167</v>
      </c>
      <c r="F51">
        <f t="shared" si="5"/>
        <v>27885</v>
      </c>
      <c r="G51">
        <f t="shared" si="1"/>
        <v>-1.5920500009087846E-3</v>
      </c>
      <c r="I51">
        <f t="shared" si="6"/>
        <v>-1.5920500009087846E-3</v>
      </c>
      <c r="Q51" s="2">
        <f t="shared" si="2"/>
        <v>31091.865400000002</v>
      </c>
    </row>
    <row r="52" spans="1:17">
      <c r="A52" s="24" t="s">
        <v>40</v>
      </c>
      <c r="B52" s="25" t="s">
        <v>45</v>
      </c>
      <c r="C52" s="26">
        <v>46111.349099999999</v>
      </c>
      <c r="D52" s="5"/>
      <c r="E52">
        <f t="shared" si="0"/>
        <v>27887.995744679934</v>
      </c>
      <c r="F52">
        <f t="shared" si="5"/>
        <v>27888</v>
      </c>
      <c r="G52">
        <f t="shared" si="1"/>
        <v>-1.3950400025350973E-3</v>
      </c>
      <c r="I52">
        <f t="shared" si="6"/>
        <v>-1.3950400025350973E-3</v>
      </c>
      <c r="Q52" s="2">
        <f t="shared" si="2"/>
        <v>31092.849099999999</v>
      </c>
    </row>
    <row r="53" spans="1:17">
      <c r="A53" s="32" t="s">
        <v>48</v>
      </c>
      <c r="B53" s="13" t="s">
        <v>45</v>
      </c>
      <c r="C53" s="12">
        <v>47530.595800000003</v>
      </c>
      <c r="D53" s="13">
        <v>6.9999999999999999E-4</v>
      </c>
      <c r="E53">
        <f t="shared" ref="E53:E84" si="7">+(C53-C$7)/C$8</f>
        <v>32217.154011905954</v>
      </c>
      <c r="F53" s="11">
        <f t="shared" ref="F53:F60" si="8">ROUND(2*E53,0)/2+0.5</f>
        <v>32217.5</v>
      </c>
      <c r="G53">
        <f t="shared" ref="G53:G84" si="9">+C53-(C$7+F53*C$8)</f>
        <v>-0.11342677500215359</v>
      </c>
      <c r="J53">
        <f>G53</f>
        <v>-0.11342677500215359</v>
      </c>
      <c r="O53">
        <f t="shared" ref="O53:O91" si="10">+C$11+C$12*F53</f>
        <v>-0.1088639586614889</v>
      </c>
      <c r="Q53" s="2">
        <f t="shared" ref="Q53:Q84" si="11">+C53-15018.5</f>
        <v>32512.095800000003</v>
      </c>
    </row>
    <row r="54" spans="1:17">
      <c r="A54" s="32" t="s">
        <v>48</v>
      </c>
      <c r="B54" s="13" t="s">
        <v>45</v>
      </c>
      <c r="C54" s="12">
        <v>47532.562400000003</v>
      </c>
      <c r="D54" s="13">
        <v>1E-3</v>
      </c>
      <c r="E54">
        <f t="shared" si="7"/>
        <v>32223.15277353656</v>
      </c>
      <c r="F54" s="11">
        <f t="shared" si="8"/>
        <v>32223.5</v>
      </c>
      <c r="G54">
        <f t="shared" si="9"/>
        <v>-0.11383275499974843</v>
      </c>
      <c r="J54">
        <f>G54</f>
        <v>-0.11383275499974843</v>
      </c>
      <c r="O54">
        <f t="shared" si="10"/>
        <v>-0.10889891527504122</v>
      </c>
      <c r="Q54" s="2">
        <f t="shared" si="11"/>
        <v>32514.062400000003</v>
      </c>
    </row>
    <row r="55" spans="1:17">
      <c r="A55" s="32" t="s">
        <v>48</v>
      </c>
      <c r="B55" s="13" t="s">
        <v>44</v>
      </c>
      <c r="C55" s="12">
        <v>47952.347600000001</v>
      </c>
      <c r="D55" s="13">
        <v>1E-3</v>
      </c>
      <c r="E55">
        <f t="shared" si="7"/>
        <v>33503.632459724395</v>
      </c>
      <c r="F55" s="11">
        <f t="shared" si="8"/>
        <v>33504</v>
      </c>
      <c r="G55">
        <f t="shared" si="9"/>
        <v>-0.12049232000572374</v>
      </c>
      <c r="J55">
        <f>G55</f>
        <v>-0.12049232000572374</v>
      </c>
      <c r="O55">
        <f t="shared" si="10"/>
        <v>-0.11635923921733185</v>
      </c>
      <c r="Q55" s="2">
        <f t="shared" si="11"/>
        <v>32933.847600000001</v>
      </c>
    </row>
    <row r="56" spans="1:17">
      <c r="A56" s="32" t="s">
        <v>48</v>
      </c>
      <c r="B56" s="13" t="s">
        <v>44</v>
      </c>
      <c r="C56" s="12">
        <v>47953.337399999997</v>
      </c>
      <c r="D56" s="13">
        <v>8.9999999999999998E-4</v>
      </c>
      <c r="E56">
        <f t="shared" si="7"/>
        <v>33506.651667627346</v>
      </c>
      <c r="F56" s="11">
        <f t="shared" si="8"/>
        <v>33507</v>
      </c>
      <c r="G56">
        <f t="shared" si="9"/>
        <v>-0.11419531000865391</v>
      </c>
      <c r="J56">
        <f>G56</f>
        <v>-0.11419531000865391</v>
      </c>
      <c r="O56">
        <f t="shared" si="10"/>
        <v>-0.116376717524108</v>
      </c>
      <c r="Q56" s="2">
        <f t="shared" si="11"/>
        <v>32934.837399999997</v>
      </c>
    </row>
    <row r="57" spans="1:17">
      <c r="A57" s="32" t="s">
        <v>48</v>
      </c>
      <c r="B57" s="13" t="s">
        <v>45</v>
      </c>
      <c r="C57" s="12">
        <v>47968.251199999999</v>
      </c>
      <c r="D57" s="13">
        <v>5.0000000000000001E-4</v>
      </c>
      <c r="E57">
        <f t="shared" si="7"/>
        <v>33552.14354762662</v>
      </c>
      <c r="F57" s="11">
        <f t="shared" si="8"/>
        <v>33552.5</v>
      </c>
      <c r="G57">
        <f t="shared" si="9"/>
        <v>-0.11685732500336599</v>
      </c>
      <c r="J57">
        <f>G57</f>
        <v>-0.11685732500336599</v>
      </c>
      <c r="O57">
        <f t="shared" si="10"/>
        <v>-0.11664180517687975</v>
      </c>
      <c r="Q57" s="2">
        <f t="shared" si="11"/>
        <v>32949.751199999999</v>
      </c>
    </row>
    <row r="58" spans="1:17">
      <c r="A58" s="31" t="s">
        <v>64</v>
      </c>
      <c r="C58" s="16">
        <v>48271.495999999999</v>
      </c>
      <c r="E58">
        <f t="shared" si="7"/>
        <v>34477.137583486139</v>
      </c>
      <c r="F58" s="11">
        <f t="shared" si="8"/>
        <v>34477.5</v>
      </c>
      <c r="G58">
        <f t="shared" si="9"/>
        <v>-0.11881257500499487</v>
      </c>
      <c r="N58">
        <f>G58</f>
        <v>-0.11881257500499487</v>
      </c>
      <c r="O58">
        <f t="shared" si="10"/>
        <v>-0.12203094976619552</v>
      </c>
      <c r="Q58" s="2">
        <f t="shared" si="11"/>
        <v>33252.995999999999</v>
      </c>
    </row>
    <row r="59" spans="1:17">
      <c r="A59" s="31" t="s">
        <v>64</v>
      </c>
      <c r="C59" s="16">
        <v>48290.506399999998</v>
      </c>
      <c r="E59">
        <f t="shared" si="7"/>
        <v>34535.125409227265</v>
      </c>
      <c r="F59" s="11">
        <f t="shared" si="8"/>
        <v>34535.5</v>
      </c>
      <c r="G59">
        <f t="shared" si="9"/>
        <v>-0.12280371500673937</v>
      </c>
      <c r="N59">
        <f>G59</f>
        <v>-0.12280371500673937</v>
      </c>
      <c r="O59">
        <f t="shared" si="10"/>
        <v>-0.12236886369720126</v>
      </c>
      <c r="Q59" s="2">
        <f t="shared" si="11"/>
        <v>33272.006399999998</v>
      </c>
    </row>
    <row r="60" spans="1:17">
      <c r="A60" s="32" t="s">
        <v>48</v>
      </c>
      <c r="B60" s="13" t="s">
        <v>44</v>
      </c>
      <c r="C60" s="12">
        <v>48308.370499999997</v>
      </c>
      <c r="D60" s="13">
        <v>1.1000000000000001E-3</v>
      </c>
      <c r="E60">
        <f t="shared" si="7"/>
        <v>34589.616651800912</v>
      </c>
      <c r="F60" s="11">
        <f t="shared" si="8"/>
        <v>34590</v>
      </c>
      <c r="G60">
        <f t="shared" si="9"/>
        <v>-0.12567470000794856</v>
      </c>
      <c r="J60">
        <f>G60</f>
        <v>-0.12567470000794856</v>
      </c>
      <c r="O60">
        <f t="shared" si="10"/>
        <v>-0.12268638627030148</v>
      </c>
      <c r="Q60" s="2">
        <f t="shared" si="11"/>
        <v>33289.870499999997</v>
      </c>
    </row>
    <row r="61" spans="1:17">
      <c r="A61" s="31" t="s">
        <v>64</v>
      </c>
      <c r="C61" s="16">
        <v>48358.368199999997</v>
      </c>
      <c r="E61">
        <f t="shared" si="7"/>
        <v>34742.125695011848</v>
      </c>
      <c r="F61" s="11">
        <f t="shared" ref="F61:F66" si="12">ROUND(2*E61,0)/2+0.5</f>
        <v>34742.5</v>
      </c>
      <c r="G61">
        <f t="shared" si="9"/>
        <v>-0.12271002500347095</v>
      </c>
      <c r="N61">
        <f t="shared" ref="N61:N66" si="13">G61</f>
        <v>-0.12271002500347095</v>
      </c>
      <c r="O61">
        <f t="shared" si="10"/>
        <v>-0.12357486686475624</v>
      </c>
      <c r="Q61" s="2">
        <f t="shared" si="11"/>
        <v>33339.868199999997</v>
      </c>
    </row>
    <row r="62" spans="1:17">
      <c r="A62" s="30" t="s">
        <v>65</v>
      </c>
      <c r="B62" t="s">
        <v>66</v>
      </c>
      <c r="C62" s="16">
        <v>48500.321000000004</v>
      </c>
      <c r="E62">
        <f t="shared" si="7"/>
        <v>35175.127327269234</v>
      </c>
      <c r="F62" s="11">
        <f t="shared" si="12"/>
        <v>35175.5</v>
      </c>
      <c r="G62">
        <f t="shared" si="9"/>
        <v>-0.12217491499905009</v>
      </c>
      <c r="N62">
        <f t="shared" si="13"/>
        <v>-0.12217491499905009</v>
      </c>
      <c r="O62">
        <f t="shared" si="10"/>
        <v>-0.12609756914278192</v>
      </c>
      <c r="Q62" s="2">
        <f t="shared" si="11"/>
        <v>33481.821000000004</v>
      </c>
    </row>
    <row r="63" spans="1:17">
      <c r="A63" s="31" t="s">
        <v>67</v>
      </c>
      <c r="C63" s="16">
        <v>48625.549200000001</v>
      </c>
      <c r="E63">
        <f t="shared" si="7"/>
        <v>35557.113557936405</v>
      </c>
      <c r="F63" s="11">
        <f t="shared" si="12"/>
        <v>35557.5</v>
      </c>
      <c r="G63">
        <f t="shared" si="9"/>
        <v>-0.12668897500407184</v>
      </c>
      <c r="N63">
        <f t="shared" si="13"/>
        <v>-0.12668897500407184</v>
      </c>
      <c r="O63">
        <f t="shared" si="10"/>
        <v>-0.12832314020561286</v>
      </c>
      <c r="Q63" s="2">
        <f t="shared" si="11"/>
        <v>33607.049200000001</v>
      </c>
    </row>
    <row r="64" spans="1:17">
      <c r="A64" s="31" t="s">
        <v>67</v>
      </c>
      <c r="C64" s="16">
        <v>48683.410400000001</v>
      </c>
      <c r="E64">
        <f t="shared" si="7"/>
        <v>35733.608801738359</v>
      </c>
      <c r="F64" s="11">
        <f t="shared" si="12"/>
        <v>35734</v>
      </c>
      <c r="G64">
        <f t="shared" si="9"/>
        <v>-0.12824822000402492</v>
      </c>
      <c r="N64">
        <f t="shared" si="13"/>
        <v>-0.12824822000402492</v>
      </c>
      <c r="O64">
        <f t="shared" si="10"/>
        <v>-0.12935144725427689</v>
      </c>
      <c r="Q64" s="2">
        <f t="shared" si="11"/>
        <v>33664.910400000001</v>
      </c>
    </row>
    <row r="65" spans="1:31">
      <c r="A65" s="31" t="s">
        <v>68</v>
      </c>
      <c r="C65" s="16">
        <v>49004.520199999999</v>
      </c>
      <c r="E65">
        <f t="shared" si="7"/>
        <v>36713.096825460583</v>
      </c>
      <c r="F65" s="11">
        <f t="shared" si="12"/>
        <v>36713.5</v>
      </c>
      <c r="G65">
        <f t="shared" si="9"/>
        <v>-0.13217445500777103</v>
      </c>
      <c r="N65">
        <f t="shared" si="13"/>
        <v>-0.13217445500777103</v>
      </c>
      <c r="O65">
        <f t="shared" si="10"/>
        <v>-0.13505811441669288</v>
      </c>
      <c r="Q65" s="2">
        <f t="shared" si="11"/>
        <v>33986.020199999999</v>
      </c>
    </row>
    <row r="66" spans="1:31">
      <c r="A66" s="31" t="s">
        <v>68</v>
      </c>
      <c r="C66" s="16">
        <v>49004.679600000003</v>
      </c>
      <c r="E66">
        <f t="shared" si="7"/>
        <v>36713.583046656524</v>
      </c>
      <c r="F66" s="11">
        <f t="shared" si="12"/>
        <v>36714</v>
      </c>
      <c r="G66">
        <f t="shared" si="9"/>
        <v>-0.1366916199986008</v>
      </c>
      <c r="N66">
        <f t="shared" si="13"/>
        <v>-0.1366916199986008</v>
      </c>
      <c r="O66">
        <f t="shared" si="10"/>
        <v>-0.13506102746782225</v>
      </c>
      <c r="Q66" s="2">
        <f t="shared" si="11"/>
        <v>33986.179600000003</v>
      </c>
    </row>
    <row r="67" spans="1:31">
      <c r="A67" s="32" t="s">
        <v>48</v>
      </c>
      <c r="B67" s="13" t="s">
        <v>45</v>
      </c>
      <c r="C67" s="12">
        <v>49007.472699999998</v>
      </c>
      <c r="D67" s="13">
        <v>8.0000000000000004E-4</v>
      </c>
      <c r="E67">
        <f t="shared" si="7"/>
        <v>36722.102898741556</v>
      </c>
      <c r="F67" s="11">
        <f t="shared" ref="F67:F92" si="14">ROUND(2*E67,0)/2+0.5</f>
        <v>36722.5</v>
      </c>
      <c r="G67">
        <f t="shared" si="9"/>
        <v>-0.1301834250043612</v>
      </c>
      <c r="J67">
        <f>G67</f>
        <v>-0.1301834250043612</v>
      </c>
      <c r="O67">
        <f t="shared" si="10"/>
        <v>-0.13511054933702135</v>
      </c>
      <c r="Q67" s="2">
        <f t="shared" si="11"/>
        <v>33988.972699999998</v>
      </c>
    </row>
    <row r="68" spans="1:31">
      <c r="A68" s="32" t="s">
        <v>48</v>
      </c>
      <c r="B68" s="13" t="s">
        <v>44</v>
      </c>
      <c r="C68" s="12">
        <v>49046.315199999997</v>
      </c>
      <c r="D68" s="13">
        <v>2.0000000000000001E-4</v>
      </c>
      <c r="E68">
        <f t="shared" si="7"/>
        <v>36840.58499913659</v>
      </c>
      <c r="F68" s="11">
        <f t="shared" si="14"/>
        <v>36841</v>
      </c>
      <c r="G68">
        <f t="shared" si="9"/>
        <v>-0.13605153000389691</v>
      </c>
      <c r="J68">
        <f>G68</f>
        <v>-0.13605153000389691</v>
      </c>
      <c r="O68">
        <f t="shared" si="10"/>
        <v>-0.13580094245467964</v>
      </c>
      <c r="Q68" s="2">
        <f t="shared" si="11"/>
        <v>34027.815199999997</v>
      </c>
    </row>
    <row r="69" spans="1:31">
      <c r="A69" s="32" t="s">
        <v>48</v>
      </c>
      <c r="B69" s="13" t="s">
        <v>45</v>
      </c>
      <c r="C69" s="12">
        <v>49387.430500000002</v>
      </c>
      <c r="D69" s="13">
        <v>1.1000000000000001E-3</v>
      </c>
      <c r="E69">
        <f t="shared" si="7"/>
        <v>37881.096223205175</v>
      </c>
      <c r="F69" s="11">
        <f t="shared" si="14"/>
        <v>37881.5</v>
      </c>
      <c r="G69">
        <f t="shared" si="9"/>
        <v>-0.1323718950006878</v>
      </c>
      <c r="J69">
        <f>G69</f>
        <v>-0.1323718950006878</v>
      </c>
      <c r="O69">
        <f t="shared" si="10"/>
        <v>-0.14186300185487755</v>
      </c>
      <c r="Q69" s="2">
        <f t="shared" si="11"/>
        <v>34368.930500000002</v>
      </c>
    </row>
    <row r="70" spans="1:31">
      <c r="A70" s="31" t="s">
        <v>69</v>
      </c>
      <c r="C70" s="16">
        <v>49393.324200000003</v>
      </c>
      <c r="E70">
        <f t="shared" si="7"/>
        <v>37899.07390113781</v>
      </c>
      <c r="F70" s="11">
        <f t="shared" si="14"/>
        <v>37899.5</v>
      </c>
      <c r="G70">
        <f t="shared" si="9"/>
        <v>-0.13968983499944443</v>
      </c>
      <c r="N70">
        <f>G70</f>
        <v>-0.13968983499944443</v>
      </c>
      <c r="O70">
        <f t="shared" si="10"/>
        <v>-0.14196787169553451</v>
      </c>
      <c r="Q70" s="2">
        <f t="shared" si="11"/>
        <v>34374.824200000003</v>
      </c>
    </row>
    <row r="71" spans="1:31">
      <c r="A71" s="32" t="s">
        <v>48</v>
      </c>
      <c r="B71" s="13" t="s">
        <v>44</v>
      </c>
      <c r="C71" s="12">
        <v>49401.351799999997</v>
      </c>
      <c r="D71" s="13">
        <v>1.1999999999999999E-3</v>
      </c>
      <c r="E71">
        <f t="shared" si="7"/>
        <v>37923.560659434275</v>
      </c>
      <c r="F71" s="11">
        <f t="shared" si="14"/>
        <v>37924</v>
      </c>
      <c r="G71">
        <f t="shared" si="9"/>
        <v>-0.14403092000429751</v>
      </c>
      <c r="J71">
        <f>G71</f>
        <v>-0.14403092000429751</v>
      </c>
      <c r="O71">
        <f t="shared" si="10"/>
        <v>-0.14211061120087315</v>
      </c>
      <c r="Q71" s="2">
        <f t="shared" si="11"/>
        <v>34382.851799999997</v>
      </c>
    </row>
    <row r="72" spans="1:31">
      <c r="A72" s="31" t="s">
        <v>69</v>
      </c>
      <c r="C72" s="16">
        <v>49416.434399999998</v>
      </c>
      <c r="E72">
        <f t="shared" si="7"/>
        <v>37969.567433648561</v>
      </c>
      <c r="F72" s="11">
        <f t="shared" si="14"/>
        <v>37970</v>
      </c>
      <c r="G72">
        <f t="shared" si="9"/>
        <v>-0.14181010000174865</v>
      </c>
      <c r="N72">
        <f>G72</f>
        <v>-0.14181010000174865</v>
      </c>
      <c r="O72">
        <f t="shared" si="10"/>
        <v>-0.14237861190477424</v>
      </c>
      <c r="Q72" s="2">
        <f t="shared" si="11"/>
        <v>34397.934399999998</v>
      </c>
    </row>
    <row r="73" spans="1:31">
      <c r="A73" s="32" t="s">
        <v>48</v>
      </c>
      <c r="B73" s="13" t="s">
        <v>45</v>
      </c>
      <c r="C73" s="12">
        <v>49772.292600000001</v>
      </c>
      <c r="D73" s="13">
        <v>1E-3</v>
      </c>
      <c r="E73">
        <f t="shared" si="7"/>
        <v>39055.049237826919</v>
      </c>
      <c r="F73" s="11">
        <f t="shared" si="14"/>
        <v>39055.5</v>
      </c>
      <c r="G73">
        <f t="shared" si="9"/>
        <v>-0.14777531500294572</v>
      </c>
      <c r="J73">
        <f t="shared" ref="J73:J79" si="15">G73</f>
        <v>-0.14777531500294572</v>
      </c>
      <c r="O73">
        <f t="shared" si="10"/>
        <v>-0.14870284590661453</v>
      </c>
      <c r="Q73" s="2">
        <f t="shared" si="11"/>
        <v>34753.792600000001</v>
      </c>
    </row>
    <row r="74" spans="1:31">
      <c r="A74" s="34" t="s">
        <v>38</v>
      </c>
      <c r="B74" s="15" t="s">
        <v>44</v>
      </c>
      <c r="C74" s="14">
        <v>49772.453000000001</v>
      </c>
      <c r="D74" s="15">
        <v>4.0000000000000001E-3</v>
      </c>
      <c r="E74">
        <f t="shared" si="7"/>
        <v>39055.538509344027</v>
      </c>
      <c r="F74" s="11">
        <f t="shared" si="14"/>
        <v>39056</v>
      </c>
      <c r="G74">
        <f t="shared" si="9"/>
        <v>-0.15129247999720974</v>
      </c>
      <c r="J74">
        <f t="shared" si="15"/>
        <v>-0.15129247999720974</v>
      </c>
      <c r="O74">
        <f t="shared" si="10"/>
        <v>-0.14870575895774388</v>
      </c>
      <c r="Q74" s="2">
        <f t="shared" si="11"/>
        <v>34753.953000000001</v>
      </c>
    </row>
    <row r="75" spans="1:31">
      <c r="A75" s="34" t="s">
        <v>38</v>
      </c>
      <c r="B75" s="15" t="s">
        <v>44</v>
      </c>
      <c r="C75" s="14">
        <v>49772.453999999998</v>
      </c>
      <c r="D75" s="15">
        <v>4.0000000000000001E-3</v>
      </c>
      <c r="E75">
        <f t="shared" si="7"/>
        <v>39055.541559665195</v>
      </c>
      <c r="F75" s="11">
        <f t="shared" si="14"/>
        <v>39056</v>
      </c>
      <c r="G75">
        <f t="shared" si="9"/>
        <v>-0.15029248000064399</v>
      </c>
      <c r="J75">
        <f t="shared" si="15"/>
        <v>-0.15029248000064399</v>
      </c>
      <c r="O75">
        <f t="shared" si="10"/>
        <v>-0.14870575895774388</v>
      </c>
      <c r="Q75" s="2">
        <f t="shared" si="11"/>
        <v>34753.953999999998</v>
      </c>
    </row>
    <row r="76" spans="1:31">
      <c r="A76" s="32" t="s">
        <v>48</v>
      </c>
      <c r="B76" s="13" t="s">
        <v>44</v>
      </c>
      <c r="C76" s="12">
        <v>49772.457000000002</v>
      </c>
      <c r="D76" s="13">
        <v>2.3E-3</v>
      </c>
      <c r="E76">
        <f t="shared" si="7"/>
        <v>39055.550710628748</v>
      </c>
      <c r="F76" s="11">
        <f t="shared" si="14"/>
        <v>39056</v>
      </c>
      <c r="G76">
        <f t="shared" si="9"/>
        <v>-0.14729247999639483</v>
      </c>
      <c r="J76">
        <f t="shared" si="15"/>
        <v>-0.14729247999639483</v>
      </c>
      <c r="O76">
        <f t="shared" si="10"/>
        <v>-0.14870575895774388</v>
      </c>
      <c r="Q76" s="2">
        <f t="shared" si="11"/>
        <v>34753.957000000002</v>
      </c>
    </row>
    <row r="77" spans="1:31">
      <c r="A77" s="32" t="s">
        <v>48</v>
      </c>
      <c r="B77" s="13" t="s">
        <v>44</v>
      </c>
      <c r="C77" s="12">
        <v>49779.341</v>
      </c>
      <c r="D77" s="13">
        <v>1E-3</v>
      </c>
      <c r="E77">
        <f t="shared" si="7"/>
        <v>39076.549121624928</v>
      </c>
      <c r="F77" s="11">
        <f t="shared" si="14"/>
        <v>39077</v>
      </c>
      <c r="G77">
        <f t="shared" si="9"/>
        <v>-0.14781341000343673</v>
      </c>
      <c r="J77">
        <f t="shared" si="15"/>
        <v>-0.14781341000343673</v>
      </c>
      <c r="O77">
        <f t="shared" si="10"/>
        <v>-0.14882810710517699</v>
      </c>
      <c r="Q77" s="2">
        <f t="shared" si="11"/>
        <v>34760.841</v>
      </c>
    </row>
    <row r="78" spans="1:31">
      <c r="A78" s="33" t="s">
        <v>39</v>
      </c>
      <c r="B78" s="5" t="s">
        <v>44</v>
      </c>
      <c r="C78" s="17">
        <v>50156.340700000001</v>
      </c>
      <c r="D78" s="5" t="s">
        <v>19</v>
      </c>
      <c r="E78">
        <f t="shared" si="7"/>
        <v>40226.519291008961</v>
      </c>
      <c r="F78" s="11">
        <f t="shared" si="14"/>
        <v>40227</v>
      </c>
      <c r="G78">
        <f t="shared" si="9"/>
        <v>-0.15759290999994846</v>
      </c>
      <c r="J78">
        <f t="shared" si="15"/>
        <v>-0.15759290999994846</v>
      </c>
      <c r="O78">
        <f t="shared" si="10"/>
        <v>-0.15552812470270472</v>
      </c>
      <c r="Q78" s="2">
        <f t="shared" si="11"/>
        <v>35137.840700000001</v>
      </c>
    </row>
    <row r="79" spans="1:31">
      <c r="A79" s="33" t="s">
        <v>37</v>
      </c>
      <c r="B79" s="5" t="s">
        <v>44</v>
      </c>
      <c r="C79" s="16">
        <v>50840.5173</v>
      </c>
      <c r="D79" s="5">
        <v>2.9999999999999997E-4</v>
      </c>
      <c r="E79">
        <f t="shared" si="7"/>
        <v>42313.477664160418</v>
      </c>
      <c r="F79" s="11">
        <f t="shared" si="14"/>
        <v>42314</v>
      </c>
      <c r="G79">
        <f t="shared" si="9"/>
        <v>-0.17123962000187021</v>
      </c>
      <c r="J79">
        <f t="shared" si="15"/>
        <v>-0.17123962000187021</v>
      </c>
      <c r="O79">
        <f t="shared" si="10"/>
        <v>-0.16768720011665283</v>
      </c>
      <c r="Q79" s="2">
        <f t="shared" si="11"/>
        <v>35822.0173</v>
      </c>
    </row>
    <row r="80" spans="1:31">
      <c r="A80" s="33" t="s">
        <v>35</v>
      </c>
      <c r="B80" s="21" t="s">
        <v>44</v>
      </c>
      <c r="C80" s="16">
        <v>50897.392999999996</v>
      </c>
      <c r="D80">
        <v>3.0000000000000001E-3</v>
      </c>
      <c r="E80">
        <f t="shared" si="7"/>
        <v>42486.966816440465</v>
      </c>
      <c r="F80" s="11">
        <f t="shared" si="14"/>
        <v>42487.5</v>
      </c>
      <c r="G80">
        <f t="shared" si="9"/>
        <v>-0.17479587500565685</v>
      </c>
      <c r="I80">
        <f>G80</f>
        <v>-0.17479587500565685</v>
      </c>
      <c r="O80">
        <f t="shared" si="10"/>
        <v>-0.16869802885854071</v>
      </c>
      <c r="Q80" s="2">
        <f t="shared" si="11"/>
        <v>35878.892999999996</v>
      </c>
      <c r="AA80">
        <v>10</v>
      </c>
      <c r="AC80" t="s">
        <v>32</v>
      </c>
      <c r="AE80" t="s">
        <v>34</v>
      </c>
    </row>
    <row r="81" spans="1:17">
      <c r="A81" s="33" t="s">
        <v>36</v>
      </c>
      <c r="B81" s="5" t="s">
        <v>44</v>
      </c>
      <c r="C81" s="16">
        <v>51222.438699999999</v>
      </c>
      <c r="D81" s="5">
        <v>5.0000000000000001E-4</v>
      </c>
      <c r="E81">
        <f t="shared" si="7"/>
        <v>43478.460599291102</v>
      </c>
      <c r="F81" s="11">
        <f t="shared" si="14"/>
        <v>43479</v>
      </c>
      <c r="G81">
        <f t="shared" si="9"/>
        <v>-0.17683407000731677</v>
      </c>
      <c r="J81">
        <f>G81</f>
        <v>-0.17683407000731677</v>
      </c>
      <c r="O81">
        <f t="shared" si="10"/>
        <v>-0.17447460924806132</v>
      </c>
      <c r="Q81" s="2">
        <f t="shared" si="11"/>
        <v>36203.938699999999</v>
      </c>
    </row>
    <row r="82" spans="1:17">
      <c r="A82" s="32" t="s">
        <v>49</v>
      </c>
      <c r="B82" s="13" t="s">
        <v>44</v>
      </c>
      <c r="C82" s="12">
        <v>51955.467499999999</v>
      </c>
      <c r="D82" s="13">
        <v>6.9999999999999999E-4</v>
      </c>
      <c r="E82">
        <f t="shared" si="7"/>
        <v>45714.433872742964</v>
      </c>
      <c r="F82" s="11">
        <f t="shared" si="14"/>
        <v>45715</v>
      </c>
      <c r="G82">
        <f t="shared" si="9"/>
        <v>-0.18559595000260742</v>
      </c>
      <c r="J82">
        <f>G82</f>
        <v>-0.18559595000260742</v>
      </c>
      <c r="O82">
        <f t="shared" si="10"/>
        <v>-0.18750177389855868</v>
      </c>
      <c r="Q82" s="2">
        <f t="shared" si="11"/>
        <v>36936.967499999999</v>
      </c>
    </row>
    <row r="83" spans="1:17">
      <c r="A83" s="31" t="s">
        <v>70</v>
      </c>
      <c r="C83" s="16">
        <v>52000.379699999998</v>
      </c>
      <c r="E83">
        <f t="shared" si="7"/>
        <v>45851.430507598139</v>
      </c>
      <c r="F83" s="11">
        <f t="shared" si="14"/>
        <v>45852</v>
      </c>
      <c r="G83">
        <f t="shared" si="9"/>
        <v>-0.18669916000362718</v>
      </c>
      <c r="N83">
        <f>G83</f>
        <v>-0.18669916000362718</v>
      </c>
      <c r="O83">
        <f t="shared" si="10"/>
        <v>-0.18829994990800328</v>
      </c>
      <c r="Q83" s="2">
        <f t="shared" si="11"/>
        <v>36981.879699999998</v>
      </c>
    </row>
    <row r="84" spans="1:17">
      <c r="A84" s="32" t="s">
        <v>49</v>
      </c>
      <c r="B84" s="15"/>
      <c r="C84" s="12">
        <v>52307.394099999998</v>
      </c>
      <c r="D84" s="13">
        <v>1.1000000000000001E-3</v>
      </c>
      <c r="E84">
        <f t="shared" si="7"/>
        <v>46787.923034173982</v>
      </c>
      <c r="F84" s="11">
        <f t="shared" si="14"/>
        <v>46788.5</v>
      </c>
      <c r="G84">
        <f t="shared" si="9"/>
        <v>-0.18914920500537846</v>
      </c>
      <c r="J84">
        <f>G84</f>
        <v>-0.18914920500537846</v>
      </c>
      <c r="O84">
        <f t="shared" si="10"/>
        <v>-0.19375609467329433</v>
      </c>
      <c r="Q84" s="2">
        <f t="shared" si="11"/>
        <v>37288.894099999998</v>
      </c>
    </row>
    <row r="85" spans="1:17">
      <c r="A85" s="24" t="s">
        <v>43</v>
      </c>
      <c r="B85" s="22" t="s">
        <v>44</v>
      </c>
      <c r="C85" s="16">
        <v>52706.682889446347</v>
      </c>
      <c r="D85" s="5">
        <v>1E-4</v>
      </c>
      <c r="E85">
        <f t="shared" ref="E85:E92" si="16">+(C85-C$7)/C$8</f>
        <v>48005.882085156685</v>
      </c>
      <c r="F85" s="11">
        <f t="shared" si="14"/>
        <v>48006.5</v>
      </c>
      <c r="G85">
        <f t="shared" ref="G85:G92" si="17">+C85-(C$7+F85*C$8)</f>
        <v>-0.20257369865430519</v>
      </c>
      <c r="K85">
        <f>G85</f>
        <v>-0.20257369865430519</v>
      </c>
      <c r="O85">
        <f t="shared" si="10"/>
        <v>-0.20085228722441498</v>
      </c>
      <c r="Q85" s="2">
        <f t="shared" ref="Q85:Q91" si="18">+C85-15018.5</f>
        <v>37688.182889446347</v>
      </c>
    </row>
    <row r="86" spans="1:17">
      <c r="A86" s="35" t="s">
        <v>52</v>
      </c>
      <c r="B86" s="5" t="s">
        <v>44</v>
      </c>
      <c r="C86" s="16">
        <v>53094.344400000002</v>
      </c>
      <c r="D86" s="5">
        <v>2E-3</v>
      </c>
      <c r="E86">
        <f t="shared" si="16"/>
        <v>49188.374201078936</v>
      </c>
      <c r="F86" s="11">
        <f t="shared" si="14"/>
        <v>49189</v>
      </c>
      <c r="G86">
        <f t="shared" si="17"/>
        <v>-0.20515837000129977</v>
      </c>
      <c r="J86">
        <f>G86</f>
        <v>-0.20515837000129977</v>
      </c>
      <c r="O86">
        <f t="shared" si="10"/>
        <v>-0.20774165314535112</v>
      </c>
      <c r="Q86" s="2">
        <f t="shared" si="18"/>
        <v>38075.844400000002</v>
      </c>
    </row>
    <row r="87" spans="1:17">
      <c r="A87" s="32" t="s">
        <v>50</v>
      </c>
      <c r="C87" s="16">
        <v>53105.157299999999</v>
      </c>
      <c r="D87" s="5">
        <v>2.0000000000000001E-4</v>
      </c>
      <c r="E87">
        <f t="shared" si="16"/>
        <v>49221.357018955263</v>
      </c>
      <c r="F87" s="11">
        <f t="shared" si="14"/>
        <v>49222</v>
      </c>
      <c r="G87">
        <f t="shared" si="17"/>
        <v>-0.21079126000404358</v>
      </c>
      <c r="L87">
        <f>G87</f>
        <v>-0.21079126000404358</v>
      </c>
      <c r="O87">
        <f t="shared" si="10"/>
        <v>-0.20793391451988882</v>
      </c>
      <c r="Q87" s="2">
        <f t="shared" si="18"/>
        <v>38086.657299999999</v>
      </c>
    </row>
    <row r="88" spans="1:17">
      <c r="A88" s="36" t="s">
        <v>51</v>
      </c>
      <c r="B88" s="5" t="s">
        <v>44</v>
      </c>
      <c r="C88" s="16">
        <v>53387.419900000001</v>
      </c>
      <c r="D88" s="5">
        <v>1E-4</v>
      </c>
      <c r="E88">
        <f t="shared" si="16"/>
        <v>50082.348605772917</v>
      </c>
      <c r="F88" s="11">
        <f t="shared" si="14"/>
        <v>50083</v>
      </c>
      <c r="G88">
        <f t="shared" si="17"/>
        <v>-0.21354939000593731</v>
      </c>
      <c r="J88">
        <f>G88</f>
        <v>-0.21354939000593731</v>
      </c>
      <c r="O88">
        <f t="shared" si="10"/>
        <v>-0.21295018856464656</v>
      </c>
      <c r="Q88" s="2">
        <f t="shared" si="18"/>
        <v>38368.919900000001</v>
      </c>
    </row>
    <row r="89" spans="1:17">
      <c r="A89" s="36" t="s">
        <v>51</v>
      </c>
      <c r="B89" s="5" t="s">
        <v>45</v>
      </c>
      <c r="C89" s="16">
        <v>53387.581200000001</v>
      </c>
      <c r="D89" s="5">
        <v>2.0000000000000001E-4</v>
      </c>
      <c r="E89">
        <f t="shared" si="16"/>
        <v>50082.84062257909</v>
      </c>
      <c r="F89" s="11">
        <f t="shared" si="14"/>
        <v>50083.5</v>
      </c>
      <c r="G89">
        <f t="shared" si="17"/>
        <v>-0.21616655500110937</v>
      </c>
      <c r="J89">
        <f>G89</f>
        <v>-0.21616655500110937</v>
      </c>
      <c r="O89">
        <f t="shared" si="10"/>
        <v>-0.21295310161577594</v>
      </c>
      <c r="Q89" s="2">
        <f t="shared" si="18"/>
        <v>38369.081200000001</v>
      </c>
    </row>
    <row r="90" spans="1:17">
      <c r="A90" s="36" t="s">
        <v>51</v>
      </c>
      <c r="B90" s="5" t="s">
        <v>44</v>
      </c>
      <c r="C90" s="16">
        <v>53410.367200000001</v>
      </c>
      <c r="D90" s="5">
        <v>2.0000000000000001E-4</v>
      </c>
      <c r="E90">
        <f t="shared" si="16"/>
        <v>50152.345240963623</v>
      </c>
      <c r="F90" s="11">
        <f t="shared" si="14"/>
        <v>50153</v>
      </c>
      <c r="G90">
        <f t="shared" si="17"/>
        <v>-0.2146524900017539</v>
      </c>
      <c r="J90">
        <f>G90</f>
        <v>-0.2146524900017539</v>
      </c>
      <c r="O90">
        <f t="shared" si="10"/>
        <v>-0.21335801572275695</v>
      </c>
      <c r="Q90" s="2">
        <f t="shared" si="18"/>
        <v>38391.867200000001</v>
      </c>
    </row>
    <row r="91" spans="1:17">
      <c r="A91" s="36" t="s">
        <v>51</v>
      </c>
      <c r="B91" s="5" t="s">
        <v>45</v>
      </c>
      <c r="C91" s="16">
        <v>53410.529199999997</v>
      </c>
      <c r="D91" s="5">
        <v>2.0000000000000001E-4</v>
      </c>
      <c r="E91">
        <f t="shared" si="16"/>
        <v>50152.839392994611</v>
      </c>
      <c r="F91" s="11">
        <f t="shared" si="14"/>
        <v>50153.5</v>
      </c>
      <c r="G91">
        <f t="shared" si="17"/>
        <v>-0.21656965500733349</v>
      </c>
      <c r="J91">
        <f>G91</f>
        <v>-0.21656965500733349</v>
      </c>
      <c r="O91">
        <f t="shared" si="10"/>
        <v>-0.21336092877388632</v>
      </c>
      <c r="Q91" s="2">
        <f t="shared" si="18"/>
        <v>38392.029199999997</v>
      </c>
    </row>
    <row r="92" spans="1:17">
      <c r="A92" s="26" t="s">
        <v>84</v>
      </c>
      <c r="C92" s="38">
        <v>54499.7477</v>
      </c>
      <c r="D92" s="5">
        <v>2.0000000000000001E-4</v>
      </c>
      <c r="E92">
        <f t="shared" si="16"/>
        <v>53475.305652095667</v>
      </c>
      <c r="F92" s="11">
        <f t="shared" si="14"/>
        <v>53476</v>
      </c>
      <c r="G92">
        <f t="shared" si="17"/>
        <v>-0.22763108000071952</v>
      </c>
      <c r="K92">
        <f>G92</f>
        <v>-0.22763108000071952</v>
      </c>
      <c r="O92">
        <f>+C$11+C$12*F92</f>
        <v>-0.23271815352848266</v>
      </c>
      <c r="Q92" s="2">
        <f>+C92-15018.5</f>
        <v>39481.2477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workbookViewId="0">
      <selection activeCell="D47" sqref="D47"/>
    </sheetView>
  </sheetViews>
  <sheetFormatPr defaultRowHeight="12.75"/>
  <cols>
    <col min="1" max="1" width="14.2851562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7" t="s">
        <v>104</v>
      </c>
      <c r="I1" s="68" t="s">
        <v>105</v>
      </c>
      <c r="J1" s="69" t="s">
        <v>100</v>
      </c>
    </row>
    <row r="2" spans="1:16">
      <c r="I2" s="70" t="s">
        <v>106</v>
      </c>
      <c r="J2" s="71" t="s">
        <v>99</v>
      </c>
    </row>
    <row r="3" spans="1:16">
      <c r="A3" s="72" t="s">
        <v>107</v>
      </c>
      <c r="I3" s="70" t="s">
        <v>108</v>
      </c>
      <c r="J3" s="71" t="s">
        <v>98</v>
      </c>
    </row>
    <row r="4" spans="1:16">
      <c r="I4" s="70" t="s">
        <v>66</v>
      </c>
      <c r="J4" s="71" t="s">
        <v>98</v>
      </c>
    </row>
    <row r="5" spans="1:16" ht="13.5" thickBot="1">
      <c r="I5" s="73" t="s">
        <v>109</v>
      </c>
      <c r="J5" s="74" t="s">
        <v>96</v>
      </c>
    </row>
    <row r="10" spans="1:16" ht="13.5" thickBot="1"/>
    <row r="11" spans="1:16" ht="13.5" thickBot="1">
      <c r="A11" s="16" t="str">
        <f t="shared" ref="A11:A42" si="0">P11</f>
        <v> PZ 7.8 </v>
      </c>
      <c r="B11" s="5" t="str">
        <f t="shared" ref="B11:B42" si="1">IF(H11=INT(H11),"I","II")</f>
        <v>I</v>
      </c>
      <c r="C11" s="16">
        <f t="shared" ref="C11:C42" si="2">1*G11</f>
        <v>31150.387999999999</v>
      </c>
      <c r="D11" t="str">
        <f t="shared" ref="D11:D42" si="3">VLOOKUP(F11,I$1:J$5,2,FALSE)</f>
        <v>vis</v>
      </c>
      <c r="E11" s="75">
        <f>VLOOKUP(C11,'Active 1'!C$21:E$956,3,FALSE)</f>
        <v>-71224.296653013997</v>
      </c>
      <c r="F11" s="5" t="str">
        <f>LEFT(M11,1)</f>
        <v>V</v>
      </c>
      <c r="G11" t="str">
        <f t="shared" ref="G11:G42" si="4">MID(I11,3,LEN(I11)-3)</f>
        <v>31150.388</v>
      </c>
      <c r="H11" s="16">
        <f t="shared" ref="H11:H42" si="5">1*K11</f>
        <v>-42147</v>
      </c>
      <c r="I11" s="76" t="s">
        <v>111</v>
      </c>
      <c r="J11" s="77" t="s">
        <v>112</v>
      </c>
      <c r="K11" s="76">
        <v>-42147</v>
      </c>
      <c r="L11" s="76" t="s">
        <v>113</v>
      </c>
      <c r="M11" s="77" t="s">
        <v>110</v>
      </c>
      <c r="N11" s="77"/>
      <c r="O11" s="78" t="s">
        <v>114</v>
      </c>
      <c r="P11" s="78" t="s">
        <v>115</v>
      </c>
    </row>
    <row r="12" spans="1:16" ht="13.5" thickBot="1">
      <c r="A12" s="16" t="str">
        <f t="shared" si="0"/>
        <v> AJ 61.353 </v>
      </c>
      <c r="B12" s="5" t="str">
        <f t="shared" si="1"/>
        <v>I</v>
      </c>
      <c r="C12" s="16">
        <f t="shared" si="2"/>
        <v>34056.718399999998</v>
      </c>
      <c r="D12" t="str">
        <f t="shared" si="3"/>
        <v>PE</v>
      </c>
      <c r="E12" s="75">
        <f>VLOOKUP(C12,'Active 1'!C$21:E$956,3,FALSE)</f>
        <v>-62358.897929458944</v>
      </c>
      <c r="F12" s="5" t="str">
        <f>LEFT(M12,1)</f>
        <v>E</v>
      </c>
      <c r="G12" t="str">
        <f t="shared" si="4"/>
        <v>34056.7184</v>
      </c>
      <c r="H12" s="16">
        <f t="shared" si="5"/>
        <v>-33282</v>
      </c>
      <c r="I12" s="76" t="s">
        <v>116</v>
      </c>
      <c r="J12" s="77" t="s">
        <v>117</v>
      </c>
      <c r="K12" s="76">
        <v>-33282</v>
      </c>
      <c r="L12" s="76" t="s">
        <v>118</v>
      </c>
      <c r="M12" s="77" t="s">
        <v>119</v>
      </c>
      <c r="N12" s="77" t="s">
        <v>120</v>
      </c>
      <c r="O12" s="78" t="s">
        <v>121</v>
      </c>
      <c r="P12" s="78" t="s">
        <v>122</v>
      </c>
    </row>
    <row r="13" spans="1:16" ht="13.5" thickBot="1">
      <c r="A13" s="16" t="str">
        <f t="shared" si="0"/>
        <v> AJ 61.353 </v>
      </c>
      <c r="B13" s="5" t="str">
        <f t="shared" si="1"/>
        <v>I</v>
      </c>
      <c r="C13" s="16">
        <f t="shared" si="2"/>
        <v>34057.701800000003</v>
      </c>
      <c r="D13" t="str">
        <f t="shared" si="3"/>
        <v>PE</v>
      </c>
      <c r="E13" s="75">
        <f>VLOOKUP(C13,'Active 1'!C$21:E$956,3,FALSE)</f>
        <v>-62355.89819030169</v>
      </c>
      <c r="F13" s="5" t="str">
        <f>LEFT(M13,1)</f>
        <v>E</v>
      </c>
      <c r="G13" t="str">
        <f t="shared" si="4"/>
        <v>34057.7018</v>
      </c>
      <c r="H13" s="16">
        <f t="shared" si="5"/>
        <v>-33279</v>
      </c>
      <c r="I13" s="76" t="s">
        <v>123</v>
      </c>
      <c r="J13" s="77" t="s">
        <v>124</v>
      </c>
      <c r="K13" s="76">
        <v>-33279</v>
      </c>
      <c r="L13" s="76" t="s">
        <v>125</v>
      </c>
      <c r="M13" s="77" t="s">
        <v>119</v>
      </c>
      <c r="N13" s="77" t="s">
        <v>120</v>
      </c>
      <c r="O13" s="78" t="s">
        <v>121</v>
      </c>
      <c r="P13" s="78" t="s">
        <v>122</v>
      </c>
    </row>
    <row r="14" spans="1:16" ht="13.5" thickBot="1">
      <c r="A14" s="16" t="str">
        <f t="shared" si="0"/>
        <v> AJ 61.353 </v>
      </c>
      <c r="B14" s="5" t="str">
        <f t="shared" si="1"/>
        <v>I</v>
      </c>
      <c r="C14" s="16">
        <f t="shared" si="2"/>
        <v>34084.584199999998</v>
      </c>
      <c r="D14" t="str">
        <f t="shared" si="3"/>
        <v>PE</v>
      </c>
      <c r="E14" s="75">
        <f>VLOOKUP(C14,'Active 1'!C$21:E$956,3,FALSE)</f>
        <v>-62273.896778952847</v>
      </c>
      <c r="F14" s="5" t="str">
        <f>LEFT(M14,1)</f>
        <v>E</v>
      </c>
      <c r="G14" t="str">
        <f t="shared" si="4"/>
        <v>34084.5842</v>
      </c>
      <c r="H14" s="16">
        <f t="shared" si="5"/>
        <v>-33197</v>
      </c>
      <c r="I14" s="76" t="s">
        <v>126</v>
      </c>
      <c r="J14" s="77" t="s">
        <v>127</v>
      </c>
      <c r="K14" s="76">
        <v>-33197</v>
      </c>
      <c r="L14" s="76" t="s">
        <v>128</v>
      </c>
      <c r="M14" s="77" t="s">
        <v>119</v>
      </c>
      <c r="N14" s="77" t="s">
        <v>120</v>
      </c>
      <c r="O14" s="78" t="s">
        <v>121</v>
      </c>
      <c r="P14" s="78" t="s">
        <v>122</v>
      </c>
    </row>
    <row r="15" spans="1:16" ht="13.5" thickBot="1">
      <c r="A15" s="16" t="str">
        <f t="shared" si="0"/>
        <v> AJ 68.30 </v>
      </c>
      <c r="B15" s="5" t="str">
        <f t="shared" si="1"/>
        <v>I</v>
      </c>
      <c r="C15" s="16">
        <f t="shared" si="2"/>
        <v>36968.706700000002</v>
      </c>
      <c r="D15" t="str">
        <f t="shared" si="3"/>
        <v>PE</v>
      </c>
      <c r="E15" s="75">
        <f>VLOOKUP(C15,'Active 1'!C$21:E$956,3,FALSE)</f>
        <v>-53476.240486992217</v>
      </c>
      <c r="F15" s="5" t="str">
        <f>LEFT(M15,1)</f>
        <v>E</v>
      </c>
      <c r="G15" t="str">
        <f t="shared" si="4"/>
        <v>36968.7067</v>
      </c>
      <c r="H15" s="16">
        <f t="shared" si="5"/>
        <v>-24400</v>
      </c>
      <c r="I15" s="76" t="s">
        <v>129</v>
      </c>
      <c r="J15" s="77" t="s">
        <v>130</v>
      </c>
      <c r="K15" s="76">
        <v>-24400</v>
      </c>
      <c r="L15" s="76" t="s">
        <v>131</v>
      </c>
      <c r="M15" s="77" t="s">
        <v>119</v>
      </c>
      <c r="N15" s="77" t="s">
        <v>120</v>
      </c>
      <c r="O15" s="78" t="s">
        <v>132</v>
      </c>
      <c r="P15" s="78" t="s">
        <v>133</v>
      </c>
    </row>
    <row r="16" spans="1:16" ht="13.5" thickBot="1">
      <c r="A16" s="16" t="str">
        <f t="shared" si="0"/>
        <v> AJ 68.30 </v>
      </c>
      <c r="B16" s="5" t="str">
        <f t="shared" si="1"/>
        <v>I</v>
      </c>
      <c r="C16" s="16">
        <f t="shared" si="2"/>
        <v>36992.638700000003</v>
      </c>
      <c r="D16" t="str">
        <f t="shared" si="3"/>
        <v>vis</v>
      </c>
      <c r="E16" s="75">
        <f>VLOOKUP(C16,'Active 1'!C$21:E$956,3,FALSE)</f>
        <v>-53403.238903190133</v>
      </c>
      <c r="F16" s="5" t="s">
        <v>109</v>
      </c>
      <c r="G16" t="str">
        <f t="shared" si="4"/>
        <v>36992.6387</v>
      </c>
      <c r="H16" s="16">
        <f t="shared" si="5"/>
        <v>-24327</v>
      </c>
      <c r="I16" s="76" t="s">
        <v>134</v>
      </c>
      <c r="J16" s="77" t="s">
        <v>135</v>
      </c>
      <c r="K16" s="76">
        <v>-24327</v>
      </c>
      <c r="L16" s="76" t="s">
        <v>136</v>
      </c>
      <c r="M16" s="77" t="s">
        <v>119</v>
      </c>
      <c r="N16" s="77" t="s">
        <v>120</v>
      </c>
      <c r="O16" s="78" t="s">
        <v>132</v>
      </c>
      <c r="P16" s="78" t="s">
        <v>133</v>
      </c>
    </row>
    <row r="17" spans="1:16" ht="13.5" thickBot="1">
      <c r="A17" s="16" t="str">
        <f t="shared" si="0"/>
        <v> AJ 68.30 </v>
      </c>
      <c r="B17" s="5" t="str">
        <f t="shared" si="1"/>
        <v>I</v>
      </c>
      <c r="C17" s="16">
        <f t="shared" si="2"/>
        <v>37614.870499999997</v>
      </c>
      <c r="D17" t="str">
        <f t="shared" si="3"/>
        <v>vis</v>
      </c>
      <c r="E17" s="75">
        <f>VLOOKUP(C17,'Active 1'!C$21:E$956,3,FALSE)</f>
        <v>-51505.198334411267</v>
      </c>
      <c r="F17" s="5" t="s">
        <v>109</v>
      </c>
      <c r="G17" t="str">
        <f t="shared" si="4"/>
        <v>37614.8705</v>
      </c>
      <c r="H17" s="16">
        <f t="shared" si="5"/>
        <v>-22429</v>
      </c>
      <c r="I17" s="76" t="s">
        <v>137</v>
      </c>
      <c r="J17" s="77" t="s">
        <v>138</v>
      </c>
      <c r="K17" s="76">
        <v>-22429</v>
      </c>
      <c r="L17" s="76" t="s">
        <v>139</v>
      </c>
      <c r="M17" s="77" t="s">
        <v>119</v>
      </c>
      <c r="N17" s="77" t="s">
        <v>120</v>
      </c>
      <c r="O17" s="78" t="s">
        <v>132</v>
      </c>
      <c r="P17" s="78" t="s">
        <v>133</v>
      </c>
    </row>
    <row r="18" spans="1:16" ht="13.5" thickBot="1">
      <c r="A18" s="16" t="str">
        <f t="shared" si="0"/>
        <v> AJ 68.30 </v>
      </c>
      <c r="B18" s="5" t="str">
        <f t="shared" si="1"/>
        <v>I</v>
      </c>
      <c r="C18" s="16">
        <f t="shared" si="2"/>
        <v>37726.662199999999</v>
      </c>
      <c r="D18" t="str">
        <f t="shared" si="3"/>
        <v>vis</v>
      </c>
      <c r="E18" s="75">
        <f>VLOOKUP(C18,'Active 1'!C$21:E$956,3,FALSE)</f>
        <v>-51164.191684071695</v>
      </c>
      <c r="F18" s="5" t="s">
        <v>109</v>
      </c>
      <c r="G18" t="str">
        <f t="shared" si="4"/>
        <v>37726.6622</v>
      </c>
      <c r="H18" s="16">
        <f t="shared" si="5"/>
        <v>-22088</v>
      </c>
      <c r="I18" s="76" t="s">
        <v>140</v>
      </c>
      <c r="J18" s="77" t="s">
        <v>141</v>
      </c>
      <c r="K18" s="76">
        <v>-22088</v>
      </c>
      <c r="L18" s="76" t="s">
        <v>142</v>
      </c>
      <c r="M18" s="77" t="s">
        <v>119</v>
      </c>
      <c r="N18" s="77" t="s">
        <v>120</v>
      </c>
      <c r="O18" s="78" t="s">
        <v>132</v>
      </c>
      <c r="P18" s="78" t="s">
        <v>133</v>
      </c>
    </row>
    <row r="19" spans="1:16" ht="13.5" thickBot="1">
      <c r="A19" s="16" t="str">
        <f t="shared" si="0"/>
        <v> AJ 68.30 </v>
      </c>
      <c r="B19" s="5" t="str">
        <f t="shared" si="1"/>
        <v>I</v>
      </c>
      <c r="C19" s="16">
        <f t="shared" si="2"/>
        <v>37727.645799999998</v>
      </c>
      <c r="D19" t="str">
        <f t="shared" si="3"/>
        <v>vis</v>
      </c>
      <c r="E19" s="75">
        <f>VLOOKUP(C19,'Active 1'!C$21:E$956,3,FALSE)</f>
        <v>-51161.191334839386</v>
      </c>
      <c r="F19" s="5" t="s">
        <v>109</v>
      </c>
      <c r="G19" t="str">
        <f t="shared" si="4"/>
        <v>37727.6458</v>
      </c>
      <c r="H19" s="16">
        <f t="shared" si="5"/>
        <v>-22085</v>
      </c>
      <c r="I19" s="76" t="s">
        <v>143</v>
      </c>
      <c r="J19" s="77" t="s">
        <v>144</v>
      </c>
      <c r="K19" s="76">
        <v>-22085</v>
      </c>
      <c r="L19" s="76" t="s">
        <v>145</v>
      </c>
      <c r="M19" s="77" t="s">
        <v>119</v>
      </c>
      <c r="N19" s="77" t="s">
        <v>120</v>
      </c>
      <c r="O19" s="78" t="s">
        <v>132</v>
      </c>
      <c r="P19" s="78" t="s">
        <v>133</v>
      </c>
    </row>
    <row r="20" spans="1:16" ht="13.5" thickBot="1">
      <c r="A20" s="16" t="str">
        <f t="shared" si="0"/>
        <v> BBS 33 </v>
      </c>
      <c r="B20" s="5" t="str">
        <f t="shared" si="1"/>
        <v>II</v>
      </c>
      <c r="C20" s="16">
        <f t="shared" si="2"/>
        <v>43220.356</v>
      </c>
      <c r="D20" t="str">
        <f t="shared" si="3"/>
        <v>vis</v>
      </c>
      <c r="E20" s="75">
        <f>VLOOKUP(C20,'Active 1'!C$21:E$956,3,FALSE)</f>
        <v>-34406.36332356515</v>
      </c>
      <c r="F20" s="5" t="s">
        <v>109</v>
      </c>
      <c r="G20" t="str">
        <f t="shared" si="4"/>
        <v>43220.356</v>
      </c>
      <c r="H20" s="16">
        <f t="shared" si="5"/>
        <v>-5331.5</v>
      </c>
      <c r="I20" s="76" t="s">
        <v>146</v>
      </c>
      <c r="J20" s="77" t="s">
        <v>147</v>
      </c>
      <c r="K20" s="76">
        <v>-5331.5</v>
      </c>
      <c r="L20" s="76" t="s">
        <v>148</v>
      </c>
      <c r="M20" s="77" t="s">
        <v>110</v>
      </c>
      <c r="N20" s="77"/>
      <c r="O20" s="78" t="s">
        <v>149</v>
      </c>
      <c r="P20" s="78" t="s">
        <v>150</v>
      </c>
    </row>
    <row r="21" spans="1:16" ht="13.5" thickBot="1">
      <c r="A21" s="16" t="str">
        <f t="shared" si="0"/>
        <v>BAVM 31 </v>
      </c>
      <c r="B21" s="5" t="str">
        <f t="shared" si="1"/>
        <v>I</v>
      </c>
      <c r="C21" s="16">
        <f t="shared" si="2"/>
        <v>43573.381000000001</v>
      </c>
      <c r="D21" t="str">
        <f t="shared" si="3"/>
        <v>vis</v>
      </c>
      <c r="E21" s="75">
        <f>VLOOKUP(C21,'Active 1'!C$21:E$956,3,FALSE)</f>
        <v>-33329.504551973645</v>
      </c>
      <c r="F21" s="5" t="s">
        <v>109</v>
      </c>
      <c r="G21" t="str">
        <f t="shared" si="4"/>
        <v>43573.381</v>
      </c>
      <c r="H21" s="16">
        <f t="shared" si="5"/>
        <v>-4255</v>
      </c>
      <c r="I21" s="76" t="s">
        <v>151</v>
      </c>
      <c r="J21" s="77" t="s">
        <v>152</v>
      </c>
      <c r="K21" s="76">
        <v>-4255</v>
      </c>
      <c r="L21" s="76" t="s">
        <v>153</v>
      </c>
      <c r="M21" s="77" t="s">
        <v>110</v>
      </c>
      <c r="N21" s="77"/>
      <c r="O21" s="78" t="s">
        <v>154</v>
      </c>
      <c r="P21" s="79" t="s">
        <v>155</v>
      </c>
    </row>
    <row r="22" spans="1:16" ht="13.5" thickBot="1">
      <c r="A22" s="16" t="str">
        <f t="shared" si="0"/>
        <v>IBVS 2202 </v>
      </c>
      <c r="B22" s="5" t="str">
        <f t="shared" si="1"/>
        <v>II</v>
      </c>
      <c r="C22" s="16">
        <f t="shared" si="2"/>
        <v>44640.2739</v>
      </c>
      <c r="D22" t="str">
        <f t="shared" si="3"/>
        <v>vis</v>
      </c>
      <c r="E22" s="75">
        <f>VLOOKUP(C22,'Active 1'!C$21:E$956,3,FALSE)</f>
        <v>-30075.080707447934</v>
      </c>
      <c r="F22" s="5" t="s">
        <v>109</v>
      </c>
      <c r="G22" t="str">
        <f t="shared" si="4"/>
        <v>44640.2739</v>
      </c>
      <c r="H22" s="16">
        <f t="shared" si="5"/>
        <v>-1000.5</v>
      </c>
      <c r="I22" s="76" t="s">
        <v>156</v>
      </c>
      <c r="J22" s="77" t="s">
        <v>157</v>
      </c>
      <c r="K22" s="76">
        <v>-1000.5</v>
      </c>
      <c r="L22" s="76" t="s">
        <v>158</v>
      </c>
      <c r="M22" s="77" t="s">
        <v>119</v>
      </c>
      <c r="N22" s="77" t="s">
        <v>120</v>
      </c>
      <c r="O22" s="78" t="s">
        <v>159</v>
      </c>
      <c r="P22" s="79" t="s">
        <v>160</v>
      </c>
    </row>
    <row r="23" spans="1:16" ht="13.5" thickBot="1">
      <c r="A23" s="16" t="str">
        <f t="shared" si="0"/>
        <v>IBVS 2202 </v>
      </c>
      <c r="B23" s="5" t="str">
        <f t="shared" si="1"/>
        <v>I</v>
      </c>
      <c r="C23" s="16">
        <f t="shared" si="2"/>
        <v>44641.098899999997</v>
      </c>
      <c r="D23" t="str">
        <f t="shared" si="3"/>
        <v>vis</v>
      </c>
      <c r="E23" s="75">
        <f>VLOOKUP(C23,'Active 1'!C$21:E$956,3,FALSE)</f>
        <v>-30072.564147752277</v>
      </c>
      <c r="F23" s="5" t="s">
        <v>109</v>
      </c>
      <c r="G23" t="str">
        <f t="shared" si="4"/>
        <v>44641.0989</v>
      </c>
      <c r="H23" s="16">
        <f t="shared" si="5"/>
        <v>-998</v>
      </c>
      <c r="I23" s="76" t="s">
        <v>161</v>
      </c>
      <c r="J23" s="77" t="s">
        <v>162</v>
      </c>
      <c r="K23" s="76">
        <v>-998</v>
      </c>
      <c r="L23" s="76" t="s">
        <v>163</v>
      </c>
      <c r="M23" s="77" t="s">
        <v>119</v>
      </c>
      <c r="N23" s="77" t="s">
        <v>120</v>
      </c>
      <c r="O23" s="78" t="s">
        <v>159</v>
      </c>
      <c r="P23" s="79" t="s">
        <v>160</v>
      </c>
    </row>
    <row r="24" spans="1:16" ht="13.5" thickBot="1">
      <c r="A24" s="16" t="str">
        <f t="shared" si="0"/>
        <v>IBVS 2202 </v>
      </c>
      <c r="B24" s="5" t="str">
        <f t="shared" si="1"/>
        <v>II</v>
      </c>
      <c r="C24" s="16">
        <f t="shared" si="2"/>
        <v>44933.371899999998</v>
      </c>
      <c r="D24" t="str">
        <f t="shared" si="3"/>
        <v>vis</v>
      </c>
      <c r="E24" s="75">
        <f>VLOOKUP(C24,'Active 1'!C$21:E$956,3,FALSE)</f>
        <v>-29181.021781774336</v>
      </c>
      <c r="F24" s="5" t="s">
        <v>109</v>
      </c>
      <c r="G24" t="str">
        <f t="shared" si="4"/>
        <v>44933.3719</v>
      </c>
      <c r="H24" s="16">
        <f t="shared" si="5"/>
        <v>-106.5</v>
      </c>
      <c r="I24" s="76" t="s">
        <v>164</v>
      </c>
      <c r="J24" s="77" t="s">
        <v>165</v>
      </c>
      <c r="K24" s="76">
        <v>-106.5</v>
      </c>
      <c r="L24" s="76" t="s">
        <v>166</v>
      </c>
      <c r="M24" s="77" t="s">
        <v>119</v>
      </c>
      <c r="N24" s="77" t="s">
        <v>120</v>
      </c>
      <c r="O24" s="78" t="s">
        <v>159</v>
      </c>
      <c r="P24" s="79" t="s">
        <v>160</v>
      </c>
    </row>
    <row r="25" spans="1:16" ht="13.5" thickBot="1">
      <c r="A25" s="16" t="str">
        <f t="shared" si="0"/>
        <v>IBVS 2202 </v>
      </c>
      <c r="B25" s="5" t="str">
        <f t="shared" si="1"/>
        <v>II</v>
      </c>
      <c r="C25" s="16">
        <f t="shared" si="2"/>
        <v>44934.352800000001</v>
      </c>
      <c r="D25" t="str">
        <f t="shared" si="3"/>
        <v>vis</v>
      </c>
      <c r="E25" s="75">
        <f>VLOOKUP(C25,'Active 1'!C$21:E$956,3,FALSE)</f>
        <v>-29178.029668555566</v>
      </c>
      <c r="F25" s="5" t="s">
        <v>109</v>
      </c>
      <c r="G25" t="str">
        <f t="shared" si="4"/>
        <v>44934.3528</v>
      </c>
      <c r="H25" s="16">
        <f t="shared" si="5"/>
        <v>-103.5</v>
      </c>
      <c r="I25" s="76" t="s">
        <v>167</v>
      </c>
      <c r="J25" s="77" t="s">
        <v>168</v>
      </c>
      <c r="K25" s="76">
        <v>-103.5</v>
      </c>
      <c r="L25" s="76" t="s">
        <v>169</v>
      </c>
      <c r="M25" s="77" t="s">
        <v>119</v>
      </c>
      <c r="N25" s="77" t="s">
        <v>120</v>
      </c>
      <c r="O25" s="78" t="s">
        <v>159</v>
      </c>
      <c r="P25" s="79" t="s">
        <v>160</v>
      </c>
    </row>
    <row r="26" spans="1:16" ht="13.5" thickBot="1">
      <c r="A26" s="16" t="str">
        <f t="shared" si="0"/>
        <v>IBVS 2202 </v>
      </c>
      <c r="B26" s="5" t="str">
        <f t="shared" si="1"/>
        <v>I</v>
      </c>
      <c r="C26" s="16">
        <f t="shared" si="2"/>
        <v>44968.277600000001</v>
      </c>
      <c r="D26" t="str">
        <f t="shared" si="3"/>
        <v>vis</v>
      </c>
      <c r="E26" s="75">
        <f>VLOOKUP(C26,'Active 1'!C$21:E$956,3,FALSE)</f>
        <v>-29074.546293569409</v>
      </c>
      <c r="F26" s="5" t="s">
        <v>109</v>
      </c>
      <c r="G26" t="str">
        <f t="shared" si="4"/>
        <v>44968.2776</v>
      </c>
      <c r="H26" s="16">
        <f t="shared" si="5"/>
        <v>0</v>
      </c>
      <c r="I26" s="76" t="s">
        <v>170</v>
      </c>
      <c r="J26" s="77" t="s">
        <v>171</v>
      </c>
      <c r="K26" s="76">
        <v>0</v>
      </c>
      <c r="L26" s="76" t="s">
        <v>172</v>
      </c>
      <c r="M26" s="77" t="s">
        <v>119</v>
      </c>
      <c r="N26" s="77" t="s">
        <v>120</v>
      </c>
      <c r="O26" s="78" t="s">
        <v>159</v>
      </c>
      <c r="P26" s="79" t="s">
        <v>160</v>
      </c>
    </row>
    <row r="27" spans="1:16" ht="13.5" thickBot="1">
      <c r="A27" s="16" t="str">
        <f t="shared" si="0"/>
        <v>IBVS 2202 </v>
      </c>
      <c r="B27" s="5" t="str">
        <f t="shared" si="1"/>
        <v>II</v>
      </c>
      <c r="C27" s="16">
        <f t="shared" si="2"/>
        <v>44997.290099999998</v>
      </c>
      <c r="D27" t="str">
        <f t="shared" si="3"/>
        <v>vis</v>
      </c>
      <c r="E27" s="75">
        <f>VLOOKUP(C27,'Active 1'!C$21:E$956,3,FALSE)</f>
        <v>-28986.047277605114</v>
      </c>
      <c r="F27" s="5" t="s">
        <v>109</v>
      </c>
      <c r="G27" t="str">
        <f t="shared" si="4"/>
        <v>44997.2901</v>
      </c>
      <c r="H27" s="16">
        <f t="shared" si="5"/>
        <v>88.5</v>
      </c>
      <c r="I27" s="76" t="s">
        <v>173</v>
      </c>
      <c r="J27" s="77" t="s">
        <v>174</v>
      </c>
      <c r="K27" s="76">
        <v>88.5</v>
      </c>
      <c r="L27" s="76" t="s">
        <v>175</v>
      </c>
      <c r="M27" s="77" t="s">
        <v>119</v>
      </c>
      <c r="N27" s="77" t="s">
        <v>120</v>
      </c>
      <c r="O27" s="78" t="s">
        <v>159</v>
      </c>
      <c r="P27" s="79" t="s">
        <v>160</v>
      </c>
    </row>
    <row r="28" spans="1:16" ht="13.5" thickBot="1">
      <c r="A28" s="16" t="str">
        <f t="shared" si="0"/>
        <v>IBVS 2202 </v>
      </c>
      <c r="B28" s="5" t="str">
        <f t="shared" si="1"/>
        <v>I</v>
      </c>
      <c r="C28" s="16">
        <f t="shared" si="2"/>
        <v>44998.108</v>
      </c>
      <c r="D28" t="str">
        <f t="shared" si="3"/>
        <v>vis</v>
      </c>
      <c r="E28" s="75">
        <f>VLOOKUP(C28,'Active 1'!C$21:E$956,3,FALSE)</f>
        <v>-28983.552375574698</v>
      </c>
      <c r="F28" s="5" t="s">
        <v>109</v>
      </c>
      <c r="G28" t="str">
        <f t="shared" si="4"/>
        <v>44998.1080</v>
      </c>
      <c r="H28" s="16">
        <f t="shared" si="5"/>
        <v>91</v>
      </c>
      <c r="I28" s="76" t="s">
        <v>176</v>
      </c>
      <c r="J28" s="77" t="s">
        <v>177</v>
      </c>
      <c r="K28" s="76">
        <v>91</v>
      </c>
      <c r="L28" s="76" t="s">
        <v>178</v>
      </c>
      <c r="M28" s="77" t="s">
        <v>119</v>
      </c>
      <c r="N28" s="77" t="s">
        <v>120</v>
      </c>
      <c r="O28" s="78" t="s">
        <v>159</v>
      </c>
      <c r="P28" s="79" t="s">
        <v>160</v>
      </c>
    </row>
    <row r="29" spans="1:16" ht="13.5" thickBot="1">
      <c r="A29" s="16" t="str">
        <f t="shared" si="0"/>
        <v>IBVS 2811 </v>
      </c>
      <c r="B29" s="5" t="str">
        <f t="shared" si="1"/>
        <v>I</v>
      </c>
      <c r="C29" s="16">
        <f t="shared" si="2"/>
        <v>46090.3678</v>
      </c>
      <c r="D29" t="str">
        <f t="shared" si="3"/>
        <v>vis</v>
      </c>
      <c r="E29" s="75">
        <f>VLOOKUP(C29,'Active 1'!C$21:E$956,3,FALSE)</f>
        <v>-25651.749963601684</v>
      </c>
      <c r="F29" s="5" t="s">
        <v>109</v>
      </c>
      <c r="G29" t="str">
        <f t="shared" si="4"/>
        <v>46090.3678</v>
      </c>
      <c r="H29" s="16">
        <f t="shared" si="5"/>
        <v>3423</v>
      </c>
      <c r="I29" s="76" t="s">
        <v>184</v>
      </c>
      <c r="J29" s="77" t="s">
        <v>185</v>
      </c>
      <c r="K29" s="76">
        <v>3423</v>
      </c>
      <c r="L29" s="76" t="s">
        <v>186</v>
      </c>
      <c r="M29" s="77" t="s">
        <v>119</v>
      </c>
      <c r="N29" s="77" t="s">
        <v>120</v>
      </c>
      <c r="O29" s="78" t="s">
        <v>182</v>
      </c>
      <c r="P29" s="79" t="s">
        <v>183</v>
      </c>
    </row>
    <row r="30" spans="1:16" ht="13.5" thickBot="1">
      <c r="A30" s="16" t="str">
        <f t="shared" si="0"/>
        <v>IBVS 2811 </v>
      </c>
      <c r="B30" s="5" t="str">
        <f t="shared" si="1"/>
        <v>II</v>
      </c>
      <c r="C30" s="16">
        <f t="shared" si="2"/>
        <v>46090.531600000002</v>
      </c>
      <c r="D30" t="str">
        <f t="shared" si="3"/>
        <v>vis</v>
      </c>
      <c r="E30" s="75">
        <f>VLOOKUP(C30,'Active 1'!C$21:E$956,3,FALSE)</f>
        <v>-25651.25031211301</v>
      </c>
      <c r="F30" s="5" t="s">
        <v>109</v>
      </c>
      <c r="G30" t="str">
        <f t="shared" si="4"/>
        <v>46090.5316</v>
      </c>
      <c r="H30" s="16">
        <f t="shared" si="5"/>
        <v>3423.5</v>
      </c>
      <c r="I30" s="76" t="s">
        <v>187</v>
      </c>
      <c r="J30" s="77" t="s">
        <v>188</v>
      </c>
      <c r="K30" s="76">
        <v>3423.5</v>
      </c>
      <c r="L30" s="76" t="s">
        <v>189</v>
      </c>
      <c r="M30" s="77" t="s">
        <v>119</v>
      </c>
      <c r="N30" s="77" t="s">
        <v>120</v>
      </c>
      <c r="O30" s="78" t="s">
        <v>182</v>
      </c>
      <c r="P30" s="79" t="s">
        <v>183</v>
      </c>
    </row>
    <row r="31" spans="1:16" ht="13.5" thickBot="1">
      <c r="A31" s="16" t="str">
        <f t="shared" si="0"/>
        <v>IBVS 2811 </v>
      </c>
      <c r="B31" s="5" t="str">
        <f t="shared" si="1"/>
        <v>I</v>
      </c>
      <c r="C31" s="16">
        <f t="shared" si="2"/>
        <v>46109.3822</v>
      </c>
      <c r="D31" t="str">
        <f t="shared" si="3"/>
        <v>vis</v>
      </c>
      <c r="E31" s="75">
        <f>VLOOKUP(C31,'Active 1'!C$21:E$956,3,FALSE)</f>
        <v>-25593.748905811019</v>
      </c>
      <c r="F31" s="5" t="s">
        <v>109</v>
      </c>
      <c r="G31" t="str">
        <f t="shared" si="4"/>
        <v>46109.3822</v>
      </c>
      <c r="H31" s="16">
        <f t="shared" si="5"/>
        <v>3481</v>
      </c>
      <c r="I31" s="76" t="s">
        <v>190</v>
      </c>
      <c r="J31" s="77" t="s">
        <v>191</v>
      </c>
      <c r="K31" s="76">
        <v>3481</v>
      </c>
      <c r="L31" s="76" t="s">
        <v>192</v>
      </c>
      <c r="M31" s="77" t="s">
        <v>119</v>
      </c>
      <c r="N31" s="77" t="s">
        <v>120</v>
      </c>
      <c r="O31" s="78" t="s">
        <v>182</v>
      </c>
      <c r="P31" s="79" t="s">
        <v>183</v>
      </c>
    </row>
    <row r="32" spans="1:16" ht="13.5" thickBot="1">
      <c r="A32" s="16" t="str">
        <f t="shared" si="0"/>
        <v>IBVS 2811 </v>
      </c>
      <c r="B32" s="5" t="str">
        <f t="shared" si="1"/>
        <v>I</v>
      </c>
      <c r="C32" s="16">
        <f t="shared" si="2"/>
        <v>46110.365400000002</v>
      </c>
      <c r="D32" t="str">
        <f t="shared" si="3"/>
        <v>vis</v>
      </c>
      <c r="E32" s="75">
        <f>VLOOKUP(C32,'Active 1'!C$21:E$956,3,FALSE)</f>
        <v>-25590.749776728851</v>
      </c>
      <c r="F32" s="5" t="s">
        <v>109</v>
      </c>
      <c r="G32" t="str">
        <f t="shared" si="4"/>
        <v>46110.3654</v>
      </c>
      <c r="H32" s="16">
        <f t="shared" si="5"/>
        <v>3484</v>
      </c>
      <c r="I32" s="76" t="s">
        <v>193</v>
      </c>
      <c r="J32" s="77" t="s">
        <v>194</v>
      </c>
      <c r="K32" s="76">
        <v>3484</v>
      </c>
      <c r="L32" s="76" t="s">
        <v>189</v>
      </c>
      <c r="M32" s="77" t="s">
        <v>119</v>
      </c>
      <c r="N32" s="77" t="s">
        <v>120</v>
      </c>
      <c r="O32" s="78" t="s">
        <v>182</v>
      </c>
      <c r="P32" s="79" t="s">
        <v>183</v>
      </c>
    </row>
    <row r="33" spans="1:16" ht="13.5" thickBot="1">
      <c r="A33" s="16" t="str">
        <f t="shared" si="0"/>
        <v>IBVS 2811 </v>
      </c>
      <c r="B33" s="5" t="str">
        <f t="shared" si="1"/>
        <v>I</v>
      </c>
      <c r="C33" s="16">
        <f t="shared" si="2"/>
        <v>46111.349099999999</v>
      </c>
      <c r="D33" t="str">
        <f t="shared" si="3"/>
        <v>vis</v>
      </c>
      <c r="E33" s="75">
        <f>VLOOKUP(C33,'Active 1'!C$21:E$956,3,FALSE)</f>
        <v>-25587.749122459009</v>
      </c>
      <c r="F33" s="5" t="s">
        <v>109</v>
      </c>
      <c r="G33" t="str">
        <f t="shared" si="4"/>
        <v>46111.3491</v>
      </c>
      <c r="H33" s="16">
        <f t="shared" si="5"/>
        <v>3487</v>
      </c>
      <c r="I33" s="76" t="s">
        <v>195</v>
      </c>
      <c r="J33" s="77" t="s">
        <v>196</v>
      </c>
      <c r="K33" s="76">
        <v>3487</v>
      </c>
      <c r="L33" s="76" t="s">
        <v>186</v>
      </c>
      <c r="M33" s="77" t="s">
        <v>119</v>
      </c>
      <c r="N33" s="77" t="s">
        <v>120</v>
      </c>
      <c r="O33" s="78" t="s">
        <v>182</v>
      </c>
      <c r="P33" s="79" t="s">
        <v>183</v>
      </c>
    </row>
    <row r="34" spans="1:16" ht="13.5" thickBot="1">
      <c r="A34" s="16" t="str">
        <f t="shared" si="0"/>
        <v>IBVS 4380 </v>
      </c>
      <c r="B34" s="5" t="str">
        <f t="shared" si="1"/>
        <v>II</v>
      </c>
      <c r="C34" s="16">
        <f t="shared" si="2"/>
        <v>47530.595800000003</v>
      </c>
      <c r="D34" t="str">
        <f t="shared" si="3"/>
        <v>vis</v>
      </c>
      <c r="E34" s="75">
        <f>VLOOKUP(C34,'Active 1'!C$21:E$956,3,FALSE)</f>
        <v>-21258.513918302677</v>
      </c>
      <c r="F34" s="5" t="s">
        <v>109</v>
      </c>
      <c r="G34" t="str">
        <f t="shared" si="4"/>
        <v>47530.5958</v>
      </c>
      <c r="H34" s="16">
        <f t="shared" si="5"/>
        <v>7816.5</v>
      </c>
      <c r="I34" s="76" t="s">
        <v>197</v>
      </c>
      <c r="J34" s="77" t="s">
        <v>198</v>
      </c>
      <c r="K34" s="76">
        <v>7816.5</v>
      </c>
      <c r="L34" s="76" t="s">
        <v>199</v>
      </c>
      <c r="M34" s="77" t="s">
        <v>119</v>
      </c>
      <c r="N34" s="77" t="s">
        <v>120</v>
      </c>
      <c r="O34" s="78" t="s">
        <v>200</v>
      </c>
      <c r="P34" s="79" t="s">
        <v>201</v>
      </c>
    </row>
    <row r="35" spans="1:16" ht="13.5" thickBot="1">
      <c r="A35" s="16" t="str">
        <f t="shared" si="0"/>
        <v>IBVS 4380 </v>
      </c>
      <c r="B35" s="5" t="str">
        <f t="shared" si="1"/>
        <v>II</v>
      </c>
      <c r="C35" s="16">
        <f t="shared" si="2"/>
        <v>47532.562400000003</v>
      </c>
      <c r="D35" t="str">
        <f t="shared" si="3"/>
        <v>vis</v>
      </c>
      <c r="E35" s="75">
        <f>VLOOKUP(C35,'Active 1'!C$21:E$956,3,FALSE)</f>
        <v>-21252.515050063284</v>
      </c>
      <c r="F35" s="5" t="s">
        <v>109</v>
      </c>
      <c r="G35" t="str">
        <f t="shared" si="4"/>
        <v>47532.5624</v>
      </c>
      <c r="H35" s="16">
        <f t="shared" si="5"/>
        <v>7822.5</v>
      </c>
      <c r="I35" s="76" t="s">
        <v>202</v>
      </c>
      <c r="J35" s="77" t="s">
        <v>203</v>
      </c>
      <c r="K35" s="76">
        <v>7822.5</v>
      </c>
      <c r="L35" s="76" t="s">
        <v>204</v>
      </c>
      <c r="M35" s="77" t="s">
        <v>119</v>
      </c>
      <c r="N35" s="77" t="s">
        <v>120</v>
      </c>
      <c r="O35" s="78" t="s">
        <v>205</v>
      </c>
      <c r="P35" s="79" t="s">
        <v>201</v>
      </c>
    </row>
    <row r="36" spans="1:16" ht="13.5" thickBot="1">
      <c r="A36" s="16" t="str">
        <f t="shared" si="0"/>
        <v>IBVS 4380 </v>
      </c>
      <c r="B36" s="5" t="str">
        <f t="shared" si="1"/>
        <v>I</v>
      </c>
      <c r="C36" s="16">
        <f t="shared" si="2"/>
        <v>47952.347600000001</v>
      </c>
      <c r="D36" t="str">
        <f t="shared" si="3"/>
        <v>vis</v>
      </c>
      <c r="E36" s="75">
        <f>VLOOKUP(C36,'Active 1'!C$21:E$956,3,FALSE)</f>
        <v>-19972.012607447919</v>
      </c>
      <c r="F36" s="5" t="s">
        <v>109</v>
      </c>
      <c r="G36" t="str">
        <f t="shared" si="4"/>
        <v>47952.3476</v>
      </c>
      <c r="H36" s="16">
        <f t="shared" si="5"/>
        <v>9103</v>
      </c>
      <c r="I36" s="76" t="s">
        <v>206</v>
      </c>
      <c r="J36" s="77" t="s">
        <v>207</v>
      </c>
      <c r="K36" s="76">
        <v>9103</v>
      </c>
      <c r="L36" s="76" t="s">
        <v>208</v>
      </c>
      <c r="M36" s="77" t="s">
        <v>119</v>
      </c>
      <c r="N36" s="77" t="s">
        <v>120</v>
      </c>
      <c r="O36" s="78" t="s">
        <v>205</v>
      </c>
      <c r="P36" s="79" t="s">
        <v>201</v>
      </c>
    </row>
    <row r="37" spans="1:16" ht="13.5" thickBot="1">
      <c r="A37" s="16" t="str">
        <f t="shared" si="0"/>
        <v>IBVS 4380 </v>
      </c>
      <c r="B37" s="5" t="str">
        <f t="shared" si="1"/>
        <v>I</v>
      </c>
      <c r="C37" s="16">
        <f t="shared" si="2"/>
        <v>47953.337399999997</v>
      </c>
      <c r="D37" t="str">
        <f t="shared" si="3"/>
        <v>vis</v>
      </c>
      <c r="E37" s="75">
        <f>VLOOKUP(C37,'Active 1'!C$21:E$956,3,FALSE)</f>
        <v>-19968.993345888208</v>
      </c>
      <c r="F37" s="5" t="s">
        <v>109</v>
      </c>
      <c r="G37" t="str">
        <f t="shared" si="4"/>
        <v>47953.3374</v>
      </c>
      <c r="H37" s="16">
        <f t="shared" si="5"/>
        <v>9106</v>
      </c>
      <c r="I37" s="76" t="s">
        <v>209</v>
      </c>
      <c r="J37" s="77" t="s">
        <v>210</v>
      </c>
      <c r="K37" s="76">
        <v>9106</v>
      </c>
      <c r="L37" s="76" t="s">
        <v>211</v>
      </c>
      <c r="M37" s="77" t="s">
        <v>119</v>
      </c>
      <c r="N37" s="77" t="s">
        <v>120</v>
      </c>
      <c r="O37" s="78" t="s">
        <v>212</v>
      </c>
      <c r="P37" s="79" t="s">
        <v>201</v>
      </c>
    </row>
    <row r="38" spans="1:16" ht="13.5" thickBot="1">
      <c r="A38" s="16" t="str">
        <f t="shared" si="0"/>
        <v>IBVS 4380 </v>
      </c>
      <c r="B38" s="5" t="str">
        <f t="shared" si="1"/>
        <v>II</v>
      </c>
      <c r="C38" s="16">
        <f t="shared" si="2"/>
        <v>47968.251199999999</v>
      </c>
      <c r="D38" t="str">
        <f t="shared" si="3"/>
        <v>vis</v>
      </c>
      <c r="E38" s="75">
        <f>VLOOKUP(C38,'Active 1'!C$21:E$956,3,FALSE)</f>
        <v>-19923.500657416389</v>
      </c>
      <c r="F38" s="5" t="s">
        <v>109</v>
      </c>
      <c r="G38" t="str">
        <f t="shared" si="4"/>
        <v>47968.2512</v>
      </c>
      <c r="H38" s="16">
        <f t="shared" si="5"/>
        <v>9151.5</v>
      </c>
      <c r="I38" s="76" t="s">
        <v>213</v>
      </c>
      <c r="J38" s="77" t="s">
        <v>214</v>
      </c>
      <c r="K38" s="76">
        <v>9151.5</v>
      </c>
      <c r="L38" s="76" t="s">
        <v>215</v>
      </c>
      <c r="M38" s="77" t="s">
        <v>119</v>
      </c>
      <c r="N38" s="77" t="s">
        <v>120</v>
      </c>
      <c r="O38" s="78" t="s">
        <v>205</v>
      </c>
      <c r="P38" s="79" t="s">
        <v>201</v>
      </c>
    </row>
    <row r="39" spans="1:16" ht="13.5" thickBot="1">
      <c r="A39" s="16" t="str">
        <f t="shared" si="0"/>
        <v>BAVM 59 </v>
      </c>
      <c r="B39" s="5" t="str">
        <f t="shared" si="1"/>
        <v>II</v>
      </c>
      <c r="C39" s="16">
        <f t="shared" si="2"/>
        <v>48290.506399999998</v>
      </c>
      <c r="D39" t="str">
        <f t="shared" si="3"/>
        <v>vis</v>
      </c>
      <c r="E39" s="75">
        <f>VLOOKUP(C39,'Active 1'!C$21:E$956,3,FALSE)</f>
        <v>-18940.50132645974</v>
      </c>
      <c r="F39" s="5" t="s">
        <v>109</v>
      </c>
      <c r="G39" t="str">
        <f t="shared" si="4"/>
        <v>48290.5064</v>
      </c>
      <c r="H39" s="16">
        <f t="shared" si="5"/>
        <v>10134.5</v>
      </c>
      <c r="I39" s="76" t="s">
        <v>222</v>
      </c>
      <c r="J39" s="77" t="s">
        <v>223</v>
      </c>
      <c r="K39" s="76">
        <v>10134.5</v>
      </c>
      <c r="L39" s="76" t="s">
        <v>224</v>
      </c>
      <c r="M39" s="77" t="s">
        <v>119</v>
      </c>
      <c r="N39" s="77" t="s">
        <v>219</v>
      </c>
      <c r="O39" s="78" t="s">
        <v>220</v>
      </c>
      <c r="P39" s="79" t="s">
        <v>221</v>
      </c>
    </row>
    <row r="40" spans="1:16" ht="13.5" thickBot="1">
      <c r="A40" s="16" t="str">
        <f t="shared" si="0"/>
        <v>IBVS 4380 </v>
      </c>
      <c r="B40" s="5" t="str">
        <f t="shared" si="1"/>
        <v>I</v>
      </c>
      <c r="C40" s="16">
        <f t="shared" si="2"/>
        <v>48308.370499999997</v>
      </c>
      <c r="D40" t="str">
        <f t="shared" si="3"/>
        <v>vis</v>
      </c>
      <c r="E40" s="75">
        <f>VLOOKUP(C40,'Active 1'!C$21:E$956,3,FALSE)</f>
        <v>-18886.009115478686</v>
      </c>
      <c r="F40" s="5" t="s">
        <v>109</v>
      </c>
      <c r="G40" t="str">
        <f t="shared" si="4"/>
        <v>48308.3705</v>
      </c>
      <c r="H40" s="16">
        <f t="shared" si="5"/>
        <v>10189</v>
      </c>
      <c r="I40" s="76" t="s">
        <v>225</v>
      </c>
      <c r="J40" s="77" t="s">
        <v>226</v>
      </c>
      <c r="K40" s="76">
        <v>10189</v>
      </c>
      <c r="L40" s="76" t="s">
        <v>227</v>
      </c>
      <c r="M40" s="77" t="s">
        <v>119</v>
      </c>
      <c r="N40" s="77" t="s">
        <v>120</v>
      </c>
      <c r="O40" s="78" t="s">
        <v>228</v>
      </c>
      <c r="P40" s="79" t="s">
        <v>201</v>
      </c>
    </row>
    <row r="41" spans="1:16" ht="13.5" thickBot="1">
      <c r="A41" s="16" t="str">
        <f t="shared" si="0"/>
        <v>BAVM 60 </v>
      </c>
      <c r="B41" s="5" t="str">
        <f t="shared" si="1"/>
        <v>II</v>
      </c>
      <c r="C41" s="16">
        <f t="shared" si="2"/>
        <v>48625.549200000001</v>
      </c>
      <c r="D41" t="str">
        <f t="shared" si="3"/>
        <v>vis</v>
      </c>
      <c r="E41" s="75">
        <f>VLOOKUP(C41,'Active 1'!C$21:E$956,3,FALSE)</f>
        <v>-17918.495015182696</v>
      </c>
      <c r="F41" s="5" t="s">
        <v>109</v>
      </c>
      <c r="G41" t="str">
        <f t="shared" si="4"/>
        <v>48625.5492</v>
      </c>
      <c r="H41" s="16">
        <f t="shared" si="5"/>
        <v>11156.5</v>
      </c>
      <c r="I41" s="76" t="s">
        <v>232</v>
      </c>
      <c r="J41" s="77" t="s">
        <v>233</v>
      </c>
      <c r="K41" s="76">
        <v>11156.5</v>
      </c>
      <c r="L41" s="76" t="s">
        <v>234</v>
      </c>
      <c r="M41" s="77" t="s">
        <v>119</v>
      </c>
      <c r="N41" s="77" t="s">
        <v>34</v>
      </c>
      <c r="O41" s="78" t="s">
        <v>220</v>
      </c>
      <c r="P41" s="79" t="s">
        <v>235</v>
      </c>
    </row>
    <row r="42" spans="1:16" ht="13.5" thickBot="1">
      <c r="A42" s="16" t="str">
        <f t="shared" si="0"/>
        <v>BAVM 60 </v>
      </c>
      <c r="B42" s="5" t="str">
        <f t="shared" si="1"/>
        <v>I</v>
      </c>
      <c r="C42" s="16">
        <f t="shared" si="2"/>
        <v>48683.410400000001</v>
      </c>
      <c r="D42" t="str">
        <f t="shared" si="3"/>
        <v>vis</v>
      </c>
      <c r="E42" s="75">
        <f>VLOOKUP(C42,'Active 1'!C$21:E$956,3,FALSE)</f>
        <v>-17741.996634742754</v>
      </c>
      <c r="F42" s="5" t="s">
        <v>109</v>
      </c>
      <c r="G42" t="str">
        <f t="shared" si="4"/>
        <v>48683.4104</v>
      </c>
      <c r="H42" s="16">
        <f t="shared" si="5"/>
        <v>11333</v>
      </c>
      <c r="I42" s="76" t="s">
        <v>239</v>
      </c>
      <c r="J42" s="77" t="s">
        <v>240</v>
      </c>
      <c r="K42" s="76">
        <v>11333</v>
      </c>
      <c r="L42" s="76" t="s">
        <v>227</v>
      </c>
      <c r="M42" s="77" t="s">
        <v>119</v>
      </c>
      <c r="N42" s="77" t="s">
        <v>34</v>
      </c>
      <c r="O42" s="78" t="s">
        <v>220</v>
      </c>
      <c r="P42" s="79" t="s">
        <v>235</v>
      </c>
    </row>
    <row r="43" spans="1:16" ht="13.5" thickBot="1">
      <c r="A43" s="16" t="str">
        <f t="shared" ref="A43:A74" si="6">P43</f>
        <v>BAVM 62 </v>
      </c>
      <c r="B43" s="5" t="str">
        <f t="shared" ref="B43:B74" si="7">IF(H43=INT(H43),"I","II")</f>
        <v>II</v>
      </c>
      <c r="C43" s="16">
        <f t="shared" ref="C43:C74" si="8">1*G43</f>
        <v>49004.520199999999</v>
      </c>
      <c r="D43" t="str">
        <f t="shared" ref="D43:D74" si="9">VLOOKUP(F43,I$1:J$5,2,FALSE)</f>
        <v>vis</v>
      </c>
      <c r="E43" s="75">
        <f>VLOOKUP(C43,'Active 1'!C$21:E$956,3,FALSE)</f>
        <v>-16762.491203756312</v>
      </c>
      <c r="F43" s="5" t="s">
        <v>109</v>
      </c>
      <c r="G43" t="str">
        <f t="shared" ref="G43:G74" si="10">MID(I43,3,LEN(I43)-3)</f>
        <v>49004.5202</v>
      </c>
      <c r="H43" s="16">
        <f t="shared" ref="H43:H74" si="11">1*K43</f>
        <v>12312.5</v>
      </c>
      <c r="I43" s="76" t="s">
        <v>244</v>
      </c>
      <c r="J43" s="77" t="s">
        <v>245</v>
      </c>
      <c r="K43" s="76">
        <v>12312.5</v>
      </c>
      <c r="L43" s="76" t="s">
        <v>246</v>
      </c>
      <c r="M43" s="77" t="s">
        <v>119</v>
      </c>
      <c r="N43" s="77" t="s">
        <v>34</v>
      </c>
      <c r="O43" s="78" t="s">
        <v>220</v>
      </c>
      <c r="P43" s="79" t="s">
        <v>247</v>
      </c>
    </row>
    <row r="44" spans="1:16" ht="13.5" thickBot="1">
      <c r="A44" s="16" t="str">
        <f t="shared" si="6"/>
        <v>BAVM 62 </v>
      </c>
      <c r="B44" s="5" t="str">
        <f t="shared" si="7"/>
        <v>I</v>
      </c>
      <c r="C44" s="16">
        <f t="shared" si="8"/>
        <v>49004.679600000003</v>
      </c>
      <c r="D44" t="str">
        <f t="shared" si="9"/>
        <v>vis</v>
      </c>
      <c r="E44" s="75">
        <f>VLOOKUP(C44,'Active 1'!C$21:E$956,3,FALSE)</f>
        <v>-16762.004973919342</v>
      </c>
      <c r="F44" s="5" t="s">
        <v>109</v>
      </c>
      <c r="G44" t="str">
        <f t="shared" si="10"/>
        <v>49004.6796</v>
      </c>
      <c r="H44" s="16">
        <f t="shared" si="11"/>
        <v>12313</v>
      </c>
      <c r="I44" s="76" t="s">
        <v>250</v>
      </c>
      <c r="J44" s="77" t="s">
        <v>251</v>
      </c>
      <c r="K44" s="76">
        <v>12313</v>
      </c>
      <c r="L44" s="76" t="s">
        <v>252</v>
      </c>
      <c r="M44" s="77" t="s">
        <v>119</v>
      </c>
      <c r="N44" s="77" t="s">
        <v>109</v>
      </c>
      <c r="O44" s="78" t="s">
        <v>220</v>
      </c>
      <c r="P44" s="79" t="s">
        <v>247</v>
      </c>
    </row>
    <row r="45" spans="1:16" ht="13.5" thickBot="1">
      <c r="A45" s="16" t="str">
        <f t="shared" si="6"/>
        <v>IBVS 4380 </v>
      </c>
      <c r="B45" s="5" t="str">
        <f t="shared" si="7"/>
        <v>II</v>
      </c>
      <c r="C45" s="16">
        <f t="shared" si="8"/>
        <v>49007.472699999998</v>
      </c>
      <c r="D45" t="str">
        <f t="shared" si="9"/>
        <v>vis</v>
      </c>
      <c r="E45" s="75">
        <f>VLOOKUP(C45,'Active 1'!C$21:E$956,3,FALSE)</f>
        <v>-16753.484970421214</v>
      </c>
      <c r="F45" s="5" t="s">
        <v>109</v>
      </c>
      <c r="G45" t="str">
        <f t="shared" si="10"/>
        <v>49007.4727</v>
      </c>
      <c r="H45" s="16">
        <f t="shared" si="11"/>
        <v>12321.5</v>
      </c>
      <c r="I45" s="76" t="s">
        <v>253</v>
      </c>
      <c r="J45" s="77" t="s">
        <v>254</v>
      </c>
      <c r="K45" s="76">
        <v>12321.5</v>
      </c>
      <c r="L45" s="76" t="s">
        <v>255</v>
      </c>
      <c r="M45" s="77" t="s">
        <v>119</v>
      </c>
      <c r="N45" s="77" t="s">
        <v>120</v>
      </c>
      <c r="O45" s="78" t="s">
        <v>256</v>
      </c>
      <c r="P45" s="79" t="s">
        <v>201</v>
      </c>
    </row>
    <row r="46" spans="1:16" ht="13.5" thickBot="1">
      <c r="A46" s="16" t="str">
        <f t="shared" si="6"/>
        <v>IBVS 4380 </v>
      </c>
      <c r="B46" s="5" t="str">
        <f t="shared" si="7"/>
        <v>I</v>
      </c>
      <c r="C46" s="16">
        <f t="shared" si="8"/>
        <v>49046.315199999997</v>
      </c>
      <c r="D46" t="str">
        <f t="shared" si="9"/>
        <v>vis</v>
      </c>
      <c r="E46" s="75">
        <f>VLOOKUP(C46,'Active 1'!C$21:E$956,3,FALSE)</f>
        <v>-16635.00076438611</v>
      </c>
      <c r="F46" s="5" t="s">
        <v>109</v>
      </c>
      <c r="G46" t="str">
        <f t="shared" si="10"/>
        <v>49046.3152</v>
      </c>
      <c r="H46" s="16">
        <f t="shared" si="11"/>
        <v>12440</v>
      </c>
      <c r="I46" s="76" t="s">
        <v>257</v>
      </c>
      <c r="J46" s="77" t="s">
        <v>258</v>
      </c>
      <c r="K46" s="76">
        <v>12440</v>
      </c>
      <c r="L46" s="76" t="s">
        <v>259</v>
      </c>
      <c r="M46" s="77" t="s">
        <v>119</v>
      </c>
      <c r="N46" s="77" t="s">
        <v>120</v>
      </c>
      <c r="O46" s="78" t="s">
        <v>228</v>
      </c>
      <c r="P46" s="79" t="s">
        <v>201</v>
      </c>
    </row>
    <row r="47" spans="1:16" ht="13.5" thickBot="1">
      <c r="A47" s="16" t="str">
        <f t="shared" si="6"/>
        <v>IBVS 4380 </v>
      </c>
      <c r="B47" s="5" t="str">
        <f t="shared" si="7"/>
        <v>II</v>
      </c>
      <c r="C47" s="16">
        <f t="shared" si="8"/>
        <v>49387.430500000002</v>
      </c>
      <c r="D47" t="str">
        <f t="shared" si="9"/>
        <v>vis</v>
      </c>
      <c r="E47" s="75">
        <f>VLOOKUP(C47,'Active 1'!C$21:E$956,3,FALSE)</f>
        <v>-15594.471048561254</v>
      </c>
      <c r="F47" s="5" t="s">
        <v>109</v>
      </c>
      <c r="G47" t="str">
        <f t="shared" si="10"/>
        <v>49387.4305</v>
      </c>
      <c r="H47" s="16">
        <f t="shared" si="11"/>
        <v>13480.5</v>
      </c>
      <c r="I47" s="76" t="s">
        <v>260</v>
      </c>
      <c r="J47" s="77" t="s">
        <v>261</v>
      </c>
      <c r="K47" s="76">
        <v>13480.5</v>
      </c>
      <c r="L47" s="76" t="s">
        <v>262</v>
      </c>
      <c r="M47" s="77" t="s">
        <v>119</v>
      </c>
      <c r="N47" s="77" t="s">
        <v>120</v>
      </c>
      <c r="O47" s="78" t="s">
        <v>228</v>
      </c>
      <c r="P47" s="79" t="s">
        <v>201</v>
      </c>
    </row>
    <row r="48" spans="1:16" ht="13.5" thickBot="1">
      <c r="A48" s="16" t="str">
        <f t="shared" si="6"/>
        <v>BAVM 68 </v>
      </c>
      <c r="B48" s="5" t="str">
        <f t="shared" si="7"/>
        <v>II</v>
      </c>
      <c r="C48" s="16">
        <f t="shared" si="8"/>
        <v>49393.324200000003</v>
      </c>
      <c r="D48" t="str">
        <f t="shared" si="9"/>
        <v>vis</v>
      </c>
      <c r="E48" s="75">
        <f>VLOOKUP(C48,'Active 1'!C$21:E$956,3,FALSE)</f>
        <v>-15576.493051132944</v>
      </c>
      <c r="F48" s="5" t="s">
        <v>109</v>
      </c>
      <c r="G48" t="str">
        <f t="shared" si="10"/>
        <v>49393.3242</v>
      </c>
      <c r="H48" s="16">
        <f t="shared" si="11"/>
        <v>13498.5</v>
      </c>
      <c r="I48" s="76" t="s">
        <v>263</v>
      </c>
      <c r="J48" s="77" t="s">
        <v>264</v>
      </c>
      <c r="K48" s="76">
        <v>13498.5</v>
      </c>
      <c r="L48" s="76" t="s">
        <v>265</v>
      </c>
      <c r="M48" s="77" t="s">
        <v>119</v>
      </c>
      <c r="N48" s="77" t="s">
        <v>266</v>
      </c>
      <c r="O48" s="78" t="s">
        <v>220</v>
      </c>
      <c r="P48" s="79" t="s">
        <v>267</v>
      </c>
    </row>
    <row r="49" spans="1:16" ht="13.5" thickBot="1">
      <c r="A49" s="16" t="str">
        <f t="shared" si="6"/>
        <v>IBVS 4380 </v>
      </c>
      <c r="B49" s="5" t="str">
        <f t="shared" si="7"/>
        <v>I</v>
      </c>
      <c r="C49" s="16">
        <f t="shared" si="8"/>
        <v>49401.351799999997</v>
      </c>
      <c r="D49" t="str">
        <f t="shared" si="9"/>
        <v>vis</v>
      </c>
      <c r="E49" s="75">
        <f>VLOOKUP(C49,'Active 1'!C$21:E$956,3,FALSE)</f>
        <v>-15552.005857662733</v>
      </c>
      <c r="F49" s="5" t="s">
        <v>109</v>
      </c>
      <c r="G49" t="str">
        <f t="shared" si="10"/>
        <v>49401.3518</v>
      </c>
      <c r="H49" s="16">
        <f t="shared" si="11"/>
        <v>13523</v>
      </c>
      <c r="I49" s="76" t="s">
        <v>271</v>
      </c>
      <c r="J49" s="77" t="s">
        <v>272</v>
      </c>
      <c r="K49" s="76">
        <v>13523</v>
      </c>
      <c r="L49" s="76" t="s">
        <v>273</v>
      </c>
      <c r="M49" s="77" t="s">
        <v>119</v>
      </c>
      <c r="N49" s="77" t="s">
        <v>120</v>
      </c>
      <c r="O49" s="78" t="s">
        <v>228</v>
      </c>
      <c r="P49" s="79" t="s">
        <v>201</v>
      </c>
    </row>
    <row r="50" spans="1:16" ht="13.5" thickBot="1">
      <c r="A50" s="16" t="str">
        <f t="shared" si="6"/>
        <v>BAVM 68 </v>
      </c>
      <c r="B50" s="5" t="str">
        <f t="shared" si="7"/>
        <v>I</v>
      </c>
      <c r="C50" s="16">
        <f t="shared" si="8"/>
        <v>49416.434399999998</v>
      </c>
      <c r="D50" t="str">
        <f t="shared" si="9"/>
        <v>vis</v>
      </c>
      <c r="E50" s="75">
        <f>VLOOKUP(C50,'Active 1'!C$21:E$956,3,FALSE)</f>
        <v>-15505.998265825305</v>
      </c>
      <c r="F50" s="5" t="s">
        <v>109</v>
      </c>
      <c r="G50" t="str">
        <f t="shared" si="10"/>
        <v>49416.4344</v>
      </c>
      <c r="H50" s="16">
        <f t="shared" si="11"/>
        <v>13569</v>
      </c>
      <c r="I50" s="76" t="s">
        <v>274</v>
      </c>
      <c r="J50" s="77" t="s">
        <v>275</v>
      </c>
      <c r="K50" s="76">
        <v>13569</v>
      </c>
      <c r="L50" s="76" t="s">
        <v>276</v>
      </c>
      <c r="M50" s="77" t="s">
        <v>119</v>
      </c>
      <c r="N50" s="77" t="s">
        <v>34</v>
      </c>
      <c r="O50" s="78" t="s">
        <v>220</v>
      </c>
      <c r="P50" s="79" t="s">
        <v>267</v>
      </c>
    </row>
    <row r="51" spans="1:16" ht="13.5" thickBot="1">
      <c r="A51" s="16" t="str">
        <f t="shared" si="6"/>
        <v>IBVS 4380 </v>
      </c>
      <c r="B51" s="5" t="str">
        <f t="shared" si="7"/>
        <v>II</v>
      </c>
      <c r="C51" s="16">
        <f t="shared" si="8"/>
        <v>49772.292600000001</v>
      </c>
      <c r="D51" t="str">
        <f t="shared" si="9"/>
        <v>vis</v>
      </c>
      <c r="E51" s="75">
        <f>VLOOKUP(C51,'Active 1'!C$21:E$956,3,FALSE)</f>
        <v>-14420.497170682571</v>
      </c>
      <c r="F51" s="5" t="s">
        <v>109</v>
      </c>
      <c r="G51" t="str">
        <f t="shared" si="10"/>
        <v>49772.2926</v>
      </c>
      <c r="H51" s="16">
        <f t="shared" si="11"/>
        <v>14654.5</v>
      </c>
      <c r="I51" s="76" t="s">
        <v>280</v>
      </c>
      <c r="J51" s="77" t="s">
        <v>281</v>
      </c>
      <c r="K51" s="76">
        <v>14654.5</v>
      </c>
      <c r="L51" s="76" t="s">
        <v>282</v>
      </c>
      <c r="M51" s="77" t="s">
        <v>119</v>
      </c>
      <c r="N51" s="77" t="s">
        <v>120</v>
      </c>
      <c r="O51" s="78" t="s">
        <v>228</v>
      </c>
      <c r="P51" s="79" t="s">
        <v>201</v>
      </c>
    </row>
    <row r="52" spans="1:16" ht="13.5" thickBot="1">
      <c r="A52" s="16" t="str">
        <f t="shared" si="6"/>
        <v>BAVM 91 </v>
      </c>
      <c r="B52" s="5" t="str">
        <f t="shared" si="7"/>
        <v>I</v>
      </c>
      <c r="C52" s="16">
        <f t="shared" si="8"/>
        <v>49772.453000000001</v>
      </c>
      <c r="D52" t="str">
        <f t="shared" si="9"/>
        <v>vis</v>
      </c>
      <c r="E52" s="75">
        <f>VLOOKUP(C52,'Active 1'!C$21:E$956,3,FALSE)</f>
        <v>-14420.007890470222</v>
      </c>
      <c r="F52" s="5" t="s">
        <v>109</v>
      </c>
      <c r="G52" t="str">
        <f t="shared" si="10"/>
        <v>49772.453</v>
      </c>
      <c r="H52" s="16">
        <f t="shared" si="11"/>
        <v>14655</v>
      </c>
      <c r="I52" s="76" t="s">
        <v>283</v>
      </c>
      <c r="J52" s="77" t="s">
        <v>284</v>
      </c>
      <c r="K52" s="76">
        <v>14655</v>
      </c>
      <c r="L52" s="76" t="s">
        <v>285</v>
      </c>
      <c r="M52" s="77" t="s">
        <v>119</v>
      </c>
      <c r="N52" s="77" t="s">
        <v>266</v>
      </c>
      <c r="O52" s="78" t="s">
        <v>220</v>
      </c>
      <c r="P52" s="79" t="s">
        <v>286</v>
      </c>
    </row>
    <row r="53" spans="1:16" ht="13.5" thickBot="1">
      <c r="A53" s="16" t="str">
        <f t="shared" si="6"/>
        <v>BAVM 91 </v>
      </c>
      <c r="B53" s="5" t="str">
        <f t="shared" si="7"/>
        <v>I</v>
      </c>
      <c r="C53" s="16">
        <f t="shared" si="8"/>
        <v>49772.453999999998</v>
      </c>
      <c r="D53" t="str">
        <f t="shared" si="9"/>
        <v>vis</v>
      </c>
      <c r="E53" s="75">
        <f>VLOOKUP(C53,'Active 1'!C$21:E$956,3,FALSE)</f>
        <v>-14420.004840094845</v>
      </c>
      <c r="F53" s="5" t="s">
        <v>109</v>
      </c>
      <c r="G53" t="str">
        <f t="shared" si="10"/>
        <v>49772.454</v>
      </c>
      <c r="H53" s="16">
        <f t="shared" si="11"/>
        <v>14655</v>
      </c>
      <c r="I53" s="76" t="s">
        <v>287</v>
      </c>
      <c r="J53" s="77" t="s">
        <v>288</v>
      </c>
      <c r="K53" s="76">
        <v>14655</v>
      </c>
      <c r="L53" s="76" t="s">
        <v>289</v>
      </c>
      <c r="M53" s="77" t="s">
        <v>119</v>
      </c>
      <c r="N53" s="77" t="s">
        <v>219</v>
      </c>
      <c r="O53" s="78" t="s">
        <v>220</v>
      </c>
      <c r="P53" s="79" t="s">
        <v>286</v>
      </c>
    </row>
    <row r="54" spans="1:16" ht="13.5" thickBot="1">
      <c r="A54" s="16" t="str">
        <f t="shared" si="6"/>
        <v>IBVS 4380 </v>
      </c>
      <c r="B54" s="5" t="str">
        <f t="shared" si="7"/>
        <v>I</v>
      </c>
      <c r="C54" s="16">
        <f t="shared" si="8"/>
        <v>49772.457000000002</v>
      </c>
      <c r="D54" t="str">
        <f t="shared" si="9"/>
        <v>vis</v>
      </c>
      <c r="E54" s="75">
        <f>VLOOKUP(C54,'Active 1'!C$21:E$956,3,FALSE)</f>
        <v>-14419.995688968665</v>
      </c>
      <c r="F54" s="5" t="s">
        <v>109</v>
      </c>
      <c r="G54" t="str">
        <f t="shared" si="10"/>
        <v>49772.4570</v>
      </c>
      <c r="H54" s="16">
        <f t="shared" si="11"/>
        <v>14655</v>
      </c>
      <c r="I54" s="76" t="s">
        <v>290</v>
      </c>
      <c r="J54" s="77" t="s">
        <v>291</v>
      </c>
      <c r="K54" s="76">
        <v>14655</v>
      </c>
      <c r="L54" s="76" t="s">
        <v>292</v>
      </c>
      <c r="M54" s="77" t="s">
        <v>119</v>
      </c>
      <c r="N54" s="77" t="s">
        <v>120</v>
      </c>
      <c r="O54" s="78" t="s">
        <v>228</v>
      </c>
      <c r="P54" s="79" t="s">
        <v>201</v>
      </c>
    </row>
    <row r="55" spans="1:16" ht="13.5" thickBot="1">
      <c r="A55" s="16" t="str">
        <f t="shared" si="6"/>
        <v>IBVS 4380 </v>
      </c>
      <c r="B55" s="5" t="str">
        <f t="shared" si="7"/>
        <v>I</v>
      </c>
      <c r="C55" s="16">
        <f t="shared" si="8"/>
        <v>49779.341</v>
      </c>
      <c r="D55" t="str">
        <f t="shared" si="9"/>
        <v>vis</v>
      </c>
      <c r="E55" s="75">
        <f>VLOOKUP(C55,'Active 1'!C$21:E$956,3,FALSE)</f>
        <v>-14398.996904792944</v>
      </c>
      <c r="F55" s="5" t="s">
        <v>109</v>
      </c>
      <c r="G55" t="str">
        <f t="shared" si="10"/>
        <v>49779.3410</v>
      </c>
      <c r="H55" s="16">
        <f t="shared" si="11"/>
        <v>14676</v>
      </c>
      <c r="I55" s="76" t="s">
        <v>293</v>
      </c>
      <c r="J55" s="77" t="s">
        <v>294</v>
      </c>
      <c r="K55" s="76">
        <v>14676</v>
      </c>
      <c r="L55" s="76" t="s">
        <v>282</v>
      </c>
      <c r="M55" s="77" t="s">
        <v>119</v>
      </c>
      <c r="N55" s="77" t="s">
        <v>120</v>
      </c>
      <c r="O55" s="78" t="s">
        <v>228</v>
      </c>
      <c r="P55" s="79" t="s">
        <v>201</v>
      </c>
    </row>
    <row r="56" spans="1:16" ht="13.5" thickBot="1">
      <c r="A56" s="16" t="str">
        <f t="shared" si="6"/>
        <v>BAVM 99 </v>
      </c>
      <c r="B56" s="5" t="str">
        <f t="shared" si="7"/>
        <v>I</v>
      </c>
      <c r="C56" s="16">
        <f t="shared" si="8"/>
        <v>50156.340700000001</v>
      </c>
      <c r="D56" t="str">
        <f t="shared" si="9"/>
        <v>vis</v>
      </c>
      <c r="E56" s="75">
        <f>VLOOKUP(C56,'Active 1'!C$21:E$956,3,FALSE)</f>
        <v>-13249.006298370274</v>
      </c>
      <c r="F56" s="5" t="s">
        <v>109</v>
      </c>
      <c r="G56" t="str">
        <f t="shared" si="10"/>
        <v>50156.3407</v>
      </c>
      <c r="H56" s="16">
        <f t="shared" si="11"/>
        <v>15826</v>
      </c>
      <c r="I56" s="76" t="s">
        <v>295</v>
      </c>
      <c r="J56" s="77" t="s">
        <v>296</v>
      </c>
      <c r="K56" s="76">
        <v>15826</v>
      </c>
      <c r="L56" s="76" t="s">
        <v>297</v>
      </c>
      <c r="M56" s="77" t="s">
        <v>119</v>
      </c>
      <c r="N56" s="77" t="s">
        <v>298</v>
      </c>
      <c r="O56" s="78" t="s">
        <v>299</v>
      </c>
      <c r="P56" s="79" t="s">
        <v>300</v>
      </c>
    </row>
    <row r="57" spans="1:16" ht="13.5" thickBot="1">
      <c r="A57" s="16" t="str">
        <f t="shared" si="6"/>
        <v>BAVM 111 </v>
      </c>
      <c r="B57" s="5" t="str">
        <f t="shared" si="7"/>
        <v>I</v>
      </c>
      <c r="C57" s="16">
        <f t="shared" si="8"/>
        <v>50840.5173</v>
      </c>
      <c r="D57" t="str">
        <f t="shared" si="9"/>
        <v>vis</v>
      </c>
      <c r="E57" s="75">
        <f>VLOOKUP(C57,'Active 1'!C$21:E$956,3,FALSE)</f>
        <v>-11162.010836214205</v>
      </c>
      <c r="F57" s="5" t="s">
        <v>109</v>
      </c>
      <c r="G57" t="str">
        <f t="shared" si="10"/>
        <v>50840.5173</v>
      </c>
      <c r="H57" s="16">
        <f t="shared" si="11"/>
        <v>17913</v>
      </c>
      <c r="I57" s="76" t="s">
        <v>301</v>
      </c>
      <c r="J57" s="77" t="s">
        <v>302</v>
      </c>
      <c r="K57" s="76">
        <v>17913</v>
      </c>
      <c r="L57" s="76" t="s">
        <v>303</v>
      </c>
      <c r="M57" s="77" t="s">
        <v>119</v>
      </c>
      <c r="N57" s="77" t="s">
        <v>298</v>
      </c>
      <c r="O57" s="78" t="s">
        <v>299</v>
      </c>
      <c r="P57" s="79" t="s">
        <v>304</v>
      </c>
    </row>
    <row r="58" spans="1:16" ht="13.5" thickBot="1">
      <c r="A58" s="16" t="str">
        <f t="shared" si="6"/>
        <v> BBS 117 </v>
      </c>
      <c r="B58" s="5" t="str">
        <f t="shared" si="7"/>
        <v>II</v>
      </c>
      <c r="C58" s="16">
        <f t="shared" si="8"/>
        <v>50897.392999999996</v>
      </c>
      <c r="D58" t="str">
        <f t="shared" si="9"/>
        <v>vis</v>
      </c>
      <c r="E58" s="75">
        <f>VLOOKUP(C58,'Active 1'!C$21:E$956,3,FALSE)</f>
        <v>-10988.518600719826</v>
      </c>
      <c r="F58" s="5" t="s">
        <v>109</v>
      </c>
      <c r="G58" t="str">
        <f t="shared" si="10"/>
        <v>50897.393</v>
      </c>
      <c r="H58" s="16">
        <f t="shared" si="11"/>
        <v>18086.5</v>
      </c>
      <c r="I58" s="76" t="s">
        <v>305</v>
      </c>
      <c r="J58" s="77" t="s">
        <v>306</v>
      </c>
      <c r="K58" s="76">
        <v>18086.5</v>
      </c>
      <c r="L58" s="76" t="s">
        <v>307</v>
      </c>
      <c r="M58" s="77" t="s">
        <v>119</v>
      </c>
      <c r="N58" s="77" t="s">
        <v>120</v>
      </c>
      <c r="O58" s="78" t="s">
        <v>149</v>
      </c>
      <c r="P58" s="78" t="s">
        <v>308</v>
      </c>
    </row>
    <row r="59" spans="1:16" ht="13.5" thickBot="1">
      <c r="A59" s="16" t="str">
        <f t="shared" si="6"/>
        <v>BAVM 128 </v>
      </c>
      <c r="B59" s="5" t="str">
        <f t="shared" si="7"/>
        <v>I</v>
      </c>
      <c r="C59" s="16">
        <f t="shared" si="8"/>
        <v>51222.438699999999</v>
      </c>
      <c r="D59" t="str">
        <f t="shared" si="9"/>
        <v>vis</v>
      </c>
      <c r="E59" s="75">
        <f>VLOOKUP(C59,'Active 1'!C$21:E$956,3,FALSE)</f>
        <v>-9997.0071972410333</v>
      </c>
      <c r="F59" s="5" t="s">
        <v>109</v>
      </c>
      <c r="G59" t="str">
        <f t="shared" si="10"/>
        <v>51222.4387</v>
      </c>
      <c r="H59" s="16">
        <f t="shared" si="11"/>
        <v>19078</v>
      </c>
      <c r="I59" s="76" t="s">
        <v>318</v>
      </c>
      <c r="J59" s="77" t="s">
        <v>319</v>
      </c>
      <c r="K59" s="76">
        <v>19078</v>
      </c>
      <c r="L59" s="76" t="s">
        <v>320</v>
      </c>
      <c r="M59" s="77" t="s">
        <v>119</v>
      </c>
      <c r="N59" s="77" t="s">
        <v>321</v>
      </c>
      <c r="O59" s="78" t="s">
        <v>299</v>
      </c>
      <c r="P59" s="79" t="s">
        <v>322</v>
      </c>
    </row>
    <row r="60" spans="1:16" ht="13.5" thickBot="1">
      <c r="A60" s="16" t="str">
        <f t="shared" si="6"/>
        <v>BAVM 152 </v>
      </c>
      <c r="B60" s="5" t="str">
        <f t="shared" si="7"/>
        <v>I</v>
      </c>
      <c r="C60" s="16">
        <f t="shared" si="8"/>
        <v>51955.467499999999</v>
      </c>
      <c r="D60" t="str">
        <f t="shared" si="9"/>
        <v>vis</v>
      </c>
      <c r="E60" s="75">
        <f>VLOOKUP(C60,'Active 1'!C$21:E$956,3,FALSE)</f>
        <v>-7760.9941865217106</v>
      </c>
      <c r="F60" s="5" t="s">
        <v>109</v>
      </c>
      <c r="G60" t="str">
        <f t="shared" si="10"/>
        <v>51955.4675</v>
      </c>
      <c r="H60" s="16">
        <f t="shared" si="11"/>
        <v>21314</v>
      </c>
      <c r="I60" s="76" t="s">
        <v>328</v>
      </c>
      <c r="J60" s="77" t="s">
        <v>329</v>
      </c>
      <c r="K60" s="76" t="s">
        <v>330</v>
      </c>
      <c r="L60" s="76" t="s">
        <v>331</v>
      </c>
      <c r="M60" s="77" t="s">
        <v>119</v>
      </c>
      <c r="N60" s="77" t="s">
        <v>321</v>
      </c>
      <c r="O60" s="78" t="s">
        <v>299</v>
      </c>
      <c r="P60" s="79" t="s">
        <v>332</v>
      </c>
    </row>
    <row r="61" spans="1:16" ht="13.5" thickBot="1">
      <c r="A61" s="16" t="str">
        <f t="shared" si="6"/>
        <v> BBS 125 </v>
      </c>
      <c r="B61" s="5" t="str">
        <f t="shared" si="7"/>
        <v>I</v>
      </c>
      <c r="C61" s="16">
        <f t="shared" si="8"/>
        <v>52000.379699999998</v>
      </c>
      <c r="D61" t="str">
        <f t="shared" si="9"/>
        <v>vis</v>
      </c>
      <c r="E61" s="75">
        <f>VLOOKUP(C61,'Active 1'!C$21:E$956,3,FALSE)</f>
        <v>-7623.9951169898914</v>
      </c>
      <c r="F61" s="5" t="s">
        <v>109</v>
      </c>
      <c r="G61" t="str">
        <f t="shared" si="10"/>
        <v>52000.3797</v>
      </c>
      <c r="H61" s="16">
        <f t="shared" si="11"/>
        <v>21451</v>
      </c>
      <c r="I61" s="76" t="s">
        <v>337</v>
      </c>
      <c r="J61" s="77" t="s">
        <v>338</v>
      </c>
      <c r="K61" s="76" t="s">
        <v>339</v>
      </c>
      <c r="L61" s="76" t="s">
        <v>340</v>
      </c>
      <c r="M61" s="77" t="s">
        <v>119</v>
      </c>
      <c r="N61" s="77" t="s">
        <v>120</v>
      </c>
      <c r="O61" s="78" t="s">
        <v>149</v>
      </c>
      <c r="P61" s="78" t="s">
        <v>341</v>
      </c>
    </row>
    <row r="62" spans="1:16" ht="13.5" thickBot="1">
      <c r="A62" s="16" t="str">
        <f t="shared" si="6"/>
        <v>BAVM 152 </v>
      </c>
      <c r="B62" s="5" t="str">
        <f t="shared" si="7"/>
        <v>II</v>
      </c>
      <c r="C62" s="16">
        <f t="shared" si="8"/>
        <v>52307.394099999998</v>
      </c>
      <c r="D62" t="str">
        <f t="shared" si="9"/>
        <v>vis</v>
      </c>
      <c r="E62" s="75">
        <f>VLOOKUP(C62,'Active 1'!C$21:E$956,3,FALSE)</f>
        <v>-6687.4859472571516</v>
      </c>
      <c r="F62" s="5" t="s">
        <v>109</v>
      </c>
      <c r="G62" t="str">
        <f t="shared" si="10"/>
        <v>52307.3941</v>
      </c>
      <c r="H62" s="16">
        <f t="shared" si="11"/>
        <v>22387.5</v>
      </c>
      <c r="I62" s="76" t="s">
        <v>355</v>
      </c>
      <c r="J62" s="77" t="s">
        <v>356</v>
      </c>
      <c r="K62" s="76" t="s">
        <v>357</v>
      </c>
      <c r="L62" s="76" t="s">
        <v>358</v>
      </c>
      <c r="M62" s="77" t="s">
        <v>119</v>
      </c>
      <c r="N62" s="77" t="s">
        <v>321</v>
      </c>
      <c r="O62" s="78" t="s">
        <v>220</v>
      </c>
      <c r="P62" s="79" t="s">
        <v>332</v>
      </c>
    </row>
    <row r="63" spans="1:16" ht="13.5" thickBot="1">
      <c r="A63" s="16" t="str">
        <f t="shared" si="6"/>
        <v> JAAVSO 40;975 </v>
      </c>
      <c r="B63" s="5" t="str">
        <f t="shared" si="7"/>
        <v>I</v>
      </c>
      <c r="C63" s="16">
        <f t="shared" si="8"/>
        <v>52347.553</v>
      </c>
      <c r="D63" t="str">
        <f t="shared" si="9"/>
        <v>vis</v>
      </c>
      <c r="E63" s="75">
        <f>VLOOKUP(C63,'Active 1'!C$21:E$956,3,FALSE)</f>
        <v>-6564.9862270603717</v>
      </c>
      <c r="F63" s="5" t="s">
        <v>109</v>
      </c>
      <c r="G63" t="str">
        <f t="shared" si="10"/>
        <v>52347.5530</v>
      </c>
      <c r="H63" s="16">
        <f t="shared" si="11"/>
        <v>22510</v>
      </c>
      <c r="I63" s="76" t="s">
        <v>378</v>
      </c>
      <c r="J63" s="77" t="s">
        <v>379</v>
      </c>
      <c r="K63" s="76" t="s">
        <v>380</v>
      </c>
      <c r="L63" s="76" t="s">
        <v>381</v>
      </c>
      <c r="M63" s="77" t="s">
        <v>312</v>
      </c>
      <c r="N63" s="77" t="s">
        <v>109</v>
      </c>
      <c r="O63" s="78" t="s">
        <v>382</v>
      </c>
      <c r="P63" s="78" t="s">
        <v>383</v>
      </c>
    </row>
    <row r="64" spans="1:16" ht="13.5" thickBot="1">
      <c r="A64" s="16" t="str">
        <f t="shared" si="6"/>
        <v> JAAVSO 40;975 </v>
      </c>
      <c r="B64" s="5" t="str">
        <f t="shared" si="7"/>
        <v>I</v>
      </c>
      <c r="C64" s="16">
        <f t="shared" si="8"/>
        <v>52629.808700000001</v>
      </c>
      <c r="D64" t="str">
        <f t="shared" si="9"/>
        <v>vis</v>
      </c>
      <c r="E64" s="75">
        <f>VLOOKUP(C64,'Active 1'!C$21:E$956,3,FALSE)</f>
        <v>-5704.000386463531</v>
      </c>
      <c r="F64" s="5" t="s">
        <v>109</v>
      </c>
      <c r="G64" t="str">
        <f t="shared" si="10"/>
        <v>52629.8087</v>
      </c>
      <c r="H64" s="16">
        <f t="shared" si="11"/>
        <v>23371</v>
      </c>
      <c r="I64" s="76" t="s">
        <v>384</v>
      </c>
      <c r="J64" s="77" t="s">
        <v>385</v>
      </c>
      <c r="K64" s="76" t="s">
        <v>386</v>
      </c>
      <c r="L64" s="76" t="s">
        <v>387</v>
      </c>
      <c r="M64" s="77" t="s">
        <v>312</v>
      </c>
      <c r="N64" s="77" t="s">
        <v>109</v>
      </c>
      <c r="O64" s="78" t="s">
        <v>382</v>
      </c>
      <c r="P64" s="78" t="s">
        <v>383</v>
      </c>
    </row>
    <row r="65" spans="1:16" ht="13.5" thickBot="1">
      <c r="A65" s="16" t="str">
        <f t="shared" si="6"/>
        <v> JAAVSO 40;975 </v>
      </c>
      <c r="B65" s="5" t="str">
        <f t="shared" si="7"/>
        <v>I</v>
      </c>
      <c r="C65" s="16">
        <f t="shared" si="8"/>
        <v>53025.822200000002</v>
      </c>
      <c r="D65" t="str">
        <f t="shared" si="9"/>
        <v>vis</v>
      </c>
      <c r="E65" s="75">
        <f>VLOOKUP(C65,'Active 1'!C$21:E$956,3,FALSE)</f>
        <v>-4496.0105524754263</v>
      </c>
      <c r="F65" s="5" t="s">
        <v>109</v>
      </c>
      <c r="G65" t="str">
        <f t="shared" si="10"/>
        <v>53025.8222</v>
      </c>
      <c r="H65" s="16">
        <f t="shared" si="11"/>
        <v>24579</v>
      </c>
      <c r="I65" s="76" t="s">
        <v>408</v>
      </c>
      <c r="J65" s="77" t="s">
        <v>409</v>
      </c>
      <c r="K65" s="76" t="s">
        <v>410</v>
      </c>
      <c r="L65" s="76" t="s">
        <v>411</v>
      </c>
      <c r="M65" s="77" t="s">
        <v>312</v>
      </c>
      <c r="N65" s="77" t="s">
        <v>109</v>
      </c>
      <c r="O65" s="78" t="s">
        <v>382</v>
      </c>
      <c r="P65" s="78" t="s">
        <v>383</v>
      </c>
    </row>
    <row r="66" spans="1:16" ht="13.5" thickBot="1">
      <c r="A66" s="16" t="str">
        <f t="shared" si="6"/>
        <v> JAAVSO 40;975 </v>
      </c>
      <c r="B66" s="5" t="str">
        <f t="shared" si="7"/>
        <v>II</v>
      </c>
      <c r="C66" s="16">
        <f t="shared" si="8"/>
        <v>53088.604800000001</v>
      </c>
      <c r="D66" t="str">
        <f t="shared" si="9"/>
        <v>vis</v>
      </c>
      <c r="E66" s="75">
        <f>VLOOKUP(C66,'Active 1'!C$21:E$956,3,FALSE)</f>
        <v>-4304.5000545976027</v>
      </c>
      <c r="F66" s="5" t="s">
        <v>109</v>
      </c>
      <c r="G66" t="str">
        <f t="shared" si="10"/>
        <v>53088.6048</v>
      </c>
      <c r="H66" s="16">
        <f t="shared" si="11"/>
        <v>24770.5</v>
      </c>
      <c r="I66" s="76" t="s">
        <v>423</v>
      </c>
      <c r="J66" s="77" t="s">
        <v>424</v>
      </c>
      <c r="K66" s="76" t="s">
        <v>425</v>
      </c>
      <c r="L66" s="76" t="s">
        <v>426</v>
      </c>
      <c r="M66" s="77" t="s">
        <v>312</v>
      </c>
      <c r="N66" s="77" t="s">
        <v>109</v>
      </c>
      <c r="O66" s="78" t="s">
        <v>382</v>
      </c>
      <c r="P66" s="78" t="s">
        <v>383</v>
      </c>
    </row>
    <row r="67" spans="1:16" ht="13.5" thickBot="1">
      <c r="A67" s="16" t="str">
        <f t="shared" si="6"/>
        <v>BAVM 172 </v>
      </c>
      <c r="B67" s="5" t="str">
        <f t="shared" si="7"/>
        <v>I</v>
      </c>
      <c r="C67" s="16">
        <f t="shared" si="8"/>
        <v>53094.344400000002</v>
      </c>
      <c r="D67" t="str">
        <f t="shared" si="9"/>
        <v>vis</v>
      </c>
      <c r="E67" s="75">
        <f>VLOOKUP(C67,'Active 1'!C$21:E$956,3,FALSE)</f>
        <v>-4286.9921200166882</v>
      </c>
      <c r="F67" s="5" t="s">
        <v>109</v>
      </c>
      <c r="G67" t="str">
        <f t="shared" si="10"/>
        <v>53094.3444</v>
      </c>
      <c r="H67" s="16">
        <f t="shared" si="11"/>
        <v>24788</v>
      </c>
      <c r="I67" s="76" t="s">
        <v>427</v>
      </c>
      <c r="J67" s="77" t="s">
        <v>428</v>
      </c>
      <c r="K67" s="76" t="s">
        <v>429</v>
      </c>
      <c r="L67" s="76" t="s">
        <v>430</v>
      </c>
      <c r="M67" s="77" t="s">
        <v>119</v>
      </c>
      <c r="N67" s="77" t="s">
        <v>298</v>
      </c>
      <c r="O67" s="78" t="s">
        <v>220</v>
      </c>
      <c r="P67" s="79" t="s">
        <v>431</v>
      </c>
    </row>
    <row r="68" spans="1:16" ht="13.5" thickBot="1">
      <c r="A68" s="16" t="str">
        <f t="shared" si="6"/>
        <v>IBVS 5592 </v>
      </c>
      <c r="B68" s="5" t="str">
        <f t="shared" si="7"/>
        <v>I</v>
      </c>
      <c r="C68" s="16">
        <f t="shared" si="8"/>
        <v>53105.157299999999</v>
      </c>
      <c r="D68" t="str">
        <f t="shared" si="9"/>
        <v>vis</v>
      </c>
      <c r="E68" s="75">
        <f>VLOOKUP(C68,'Active 1'!C$21:E$956,3,FALSE)</f>
        <v>-4254.0087159763543</v>
      </c>
      <c r="F68" s="5" t="s">
        <v>109</v>
      </c>
      <c r="G68" t="str">
        <f t="shared" si="10"/>
        <v>53105.1573</v>
      </c>
      <c r="H68" s="16">
        <f t="shared" si="11"/>
        <v>24821</v>
      </c>
      <c r="I68" s="76" t="s">
        <v>432</v>
      </c>
      <c r="J68" s="77" t="s">
        <v>433</v>
      </c>
      <c r="K68" s="76" t="s">
        <v>434</v>
      </c>
      <c r="L68" s="76" t="s">
        <v>435</v>
      </c>
      <c r="M68" s="77" t="s">
        <v>119</v>
      </c>
      <c r="N68" s="77" t="s">
        <v>120</v>
      </c>
      <c r="O68" s="78" t="s">
        <v>436</v>
      </c>
      <c r="P68" s="79" t="s">
        <v>437</v>
      </c>
    </row>
    <row r="69" spans="1:16" ht="13.5" thickBot="1">
      <c r="A69" s="16" t="str">
        <f t="shared" si="6"/>
        <v>IBVS 5623 </v>
      </c>
      <c r="B69" s="5" t="str">
        <f t="shared" si="7"/>
        <v>I</v>
      </c>
      <c r="C69" s="16">
        <f t="shared" si="8"/>
        <v>53387.419900000001</v>
      </c>
      <c r="D69" t="str">
        <f t="shared" si="9"/>
        <v>vis</v>
      </c>
      <c r="E69" s="75">
        <f>VLOOKUP(C69,'Active 1'!C$21:E$956,3,FALSE)</f>
        <v>-3393.0018277893305</v>
      </c>
      <c r="F69" s="5" t="s">
        <v>109</v>
      </c>
      <c r="G69" t="str">
        <f t="shared" si="10"/>
        <v>53387.4199</v>
      </c>
      <c r="H69" s="16">
        <f t="shared" si="11"/>
        <v>25682</v>
      </c>
      <c r="I69" s="76" t="s">
        <v>438</v>
      </c>
      <c r="J69" s="77" t="s">
        <v>439</v>
      </c>
      <c r="K69" s="76" t="s">
        <v>440</v>
      </c>
      <c r="L69" s="76" t="s">
        <v>441</v>
      </c>
      <c r="M69" s="77" t="s">
        <v>119</v>
      </c>
      <c r="N69" s="77" t="s">
        <v>120</v>
      </c>
      <c r="O69" s="78" t="s">
        <v>442</v>
      </c>
      <c r="P69" s="79" t="s">
        <v>443</v>
      </c>
    </row>
    <row r="70" spans="1:16" ht="13.5" thickBot="1">
      <c r="A70" s="16" t="str">
        <f t="shared" si="6"/>
        <v>IBVS 5623 </v>
      </c>
      <c r="B70" s="5" t="str">
        <f t="shared" si="7"/>
        <v>II</v>
      </c>
      <c r="C70" s="16">
        <f t="shared" si="8"/>
        <v>53387.581200000001</v>
      </c>
      <c r="D70" t="str">
        <f t="shared" si="9"/>
        <v>vis</v>
      </c>
      <c r="E70" s="75">
        <f>VLOOKUP(C70,'Active 1'!C$21:E$956,3,FALSE)</f>
        <v>-3392.5098022391362</v>
      </c>
      <c r="F70" s="5" t="s">
        <v>109</v>
      </c>
      <c r="G70" t="str">
        <f t="shared" si="10"/>
        <v>53387.5812</v>
      </c>
      <c r="H70" s="16">
        <f t="shared" si="11"/>
        <v>25682.5</v>
      </c>
      <c r="I70" s="76" t="s">
        <v>444</v>
      </c>
      <c r="J70" s="77" t="s">
        <v>445</v>
      </c>
      <c r="K70" s="76" t="s">
        <v>446</v>
      </c>
      <c r="L70" s="76" t="s">
        <v>447</v>
      </c>
      <c r="M70" s="77" t="s">
        <v>119</v>
      </c>
      <c r="N70" s="77" t="s">
        <v>120</v>
      </c>
      <c r="O70" s="78" t="s">
        <v>442</v>
      </c>
      <c r="P70" s="79" t="s">
        <v>443</v>
      </c>
    </row>
    <row r="71" spans="1:16" ht="13.5" thickBot="1">
      <c r="A71" s="16" t="str">
        <f t="shared" si="6"/>
        <v>IBVS 5843 </v>
      </c>
      <c r="B71" s="5" t="str">
        <f t="shared" si="7"/>
        <v>I</v>
      </c>
      <c r="C71" s="16">
        <f t="shared" si="8"/>
        <v>53387.749600000003</v>
      </c>
      <c r="D71" t="str">
        <f t="shared" si="9"/>
        <v>vis</v>
      </c>
      <c r="E71" s="75">
        <f>VLOOKUP(C71,'Active 1'!C$21:E$956,3,FALSE)</f>
        <v>-3391.9961190236741</v>
      </c>
      <c r="F71" s="5" t="s">
        <v>109</v>
      </c>
      <c r="G71" t="str">
        <f t="shared" si="10"/>
        <v>53387.7496</v>
      </c>
      <c r="H71" s="16">
        <f t="shared" si="11"/>
        <v>25683</v>
      </c>
      <c r="I71" s="76" t="s">
        <v>448</v>
      </c>
      <c r="J71" s="77" t="s">
        <v>449</v>
      </c>
      <c r="K71" s="76" t="s">
        <v>450</v>
      </c>
      <c r="L71" s="76" t="s">
        <v>451</v>
      </c>
      <c r="M71" s="77" t="s">
        <v>312</v>
      </c>
      <c r="N71" s="77" t="s">
        <v>321</v>
      </c>
      <c r="O71" s="78" t="s">
        <v>452</v>
      </c>
      <c r="P71" s="79" t="s">
        <v>453</v>
      </c>
    </row>
    <row r="72" spans="1:16" ht="13.5" thickBot="1">
      <c r="A72" s="16" t="str">
        <f t="shared" si="6"/>
        <v>IBVS 5843 </v>
      </c>
      <c r="B72" s="5" t="str">
        <f t="shared" si="7"/>
        <v>I</v>
      </c>
      <c r="C72" s="16">
        <f t="shared" si="8"/>
        <v>53388.732900000003</v>
      </c>
      <c r="D72" t="str">
        <f t="shared" si="9"/>
        <v>vis</v>
      </c>
      <c r="E72" s="75">
        <f>VLOOKUP(C72,'Active 1'!C$21:E$956,3,FALSE)</f>
        <v>-3388.9966849039779</v>
      </c>
      <c r="F72" s="5" t="s">
        <v>109</v>
      </c>
      <c r="G72" t="str">
        <f t="shared" si="10"/>
        <v>53388.7329</v>
      </c>
      <c r="H72" s="16">
        <f t="shared" si="11"/>
        <v>25686</v>
      </c>
      <c r="I72" s="76" t="s">
        <v>454</v>
      </c>
      <c r="J72" s="77" t="s">
        <v>455</v>
      </c>
      <c r="K72" s="76" t="s">
        <v>456</v>
      </c>
      <c r="L72" s="76" t="s">
        <v>457</v>
      </c>
      <c r="M72" s="77" t="s">
        <v>312</v>
      </c>
      <c r="N72" s="77" t="s">
        <v>321</v>
      </c>
      <c r="O72" s="78" t="s">
        <v>452</v>
      </c>
      <c r="P72" s="79" t="s">
        <v>453</v>
      </c>
    </row>
    <row r="73" spans="1:16" ht="13.5" thickBot="1">
      <c r="A73" s="16" t="str">
        <f t="shared" si="6"/>
        <v>IBVS 5843 </v>
      </c>
      <c r="B73" s="5" t="str">
        <f t="shared" si="7"/>
        <v>I</v>
      </c>
      <c r="C73" s="16">
        <f t="shared" si="8"/>
        <v>53389.716500000002</v>
      </c>
      <c r="D73" t="str">
        <f t="shared" si="9"/>
        <v>vis</v>
      </c>
      <c r="E73" s="75">
        <f>VLOOKUP(C73,'Active 1'!C$21:E$956,3,FALSE)</f>
        <v>-3385.9963356716657</v>
      </c>
      <c r="F73" s="5" t="s">
        <v>109</v>
      </c>
      <c r="G73" t="str">
        <f t="shared" si="10"/>
        <v>53389.7165</v>
      </c>
      <c r="H73" s="16">
        <f t="shared" si="11"/>
        <v>25689</v>
      </c>
      <c r="I73" s="76" t="s">
        <v>458</v>
      </c>
      <c r="J73" s="77" t="s">
        <v>459</v>
      </c>
      <c r="K73" s="76" t="s">
        <v>460</v>
      </c>
      <c r="L73" s="76" t="s">
        <v>451</v>
      </c>
      <c r="M73" s="77" t="s">
        <v>312</v>
      </c>
      <c r="N73" s="77" t="s">
        <v>321</v>
      </c>
      <c r="O73" s="78" t="s">
        <v>452</v>
      </c>
      <c r="P73" s="79" t="s">
        <v>453</v>
      </c>
    </row>
    <row r="74" spans="1:16" ht="13.5" thickBot="1">
      <c r="A74" s="16" t="str">
        <f t="shared" si="6"/>
        <v>IBVS 5843 </v>
      </c>
      <c r="B74" s="5" t="str">
        <f t="shared" si="7"/>
        <v>II</v>
      </c>
      <c r="C74" s="16">
        <f t="shared" si="8"/>
        <v>53400.693399999996</v>
      </c>
      <c r="D74" t="str">
        <f t="shared" si="9"/>
        <v>vis</v>
      </c>
      <c r="E74" s="75">
        <f>VLOOKUP(C74,'Active 1'!C$21:E$956,3,FALSE)</f>
        <v>-3352.5126700675969</v>
      </c>
      <c r="F74" s="5" t="s">
        <v>109</v>
      </c>
      <c r="G74" t="str">
        <f t="shared" si="10"/>
        <v>53400.6934</v>
      </c>
      <c r="H74" s="16">
        <f t="shared" si="11"/>
        <v>25722.5</v>
      </c>
      <c r="I74" s="76" t="s">
        <v>461</v>
      </c>
      <c r="J74" s="77" t="s">
        <v>462</v>
      </c>
      <c r="K74" s="76" t="s">
        <v>463</v>
      </c>
      <c r="L74" s="76" t="s">
        <v>464</v>
      </c>
      <c r="M74" s="77" t="s">
        <v>312</v>
      </c>
      <c r="N74" s="77" t="s">
        <v>321</v>
      </c>
      <c r="O74" s="78" t="s">
        <v>452</v>
      </c>
      <c r="P74" s="79" t="s">
        <v>453</v>
      </c>
    </row>
    <row r="75" spans="1:16" ht="13.5" thickBot="1">
      <c r="A75" s="16" t="str">
        <f t="shared" ref="A75:A106" si="12">P75</f>
        <v>IBVS 5843 </v>
      </c>
      <c r="B75" s="5" t="str">
        <f t="shared" ref="B75:B106" si="13">IF(H75=INT(H75),"I","II")</f>
        <v>II</v>
      </c>
      <c r="C75" s="16">
        <f t="shared" ref="C75:C106" si="14">1*G75</f>
        <v>53404.628499999999</v>
      </c>
      <c r="D75" t="str">
        <f t="shared" ref="D75:D106" si="15">VLOOKUP(F75,I$1:J$5,2,FALSE)</f>
        <v>vis</v>
      </c>
      <c r="E75" s="75">
        <f>VLOOKUP(C75,'Active 1'!C$21:E$956,3,FALSE)</f>
        <v>-3340.5091378755642</v>
      </c>
      <c r="F75" s="5" t="s">
        <v>109</v>
      </c>
      <c r="G75" t="str">
        <f t="shared" ref="G75:G106" si="16">MID(I75,3,LEN(I75)-3)</f>
        <v>53404.6285</v>
      </c>
      <c r="H75" s="16">
        <f t="shared" ref="H75:H106" si="17">1*K75</f>
        <v>25734.5</v>
      </c>
      <c r="I75" s="76" t="s">
        <v>473</v>
      </c>
      <c r="J75" s="77" t="s">
        <v>474</v>
      </c>
      <c r="K75" s="76" t="s">
        <v>475</v>
      </c>
      <c r="L75" s="76" t="s">
        <v>447</v>
      </c>
      <c r="M75" s="77" t="s">
        <v>312</v>
      </c>
      <c r="N75" s="77" t="s">
        <v>321</v>
      </c>
      <c r="O75" s="78" t="s">
        <v>452</v>
      </c>
      <c r="P75" s="79" t="s">
        <v>453</v>
      </c>
    </row>
    <row r="76" spans="1:16" ht="13.5" thickBot="1">
      <c r="A76" s="16" t="str">
        <f t="shared" si="12"/>
        <v>IBVS 5843 </v>
      </c>
      <c r="B76" s="5" t="str">
        <f t="shared" si="13"/>
        <v>I</v>
      </c>
      <c r="C76" s="16">
        <f t="shared" si="14"/>
        <v>53404.792600000001</v>
      </c>
      <c r="D76" t="str">
        <f t="shared" si="15"/>
        <v>vis</v>
      </c>
      <c r="E76" s="75">
        <f>VLOOKUP(C76,'Active 1'!C$21:E$956,3,FALSE)</f>
        <v>-3340.0085712742753</v>
      </c>
      <c r="F76" s="5" t="s">
        <v>109</v>
      </c>
      <c r="G76" t="str">
        <f t="shared" si="16"/>
        <v>53404.7926</v>
      </c>
      <c r="H76" s="16">
        <f t="shared" si="17"/>
        <v>25735</v>
      </c>
      <c r="I76" s="76" t="s">
        <v>476</v>
      </c>
      <c r="J76" s="77" t="s">
        <v>477</v>
      </c>
      <c r="K76" s="76" t="s">
        <v>478</v>
      </c>
      <c r="L76" s="76" t="s">
        <v>479</v>
      </c>
      <c r="M76" s="77" t="s">
        <v>312</v>
      </c>
      <c r="N76" s="77" t="s">
        <v>321</v>
      </c>
      <c r="O76" s="78" t="s">
        <v>452</v>
      </c>
      <c r="P76" s="79" t="s">
        <v>453</v>
      </c>
    </row>
    <row r="77" spans="1:16" ht="13.5" thickBot="1">
      <c r="A77" s="16" t="str">
        <f t="shared" si="12"/>
        <v>IBVS 5843 </v>
      </c>
      <c r="B77" s="5" t="str">
        <f t="shared" si="13"/>
        <v>II</v>
      </c>
      <c r="C77" s="16">
        <f t="shared" si="14"/>
        <v>53405.6126</v>
      </c>
      <c r="D77" t="str">
        <f t="shared" si="15"/>
        <v>vis</v>
      </c>
      <c r="E77" s="75">
        <f>VLOOKUP(C77,'Active 1'!C$21:E$956,3,FALSE)</f>
        <v>-3337.5072634555522</v>
      </c>
      <c r="F77" s="5" t="s">
        <v>109</v>
      </c>
      <c r="G77" t="str">
        <f t="shared" si="16"/>
        <v>53405.6126</v>
      </c>
      <c r="H77" s="16">
        <f t="shared" si="17"/>
        <v>25737.5</v>
      </c>
      <c r="I77" s="76" t="s">
        <v>480</v>
      </c>
      <c r="J77" s="77" t="s">
        <v>481</v>
      </c>
      <c r="K77" s="76" t="s">
        <v>482</v>
      </c>
      <c r="L77" s="76" t="s">
        <v>483</v>
      </c>
      <c r="M77" s="77" t="s">
        <v>312</v>
      </c>
      <c r="N77" s="77" t="s">
        <v>321</v>
      </c>
      <c r="O77" s="78" t="s">
        <v>452</v>
      </c>
      <c r="P77" s="79" t="s">
        <v>453</v>
      </c>
    </row>
    <row r="78" spans="1:16" ht="13.5" thickBot="1">
      <c r="A78" s="16" t="str">
        <f t="shared" si="12"/>
        <v>IBVS 5843 </v>
      </c>
      <c r="B78" s="5" t="str">
        <f t="shared" si="13"/>
        <v>I</v>
      </c>
      <c r="C78" s="16">
        <f t="shared" si="14"/>
        <v>53405.78</v>
      </c>
      <c r="D78" t="str">
        <f t="shared" si="15"/>
        <v>vis</v>
      </c>
      <c r="E78" s="75">
        <f>VLOOKUP(C78,'Active 1'!C$21:E$956,3,FALSE)</f>
        <v>-3336.9966306154906</v>
      </c>
      <c r="F78" s="5" t="s">
        <v>109</v>
      </c>
      <c r="G78" t="str">
        <f t="shared" si="16"/>
        <v>53405.7800</v>
      </c>
      <c r="H78" s="16">
        <f t="shared" si="17"/>
        <v>25738</v>
      </c>
      <c r="I78" s="76" t="s">
        <v>484</v>
      </c>
      <c r="J78" s="77" t="s">
        <v>485</v>
      </c>
      <c r="K78" s="76" t="s">
        <v>486</v>
      </c>
      <c r="L78" s="76" t="s">
        <v>487</v>
      </c>
      <c r="M78" s="77" t="s">
        <v>312</v>
      </c>
      <c r="N78" s="77" t="s">
        <v>321</v>
      </c>
      <c r="O78" s="78" t="s">
        <v>452</v>
      </c>
      <c r="P78" s="79" t="s">
        <v>453</v>
      </c>
    </row>
    <row r="79" spans="1:16" ht="13.5" thickBot="1">
      <c r="A79" s="16" t="str">
        <f t="shared" si="12"/>
        <v>IBVS 5843 </v>
      </c>
      <c r="B79" s="5" t="str">
        <f t="shared" si="13"/>
        <v>I</v>
      </c>
      <c r="C79" s="16">
        <f t="shared" si="14"/>
        <v>53406.761599999998</v>
      </c>
      <c r="D79" t="str">
        <f t="shared" si="15"/>
        <v>vis</v>
      </c>
      <c r="E79" s="75">
        <f>VLOOKUP(C79,'Active 1'!C$21:E$956,3,FALSE)</f>
        <v>-3334.0023821339573</v>
      </c>
      <c r="F79" s="5" t="s">
        <v>109</v>
      </c>
      <c r="G79" t="str">
        <f t="shared" si="16"/>
        <v>53406.7616</v>
      </c>
      <c r="H79" s="16">
        <f t="shared" si="17"/>
        <v>25741</v>
      </c>
      <c r="I79" s="76" t="s">
        <v>488</v>
      </c>
      <c r="J79" s="77" t="s">
        <v>489</v>
      </c>
      <c r="K79" s="76" t="s">
        <v>490</v>
      </c>
      <c r="L79" s="76" t="s">
        <v>491</v>
      </c>
      <c r="M79" s="77" t="s">
        <v>312</v>
      </c>
      <c r="N79" s="77" t="s">
        <v>321</v>
      </c>
      <c r="O79" s="78" t="s">
        <v>452</v>
      </c>
      <c r="P79" s="79" t="s">
        <v>453</v>
      </c>
    </row>
    <row r="80" spans="1:16" ht="13.5" thickBot="1">
      <c r="A80" s="16" t="str">
        <f t="shared" si="12"/>
        <v>IBVS 5843 </v>
      </c>
      <c r="B80" s="5" t="str">
        <f t="shared" si="13"/>
        <v>I</v>
      </c>
      <c r="C80" s="16">
        <f t="shared" si="14"/>
        <v>53409.710400000004</v>
      </c>
      <c r="D80" t="str">
        <f t="shared" si="15"/>
        <v>vis</v>
      </c>
      <c r="E80" s="75">
        <f>VLOOKUP(C80,'Active 1'!C$21:E$956,3,FALSE)</f>
        <v>-3325.0074351877774</v>
      </c>
      <c r="F80" s="5" t="s">
        <v>109</v>
      </c>
      <c r="G80" t="str">
        <f t="shared" si="16"/>
        <v>53409.7104</v>
      </c>
      <c r="H80" s="16">
        <f t="shared" si="17"/>
        <v>25750</v>
      </c>
      <c r="I80" s="76" t="s">
        <v>492</v>
      </c>
      <c r="J80" s="77" t="s">
        <v>493</v>
      </c>
      <c r="K80" s="76" t="s">
        <v>494</v>
      </c>
      <c r="L80" s="76" t="s">
        <v>495</v>
      </c>
      <c r="M80" s="77" t="s">
        <v>312</v>
      </c>
      <c r="N80" s="77" t="s">
        <v>321</v>
      </c>
      <c r="O80" s="78" t="s">
        <v>452</v>
      </c>
      <c r="P80" s="79" t="s">
        <v>453</v>
      </c>
    </row>
    <row r="81" spans="1:16" ht="13.5" thickBot="1">
      <c r="A81" s="16" t="str">
        <f t="shared" si="12"/>
        <v>IBVS 5623 </v>
      </c>
      <c r="B81" s="5" t="str">
        <f t="shared" si="13"/>
        <v>I</v>
      </c>
      <c r="C81" s="16">
        <f t="shared" si="14"/>
        <v>53410.367200000001</v>
      </c>
      <c r="D81" t="str">
        <f t="shared" si="15"/>
        <v>vis</v>
      </c>
      <c r="E81" s="75">
        <f>VLOOKUP(C81,'Active 1'!C$21:E$956,3,FALSE)</f>
        <v>-3323.0039486324968</v>
      </c>
      <c r="F81" s="5" t="s">
        <v>109</v>
      </c>
      <c r="G81" t="str">
        <f t="shared" si="16"/>
        <v>53410.3672</v>
      </c>
      <c r="H81" s="16">
        <f t="shared" si="17"/>
        <v>25752</v>
      </c>
      <c r="I81" s="76" t="s">
        <v>496</v>
      </c>
      <c r="J81" s="77" t="s">
        <v>497</v>
      </c>
      <c r="K81" s="76" t="s">
        <v>498</v>
      </c>
      <c r="L81" s="76" t="s">
        <v>499</v>
      </c>
      <c r="M81" s="77" t="s">
        <v>119</v>
      </c>
      <c r="N81" s="77" t="s">
        <v>120</v>
      </c>
      <c r="O81" s="78" t="s">
        <v>442</v>
      </c>
      <c r="P81" s="79" t="s">
        <v>443</v>
      </c>
    </row>
    <row r="82" spans="1:16" ht="13.5" thickBot="1">
      <c r="A82" s="16" t="str">
        <f t="shared" si="12"/>
        <v>IBVS 5623 </v>
      </c>
      <c r="B82" s="5" t="str">
        <f t="shared" si="13"/>
        <v>II</v>
      </c>
      <c r="C82" s="16">
        <f t="shared" si="14"/>
        <v>53410.529199999997</v>
      </c>
      <c r="D82" t="str">
        <f t="shared" si="15"/>
        <v>vis</v>
      </c>
      <c r="E82" s="75">
        <f>VLOOKUP(C82,'Active 1'!C$21:E$956,3,FALSE)</f>
        <v>-3322.5097878195393</v>
      </c>
      <c r="F82" s="5" t="s">
        <v>109</v>
      </c>
      <c r="G82" t="str">
        <f t="shared" si="16"/>
        <v>53410.5292</v>
      </c>
      <c r="H82" s="16">
        <f t="shared" si="17"/>
        <v>25752.5</v>
      </c>
      <c r="I82" s="76" t="s">
        <v>500</v>
      </c>
      <c r="J82" s="77" t="s">
        <v>501</v>
      </c>
      <c r="K82" s="76" t="s">
        <v>502</v>
      </c>
      <c r="L82" s="76" t="s">
        <v>503</v>
      </c>
      <c r="M82" s="77" t="s">
        <v>119</v>
      </c>
      <c r="N82" s="77" t="s">
        <v>120</v>
      </c>
      <c r="O82" s="78" t="s">
        <v>442</v>
      </c>
      <c r="P82" s="79" t="s">
        <v>443</v>
      </c>
    </row>
    <row r="83" spans="1:16" ht="13.5" thickBot="1">
      <c r="A83" s="16" t="str">
        <f t="shared" si="12"/>
        <v>IBVS 5791 </v>
      </c>
      <c r="B83" s="5" t="str">
        <f t="shared" si="13"/>
        <v>I</v>
      </c>
      <c r="C83" s="16">
        <f t="shared" si="14"/>
        <v>53445.442799999997</v>
      </c>
      <c r="D83" t="str">
        <f t="shared" si="15"/>
        <v>vis</v>
      </c>
      <c r="E83" s="75">
        <f>VLOOKUP(C83,'Active 1'!C$21:E$956,3,FALSE)</f>
        <v>-3216.0102016490509</v>
      </c>
      <c r="F83" s="5" t="s">
        <v>109</v>
      </c>
      <c r="G83" t="str">
        <f t="shared" si="16"/>
        <v>53445.4428</v>
      </c>
      <c r="H83" s="16">
        <f t="shared" si="17"/>
        <v>25859</v>
      </c>
      <c r="I83" s="76" t="s">
        <v>504</v>
      </c>
      <c r="J83" s="77" t="s">
        <v>505</v>
      </c>
      <c r="K83" s="76" t="s">
        <v>506</v>
      </c>
      <c r="L83" s="76" t="s">
        <v>507</v>
      </c>
      <c r="M83" s="77" t="s">
        <v>312</v>
      </c>
      <c r="N83" s="77" t="s">
        <v>508</v>
      </c>
      <c r="O83" s="78" t="s">
        <v>509</v>
      </c>
      <c r="P83" s="79" t="s">
        <v>510</v>
      </c>
    </row>
    <row r="84" spans="1:16" ht="13.5" thickBot="1">
      <c r="A84" s="16" t="str">
        <f t="shared" si="12"/>
        <v>IBVS 5875 </v>
      </c>
      <c r="B84" s="5" t="str">
        <f t="shared" si="13"/>
        <v>I</v>
      </c>
      <c r="C84" s="16">
        <f t="shared" si="14"/>
        <v>54499.7477</v>
      </c>
      <c r="D84" t="str">
        <f t="shared" si="15"/>
        <v>vis</v>
      </c>
      <c r="E84" s="75">
        <f>VLOOKUP(C84,'Active 1'!C$21:E$956,3,FALSE)</f>
        <v>1.551748386976114E-2</v>
      </c>
      <c r="F84" s="5" t="s">
        <v>109</v>
      </c>
      <c r="G84" t="str">
        <f t="shared" si="16"/>
        <v>54499.7477</v>
      </c>
      <c r="H84" s="16">
        <f t="shared" si="17"/>
        <v>29075</v>
      </c>
      <c r="I84" s="76" t="s">
        <v>533</v>
      </c>
      <c r="J84" s="77" t="s">
        <v>534</v>
      </c>
      <c r="K84" s="76" t="s">
        <v>535</v>
      </c>
      <c r="L84" s="76" t="s">
        <v>532</v>
      </c>
      <c r="M84" s="77" t="s">
        <v>312</v>
      </c>
      <c r="N84" s="77" t="s">
        <v>536</v>
      </c>
      <c r="O84" s="78" t="s">
        <v>401</v>
      </c>
      <c r="P84" s="79" t="s">
        <v>537</v>
      </c>
    </row>
    <row r="85" spans="1:16" ht="13.5" thickBot="1">
      <c r="A85" s="16" t="str">
        <f t="shared" si="12"/>
        <v>IBVS 5870 </v>
      </c>
      <c r="B85" s="5" t="str">
        <f t="shared" si="13"/>
        <v>I</v>
      </c>
      <c r="C85" s="16">
        <f t="shared" si="14"/>
        <v>54529.580800000003</v>
      </c>
      <c r="D85" t="str">
        <f t="shared" si="15"/>
        <v>vis</v>
      </c>
      <c r="E85" s="75">
        <f>VLOOKUP(C85,'Active 1'!C$21:E$956,3,FALSE)</f>
        <v>91.017671492141218</v>
      </c>
      <c r="F85" s="5" t="s">
        <v>109</v>
      </c>
      <c r="G85" t="str">
        <f t="shared" si="16"/>
        <v>54529.5808</v>
      </c>
      <c r="H85" s="16">
        <f t="shared" si="17"/>
        <v>29166</v>
      </c>
      <c r="I85" s="76" t="s">
        <v>538</v>
      </c>
      <c r="J85" s="77" t="s">
        <v>539</v>
      </c>
      <c r="K85" s="76" t="s">
        <v>540</v>
      </c>
      <c r="L85" s="76" t="s">
        <v>541</v>
      </c>
      <c r="M85" s="77" t="s">
        <v>312</v>
      </c>
      <c r="N85" s="77" t="s">
        <v>109</v>
      </c>
      <c r="O85" s="78" t="s">
        <v>382</v>
      </c>
      <c r="P85" s="79" t="s">
        <v>542</v>
      </c>
    </row>
    <row r="86" spans="1:16" ht="13.5" thickBot="1">
      <c r="A86" s="16" t="str">
        <f t="shared" si="12"/>
        <v>IBVS 5871 </v>
      </c>
      <c r="B86" s="5" t="str">
        <f t="shared" si="13"/>
        <v>I</v>
      </c>
      <c r="C86" s="16">
        <f t="shared" si="14"/>
        <v>54829.883099999999</v>
      </c>
      <c r="D86" t="str">
        <f t="shared" si="15"/>
        <v>vis</v>
      </c>
      <c r="E86" s="75">
        <f>VLOOKUP(C86,'Active 1'!C$21:E$956,3,FALSE)</f>
        <v>1007.0524165784572</v>
      </c>
      <c r="F86" s="5" t="s">
        <v>109</v>
      </c>
      <c r="G86" t="str">
        <f t="shared" si="16"/>
        <v>54829.8831</v>
      </c>
      <c r="H86" s="16">
        <f t="shared" si="17"/>
        <v>30082</v>
      </c>
      <c r="I86" s="76" t="s">
        <v>550</v>
      </c>
      <c r="J86" s="77" t="s">
        <v>551</v>
      </c>
      <c r="K86" s="76" t="s">
        <v>552</v>
      </c>
      <c r="L86" s="76" t="s">
        <v>553</v>
      </c>
      <c r="M86" s="77" t="s">
        <v>312</v>
      </c>
      <c r="N86" s="77" t="s">
        <v>109</v>
      </c>
      <c r="O86" s="78" t="s">
        <v>149</v>
      </c>
      <c r="P86" s="79" t="s">
        <v>554</v>
      </c>
    </row>
    <row r="87" spans="1:16" ht="13.5" thickBot="1">
      <c r="A87" s="16" t="str">
        <f t="shared" si="12"/>
        <v>IBVS 5894 </v>
      </c>
      <c r="B87" s="5" t="str">
        <f t="shared" si="13"/>
        <v>II</v>
      </c>
      <c r="C87" s="16">
        <f t="shared" si="14"/>
        <v>54889.701399999998</v>
      </c>
      <c r="D87" t="str">
        <f t="shared" si="15"/>
        <v>vis</v>
      </c>
      <c r="E87" s="75">
        <f>VLOOKUP(C87,'Active 1'!C$21:E$956,3,FALSE)</f>
        <v>1189.5206866915953</v>
      </c>
      <c r="F87" s="5" t="s">
        <v>109</v>
      </c>
      <c r="G87" t="str">
        <f t="shared" si="16"/>
        <v>54889.7014</v>
      </c>
      <c r="H87" s="16">
        <f t="shared" si="17"/>
        <v>30264.5</v>
      </c>
      <c r="I87" s="76" t="s">
        <v>555</v>
      </c>
      <c r="J87" s="77" t="s">
        <v>556</v>
      </c>
      <c r="K87" s="76" t="s">
        <v>557</v>
      </c>
      <c r="L87" s="76" t="s">
        <v>558</v>
      </c>
      <c r="M87" s="77" t="s">
        <v>312</v>
      </c>
      <c r="N87" s="77" t="s">
        <v>109</v>
      </c>
      <c r="O87" s="78" t="s">
        <v>149</v>
      </c>
      <c r="P87" s="79" t="s">
        <v>559</v>
      </c>
    </row>
    <row r="88" spans="1:16" ht="13.5" thickBot="1">
      <c r="A88" s="16" t="str">
        <f t="shared" si="12"/>
        <v>BAVM 220 </v>
      </c>
      <c r="B88" s="5" t="str">
        <f t="shared" si="13"/>
        <v>II</v>
      </c>
      <c r="C88" s="16">
        <f t="shared" si="14"/>
        <v>55623.395199999999</v>
      </c>
      <c r="D88" t="str">
        <f t="shared" si="15"/>
        <v>vis</v>
      </c>
      <c r="E88" s="75">
        <f>VLOOKUP(C88,'Active 1'!C$21:E$956,3,FALSE)</f>
        <v>3427.562197044399</v>
      </c>
      <c r="F88" s="5" t="s">
        <v>109</v>
      </c>
      <c r="G88" t="str">
        <f t="shared" si="16"/>
        <v>55623.3952</v>
      </c>
      <c r="H88" s="16">
        <f t="shared" si="17"/>
        <v>32502.5</v>
      </c>
      <c r="I88" s="76" t="s">
        <v>565</v>
      </c>
      <c r="J88" s="77" t="s">
        <v>566</v>
      </c>
      <c r="K88" s="76" t="s">
        <v>567</v>
      </c>
      <c r="L88" s="76" t="s">
        <v>503</v>
      </c>
      <c r="M88" s="77" t="s">
        <v>312</v>
      </c>
      <c r="N88" s="77" t="s">
        <v>321</v>
      </c>
      <c r="O88" s="78" t="s">
        <v>220</v>
      </c>
      <c r="P88" s="79" t="s">
        <v>568</v>
      </c>
    </row>
    <row r="89" spans="1:16" ht="13.5" thickBot="1">
      <c r="A89" s="16" t="str">
        <f t="shared" si="12"/>
        <v>IBVS 5992 </v>
      </c>
      <c r="B89" s="5" t="str">
        <f t="shared" si="13"/>
        <v>I</v>
      </c>
      <c r="C89" s="16">
        <f t="shared" si="14"/>
        <v>55632.7353</v>
      </c>
      <c r="D89" t="str">
        <f t="shared" si="15"/>
        <v>vis</v>
      </c>
      <c r="E89" s="75">
        <f>VLOOKUP(C89,'Active 1'!C$21:E$956,3,FALSE)</f>
        <v>3456.0530082122855</v>
      </c>
      <c r="F89" s="5" t="s">
        <v>109</v>
      </c>
      <c r="G89" t="str">
        <f t="shared" si="16"/>
        <v>55632.7353</v>
      </c>
      <c r="H89" s="16">
        <f t="shared" si="17"/>
        <v>32531</v>
      </c>
      <c r="I89" s="76" t="s">
        <v>569</v>
      </c>
      <c r="J89" s="77" t="s">
        <v>570</v>
      </c>
      <c r="K89" s="76" t="s">
        <v>571</v>
      </c>
      <c r="L89" s="76" t="s">
        <v>572</v>
      </c>
      <c r="M89" s="77" t="s">
        <v>312</v>
      </c>
      <c r="N89" s="77" t="s">
        <v>109</v>
      </c>
      <c r="O89" s="78" t="s">
        <v>149</v>
      </c>
      <c r="P89" s="79" t="s">
        <v>573</v>
      </c>
    </row>
    <row r="90" spans="1:16" ht="13.5" thickBot="1">
      <c r="A90" s="16" t="str">
        <f t="shared" si="12"/>
        <v>BAVM 228 </v>
      </c>
      <c r="B90" s="5" t="str">
        <f t="shared" si="13"/>
        <v>I</v>
      </c>
      <c r="C90" s="16">
        <f t="shared" si="14"/>
        <v>55979.583500000001</v>
      </c>
      <c r="D90" t="str">
        <f t="shared" si="15"/>
        <v>vis</v>
      </c>
      <c r="E90" s="75">
        <f>VLOOKUP(C90,'Active 1'!C$21:E$956,3,FALSE)</f>
        <v>4514.0702211029375</v>
      </c>
      <c r="F90" s="5" t="s">
        <v>109</v>
      </c>
      <c r="G90" t="str">
        <f t="shared" si="16"/>
        <v>55979.5835</v>
      </c>
      <c r="H90" s="16">
        <f t="shared" si="17"/>
        <v>33589</v>
      </c>
      <c r="I90" s="76" t="s">
        <v>574</v>
      </c>
      <c r="J90" s="77" t="s">
        <v>575</v>
      </c>
      <c r="K90" s="76" t="s">
        <v>576</v>
      </c>
      <c r="L90" s="76" t="s">
        <v>524</v>
      </c>
      <c r="M90" s="77" t="s">
        <v>312</v>
      </c>
      <c r="N90" s="77" t="s">
        <v>321</v>
      </c>
      <c r="O90" s="78" t="s">
        <v>220</v>
      </c>
      <c r="P90" s="79" t="s">
        <v>577</v>
      </c>
    </row>
    <row r="91" spans="1:16" ht="13.5" thickBot="1">
      <c r="A91" s="16" t="str">
        <f t="shared" si="12"/>
        <v>IBVS 6029 </v>
      </c>
      <c r="B91" s="5" t="str">
        <f t="shared" si="13"/>
        <v>II</v>
      </c>
      <c r="C91" s="16">
        <f t="shared" si="14"/>
        <v>56000.728600000002</v>
      </c>
      <c r="D91" t="str">
        <f t="shared" si="15"/>
        <v>vis</v>
      </c>
      <c r="E91" s="75">
        <f>VLOOKUP(C91,'Active 1'!C$21:E$956,3,FALSE)</f>
        <v>4578.5707137342833</v>
      </c>
      <c r="F91" s="5" t="s">
        <v>109</v>
      </c>
      <c r="G91" t="str">
        <f t="shared" si="16"/>
        <v>56000.7286</v>
      </c>
      <c r="H91" s="16">
        <f t="shared" si="17"/>
        <v>33653.5</v>
      </c>
      <c r="I91" s="76" t="s">
        <v>578</v>
      </c>
      <c r="J91" s="77" t="s">
        <v>579</v>
      </c>
      <c r="K91" s="76" t="s">
        <v>580</v>
      </c>
      <c r="L91" s="76" t="s">
        <v>581</v>
      </c>
      <c r="M91" s="77" t="s">
        <v>312</v>
      </c>
      <c r="N91" s="77" t="s">
        <v>109</v>
      </c>
      <c r="O91" s="78" t="s">
        <v>149</v>
      </c>
      <c r="P91" s="79" t="s">
        <v>582</v>
      </c>
    </row>
    <row r="92" spans="1:16" ht="13.5" thickBot="1">
      <c r="A92" s="16" t="str">
        <f t="shared" si="12"/>
        <v>BAVM 228 </v>
      </c>
      <c r="B92" s="5" t="str">
        <f t="shared" si="13"/>
        <v>II</v>
      </c>
      <c r="C92" s="16">
        <f t="shared" si="14"/>
        <v>56003.354800000001</v>
      </c>
      <c r="D92" t="str">
        <f t="shared" si="15"/>
        <v>vis</v>
      </c>
      <c r="E92" s="75">
        <f>VLOOKUP(C92,'Active 1'!C$21:E$956,3,FALSE)</f>
        <v>4586.5816095800519</v>
      </c>
      <c r="F92" s="5" t="s">
        <v>109</v>
      </c>
      <c r="G92" t="str">
        <f t="shared" si="16"/>
        <v>56003.3548</v>
      </c>
      <c r="H92" s="16">
        <f t="shared" si="17"/>
        <v>33661.5</v>
      </c>
      <c r="I92" s="76" t="s">
        <v>583</v>
      </c>
      <c r="J92" s="77" t="s">
        <v>584</v>
      </c>
      <c r="K92" s="76" t="s">
        <v>585</v>
      </c>
      <c r="L92" s="76" t="s">
        <v>586</v>
      </c>
      <c r="M92" s="77" t="s">
        <v>312</v>
      </c>
      <c r="N92" s="77" t="s">
        <v>321</v>
      </c>
      <c r="O92" s="78" t="s">
        <v>220</v>
      </c>
      <c r="P92" s="79" t="s">
        <v>577</v>
      </c>
    </row>
    <row r="93" spans="1:16" ht="13.5" thickBot="1">
      <c r="A93" s="16" t="str">
        <f t="shared" si="12"/>
        <v>IBVS 6063 </v>
      </c>
      <c r="B93" s="5" t="str">
        <f t="shared" si="13"/>
        <v>I</v>
      </c>
      <c r="C93" s="16">
        <f t="shared" si="14"/>
        <v>56298.893600000003</v>
      </c>
      <c r="D93" t="str">
        <f t="shared" si="15"/>
        <v>vis</v>
      </c>
      <c r="E93" s="75">
        <f>VLOOKUP(C93,'Active 1'!C$21:E$956,3,FALSE)</f>
        <v>5488.0858915023728</v>
      </c>
      <c r="F93" s="5" t="s">
        <v>109</v>
      </c>
      <c r="G93" t="str">
        <f t="shared" si="16"/>
        <v>56298.8936</v>
      </c>
      <c r="H93" s="16">
        <f t="shared" si="17"/>
        <v>34563</v>
      </c>
      <c r="I93" s="76" t="s">
        <v>587</v>
      </c>
      <c r="J93" s="77" t="s">
        <v>588</v>
      </c>
      <c r="K93" s="76" t="s">
        <v>589</v>
      </c>
      <c r="L93" s="76" t="s">
        <v>590</v>
      </c>
      <c r="M93" s="77" t="s">
        <v>312</v>
      </c>
      <c r="N93" s="77" t="s">
        <v>109</v>
      </c>
      <c r="O93" s="78" t="s">
        <v>149</v>
      </c>
      <c r="P93" s="79" t="s">
        <v>591</v>
      </c>
    </row>
    <row r="94" spans="1:16" ht="13.5" thickBot="1">
      <c r="A94" s="16" t="str">
        <f t="shared" si="12"/>
        <v>IBVS 2811 </v>
      </c>
      <c r="B94" s="5" t="str">
        <f t="shared" si="13"/>
        <v>I</v>
      </c>
      <c r="C94" s="16">
        <f t="shared" si="14"/>
        <v>46089.383900000001</v>
      </c>
      <c r="D94" t="str">
        <f t="shared" si="15"/>
        <v>vis</v>
      </c>
      <c r="E94" s="75">
        <f>VLOOKUP(C94,'Active 1'!C$21:E$956,3,FALSE)</f>
        <v>-25654.75122794661</v>
      </c>
      <c r="F94" s="5" t="s">
        <v>109</v>
      </c>
      <c r="G94" t="str">
        <f t="shared" si="16"/>
        <v>46089.3839</v>
      </c>
      <c r="H94" s="16">
        <f t="shared" si="17"/>
        <v>3420</v>
      </c>
      <c r="I94" s="76" t="s">
        <v>179</v>
      </c>
      <c r="J94" s="77" t="s">
        <v>180</v>
      </c>
      <c r="K94" s="76">
        <v>3420</v>
      </c>
      <c r="L94" s="76" t="s">
        <v>181</v>
      </c>
      <c r="M94" s="77" t="s">
        <v>119</v>
      </c>
      <c r="N94" s="77" t="s">
        <v>120</v>
      </c>
      <c r="O94" s="78" t="s">
        <v>182</v>
      </c>
      <c r="P94" s="79" t="s">
        <v>183</v>
      </c>
    </row>
    <row r="95" spans="1:16" ht="13.5" thickBot="1">
      <c r="A95" s="16" t="str">
        <f t="shared" si="12"/>
        <v>BAVM 59 </v>
      </c>
      <c r="B95" s="5" t="str">
        <f t="shared" si="13"/>
        <v>II</v>
      </c>
      <c r="C95" s="16">
        <f t="shared" si="14"/>
        <v>48271.495900000002</v>
      </c>
      <c r="D95" t="str">
        <f t="shared" si="15"/>
        <v>vis</v>
      </c>
      <c r="E95" s="75">
        <f>VLOOKUP(C95,'Active 1'!C$21:E$956,3,FALSE)</f>
        <v>-18998.490487786377</v>
      </c>
      <c r="F95" s="5" t="s">
        <v>109</v>
      </c>
      <c r="G95" t="str">
        <f t="shared" si="16"/>
        <v>48271.4959</v>
      </c>
      <c r="H95" s="16">
        <f t="shared" si="17"/>
        <v>10076.5</v>
      </c>
      <c r="I95" s="76" t="s">
        <v>216</v>
      </c>
      <c r="J95" s="77" t="s">
        <v>217</v>
      </c>
      <c r="K95" s="76">
        <v>10076.5</v>
      </c>
      <c r="L95" s="76" t="s">
        <v>218</v>
      </c>
      <c r="M95" s="77" t="s">
        <v>119</v>
      </c>
      <c r="N95" s="77" t="s">
        <v>219</v>
      </c>
      <c r="O95" s="78" t="s">
        <v>220</v>
      </c>
      <c r="P95" s="79" t="s">
        <v>221</v>
      </c>
    </row>
    <row r="96" spans="1:16" ht="13.5" thickBot="1">
      <c r="A96" s="16" t="str">
        <f t="shared" si="12"/>
        <v>BAVM 59 </v>
      </c>
      <c r="B96" s="5" t="str">
        <f t="shared" si="13"/>
        <v>II</v>
      </c>
      <c r="C96" s="16">
        <f t="shared" si="14"/>
        <v>48358.3681</v>
      </c>
      <c r="D96" t="str">
        <f t="shared" si="15"/>
        <v>vis</v>
      </c>
      <c r="E96" s="75">
        <f>VLOOKUP(C96,'Active 1'!C$21:E$956,3,FALSE)</f>
        <v>-18733.497666945223</v>
      </c>
      <c r="F96" s="5" t="s">
        <v>109</v>
      </c>
      <c r="G96" t="str">
        <f t="shared" si="16"/>
        <v>48358.3681</v>
      </c>
      <c r="H96" s="16">
        <f t="shared" si="17"/>
        <v>10341.5</v>
      </c>
      <c r="I96" s="76" t="s">
        <v>229</v>
      </c>
      <c r="J96" s="77" t="s">
        <v>230</v>
      </c>
      <c r="K96" s="76">
        <v>10341.5</v>
      </c>
      <c r="L96" s="76" t="s">
        <v>231</v>
      </c>
      <c r="M96" s="77" t="s">
        <v>119</v>
      </c>
      <c r="N96" s="77" t="s">
        <v>219</v>
      </c>
      <c r="O96" s="78" t="s">
        <v>220</v>
      </c>
      <c r="P96" s="79" t="s">
        <v>221</v>
      </c>
    </row>
    <row r="97" spans="1:16" ht="13.5" thickBot="1">
      <c r="A97" s="16" t="str">
        <f t="shared" si="12"/>
        <v>BAVM 60 </v>
      </c>
      <c r="B97" s="5" t="str">
        <f t="shared" si="13"/>
        <v>II</v>
      </c>
      <c r="C97" s="16">
        <f t="shared" si="14"/>
        <v>48625.549400000004</v>
      </c>
      <c r="D97" t="str">
        <f t="shared" si="15"/>
        <v>vis</v>
      </c>
      <c r="E97" s="75">
        <f>VLOOKUP(C97,'Active 1'!C$21:E$956,3,FALSE)</f>
        <v>-17918.494405107609</v>
      </c>
      <c r="F97" s="5" t="s">
        <v>109</v>
      </c>
      <c r="G97" t="str">
        <f t="shared" si="16"/>
        <v>48625.5494</v>
      </c>
      <c r="H97" s="16">
        <f t="shared" si="17"/>
        <v>11156.5</v>
      </c>
      <c r="I97" s="76" t="s">
        <v>236</v>
      </c>
      <c r="J97" s="77" t="s">
        <v>237</v>
      </c>
      <c r="K97" s="76">
        <v>11156.5</v>
      </c>
      <c r="L97" s="76" t="s">
        <v>238</v>
      </c>
      <c r="M97" s="77" t="s">
        <v>119</v>
      </c>
      <c r="N97" s="77" t="s">
        <v>219</v>
      </c>
      <c r="O97" s="78" t="s">
        <v>220</v>
      </c>
      <c r="P97" s="79" t="s">
        <v>235</v>
      </c>
    </row>
    <row r="98" spans="1:16" ht="13.5" thickBot="1">
      <c r="A98" s="16" t="str">
        <f t="shared" si="12"/>
        <v>BAVM 60 </v>
      </c>
      <c r="B98" s="5" t="str">
        <f t="shared" si="13"/>
        <v>I</v>
      </c>
      <c r="C98" s="16">
        <f t="shared" si="14"/>
        <v>48683.411399999997</v>
      </c>
      <c r="D98" t="str">
        <f t="shared" si="15"/>
        <v>vis</v>
      </c>
      <c r="E98" s="75">
        <f>VLOOKUP(C98,'Active 1'!C$21:E$956,3,FALSE)</f>
        <v>-17741.993584367377</v>
      </c>
      <c r="F98" s="5" t="s">
        <v>109</v>
      </c>
      <c r="G98" t="str">
        <f t="shared" si="16"/>
        <v>48683.4114</v>
      </c>
      <c r="H98" s="16">
        <f t="shared" si="17"/>
        <v>11333</v>
      </c>
      <c r="I98" s="76" t="s">
        <v>241</v>
      </c>
      <c r="J98" s="77" t="s">
        <v>242</v>
      </c>
      <c r="K98" s="76">
        <v>11333</v>
      </c>
      <c r="L98" s="76" t="s">
        <v>243</v>
      </c>
      <c r="M98" s="77" t="s">
        <v>119</v>
      </c>
      <c r="N98" s="77" t="s">
        <v>219</v>
      </c>
      <c r="O98" s="78" t="s">
        <v>220</v>
      </c>
      <c r="P98" s="79" t="s">
        <v>235</v>
      </c>
    </row>
    <row r="99" spans="1:16" ht="13.5" thickBot="1">
      <c r="A99" s="16" t="str">
        <f t="shared" si="12"/>
        <v>BAVM 62 </v>
      </c>
      <c r="B99" s="5" t="str">
        <f t="shared" si="13"/>
        <v>II</v>
      </c>
      <c r="C99" s="16">
        <f t="shared" si="14"/>
        <v>49004.520499999999</v>
      </c>
      <c r="D99" t="str">
        <f t="shared" si="15"/>
        <v>vis</v>
      </c>
      <c r="E99" s="75">
        <f>VLOOKUP(C99,'Active 1'!C$21:E$956,3,FALSE)</f>
        <v>-16762.490288643698</v>
      </c>
      <c r="F99" s="5" t="s">
        <v>109</v>
      </c>
      <c r="G99" t="str">
        <f t="shared" si="16"/>
        <v>49004.5205</v>
      </c>
      <c r="H99" s="16">
        <f t="shared" si="17"/>
        <v>12312.5</v>
      </c>
      <c r="I99" s="76" t="s">
        <v>248</v>
      </c>
      <c r="J99" s="77" t="s">
        <v>245</v>
      </c>
      <c r="K99" s="76">
        <v>12312.5</v>
      </c>
      <c r="L99" s="76" t="s">
        <v>249</v>
      </c>
      <c r="M99" s="77" t="s">
        <v>119</v>
      </c>
      <c r="N99" s="77" t="s">
        <v>219</v>
      </c>
      <c r="O99" s="78" t="s">
        <v>220</v>
      </c>
      <c r="P99" s="79" t="s">
        <v>247</v>
      </c>
    </row>
    <row r="100" spans="1:16" ht="13.5" thickBot="1">
      <c r="A100" s="16" t="str">
        <f t="shared" si="12"/>
        <v>BAVM 68 </v>
      </c>
      <c r="B100" s="5" t="str">
        <f t="shared" si="13"/>
        <v>II</v>
      </c>
      <c r="C100" s="16">
        <f t="shared" si="14"/>
        <v>49393.325199999999</v>
      </c>
      <c r="D100" t="str">
        <f t="shared" si="15"/>
        <v>vis</v>
      </c>
      <c r="E100" s="75">
        <f>VLOOKUP(C100,'Active 1'!C$21:E$956,3,FALSE)</f>
        <v>-15576.490000757565</v>
      </c>
      <c r="F100" s="5" t="s">
        <v>109</v>
      </c>
      <c r="G100" t="str">
        <f t="shared" si="16"/>
        <v>49393.3252</v>
      </c>
      <c r="H100" s="16">
        <f t="shared" si="17"/>
        <v>13498.5</v>
      </c>
      <c r="I100" s="76" t="s">
        <v>268</v>
      </c>
      <c r="J100" s="77" t="s">
        <v>269</v>
      </c>
      <c r="K100" s="76">
        <v>13498.5</v>
      </c>
      <c r="L100" s="76" t="s">
        <v>270</v>
      </c>
      <c r="M100" s="77" t="s">
        <v>119</v>
      </c>
      <c r="N100" s="77" t="s">
        <v>219</v>
      </c>
      <c r="O100" s="78" t="s">
        <v>220</v>
      </c>
      <c r="P100" s="79" t="s">
        <v>267</v>
      </c>
    </row>
    <row r="101" spans="1:16" ht="13.5" thickBot="1">
      <c r="A101" s="16" t="str">
        <f t="shared" si="12"/>
        <v>BAVM 68 </v>
      </c>
      <c r="B101" s="5" t="str">
        <f t="shared" si="13"/>
        <v>I</v>
      </c>
      <c r="C101" s="16">
        <f t="shared" si="14"/>
        <v>49416.435400000002</v>
      </c>
      <c r="D101" t="str">
        <f t="shared" si="15"/>
        <v>vis</v>
      </c>
      <c r="E101" s="75">
        <f>VLOOKUP(C101,'Active 1'!C$21:E$956,3,FALSE)</f>
        <v>-15505.995215449904</v>
      </c>
      <c r="F101" s="5" t="s">
        <v>109</v>
      </c>
      <c r="G101" t="str">
        <f t="shared" si="16"/>
        <v>49416.4354</v>
      </c>
      <c r="H101" s="16">
        <f t="shared" si="17"/>
        <v>13569</v>
      </c>
      <c r="I101" s="76" t="s">
        <v>277</v>
      </c>
      <c r="J101" s="77" t="s">
        <v>278</v>
      </c>
      <c r="K101" s="76">
        <v>13569</v>
      </c>
      <c r="L101" s="76" t="s">
        <v>279</v>
      </c>
      <c r="M101" s="77" t="s">
        <v>119</v>
      </c>
      <c r="N101" s="77" t="s">
        <v>219</v>
      </c>
      <c r="O101" s="78" t="s">
        <v>220</v>
      </c>
      <c r="P101" s="79" t="s">
        <v>267</v>
      </c>
    </row>
    <row r="102" spans="1:16" ht="13.5" thickBot="1">
      <c r="A102" s="16" t="str">
        <f t="shared" si="12"/>
        <v>VSB 47 </v>
      </c>
      <c r="B102" s="5" t="str">
        <f t="shared" si="13"/>
        <v>II</v>
      </c>
      <c r="C102" s="16">
        <f t="shared" si="14"/>
        <v>51192.118000000002</v>
      </c>
      <c r="D102" t="str">
        <f t="shared" si="15"/>
        <v>vis</v>
      </c>
      <c r="E102" s="75">
        <f>VLOOKUP(C102,'Active 1'!C$21:E$956,3,FALSE)</f>
        <v>-10089.496714288809</v>
      </c>
      <c r="F102" s="5" t="s">
        <v>109</v>
      </c>
      <c r="G102" t="str">
        <f t="shared" si="16"/>
        <v>51192.118</v>
      </c>
      <c r="H102" s="16">
        <f t="shared" si="17"/>
        <v>18985.5</v>
      </c>
      <c r="I102" s="76" t="s">
        <v>309</v>
      </c>
      <c r="J102" s="77" t="s">
        <v>310</v>
      </c>
      <c r="K102" s="76">
        <v>18985.5</v>
      </c>
      <c r="L102" s="76" t="s">
        <v>311</v>
      </c>
      <c r="M102" s="77" t="s">
        <v>312</v>
      </c>
      <c r="N102" s="77" t="s">
        <v>109</v>
      </c>
      <c r="O102" s="78" t="s">
        <v>313</v>
      </c>
      <c r="P102" s="79" t="s">
        <v>314</v>
      </c>
    </row>
    <row r="103" spans="1:16" ht="13.5" thickBot="1">
      <c r="A103" s="16" t="str">
        <f t="shared" si="12"/>
        <v>VSB 47 </v>
      </c>
      <c r="B103" s="5" t="str">
        <f t="shared" si="13"/>
        <v>II</v>
      </c>
      <c r="C103" s="16">
        <f t="shared" si="14"/>
        <v>51216.048999999999</v>
      </c>
      <c r="D103" t="str">
        <f t="shared" si="15"/>
        <v>vis</v>
      </c>
      <c r="E103" s="75">
        <f>VLOOKUP(C103,'Active 1'!C$21:E$956,3,FALSE)</f>
        <v>-10016.498180862132</v>
      </c>
      <c r="F103" s="5" t="s">
        <v>109</v>
      </c>
      <c r="G103" t="str">
        <f t="shared" si="16"/>
        <v>51216.049</v>
      </c>
      <c r="H103" s="16">
        <f t="shared" si="17"/>
        <v>19058.5</v>
      </c>
      <c r="I103" s="76" t="s">
        <v>315</v>
      </c>
      <c r="J103" s="77" t="s">
        <v>316</v>
      </c>
      <c r="K103" s="76">
        <v>19058.5</v>
      </c>
      <c r="L103" s="76" t="s">
        <v>317</v>
      </c>
      <c r="M103" s="77" t="s">
        <v>312</v>
      </c>
      <c r="N103" s="77" t="s">
        <v>109</v>
      </c>
      <c r="O103" s="78" t="s">
        <v>313</v>
      </c>
      <c r="P103" s="79" t="s">
        <v>314</v>
      </c>
    </row>
    <row r="104" spans="1:16" ht="13.5" thickBot="1">
      <c r="A104" s="16" t="str">
        <f t="shared" si="12"/>
        <v>VSB 39 </v>
      </c>
      <c r="B104" s="5" t="str">
        <f t="shared" si="13"/>
        <v>II</v>
      </c>
      <c r="C104" s="16">
        <f t="shared" si="14"/>
        <v>51950.056400000001</v>
      </c>
      <c r="D104" t="str">
        <f t="shared" si="15"/>
        <v>vis</v>
      </c>
      <c r="E104" s="75">
        <f>VLOOKUP(C104,'Active 1'!C$21:E$956,3,FALSE)</f>
        <v>-7777.5000727874312</v>
      </c>
      <c r="F104" s="5" t="s">
        <v>109</v>
      </c>
      <c r="G104" t="str">
        <f t="shared" si="16"/>
        <v>51950.0564</v>
      </c>
      <c r="H104" s="16">
        <f t="shared" si="17"/>
        <v>21297.5</v>
      </c>
      <c r="I104" s="76" t="s">
        <v>323</v>
      </c>
      <c r="J104" s="77" t="s">
        <v>324</v>
      </c>
      <c r="K104" s="76" t="s">
        <v>325</v>
      </c>
      <c r="L104" s="76" t="s">
        <v>326</v>
      </c>
      <c r="M104" s="77" t="s">
        <v>119</v>
      </c>
      <c r="N104" s="77" t="s">
        <v>120</v>
      </c>
      <c r="O104" s="78" t="s">
        <v>313</v>
      </c>
      <c r="P104" s="79" t="s">
        <v>327</v>
      </c>
    </row>
    <row r="105" spans="1:16" ht="13.5" thickBot="1">
      <c r="A105" s="16" t="str">
        <f t="shared" si="12"/>
        <v>VSB 39 </v>
      </c>
      <c r="B105" s="5" t="str">
        <f t="shared" si="13"/>
        <v>I</v>
      </c>
      <c r="C105" s="16">
        <f t="shared" si="14"/>
        <v>51958.095300000001</v>
      </c>
      <c r="D105" t="str">
        <f t="shared" si="15"/>
        <v>vis</v>
      </c>
      <c r="E105" s="75">
        <f>VLOOKUP(C105,'Active 1'!C$21:E$956,3,FALSE)</f>
        <v>-7752.9784100753104</v>
      </c>
      <c r="F105" s="5" t="s">
        <v>109</v>
      </c>
      <c r="G105" t="str">
        <f t="shared" si="16"/>
        <v>51958.0953</v>
      </c>
      <c r="H105" s="16">
        <f t="shared" si="17"/>
        <v>21322</v>
      </c>
      <c r="I105" s="76" t="s">
        <v>333</v>
      </c>
      <c r="J105" s="77" t="s">
        <v>334</v>
      </c>
      <c r="K105" s="76" t="s">
        <v>335</v>
      </c>
      <c r="L105" s="76" t="s">
        <v>336</v>
      </c>
      <c r="M105" s="77" t="s">
        <v>119</v>
      </c>
      <c r="N105" s="77" t="s">
        <v>120</v>
      </c>
      <c r="O105" s="78" t="s">
        <v>313</v>
      </c>
      <c r="P105" s="79" t="s">
        <v>327</v>
      </c>
    </row>
    <row r="106" spans="1:16" ht="13.5" thickBot="1">
      <c r="A106" s="16" t="str">
        <f t="shared" si="12"/>
        <v>VSB 40 </v>
      </c>
      <c r="B106" s="5" t="str">
        <f t="shared" si="13"/>
        <v>I</v>
      </c>
      <c r="C106" s="16">
        <f t="shared" si="14"/>
        <v>52297.062100000003</v>
      </c>
      <c r="D106" t="str">
        <f t="shared" si="15"/>
        <v>vis</v>
      </c>
      <c r="E106" s="75">
        <f>VLOOKUP(C106,'Active 1'!C$21:E$956,3,FALSE)</f>
        <v>-6719.0024257730574</v>
      </c>
      <c r="F106" s="5" t="s">
        <v>109</v>
      </c>
      <c r="G106" t="str">
        <f t="shared" si="16"/>
        <v>52297.0621</v>
      </c>
      <c r="H106" s="16">
        <f t="shared" si="17"/>
        <v>22356</v>
      </c>
      <c r="I106" s="76" t="s">
        <v>342</v>
      </c>
      <c r="J106" s="77" t="s">
        <v>343</v>
      </c>
      <c r="K106" s="76" t="s">
        <v>344</v>
      </c>
      <c r="L106" s="76" t="s">
        <v>345</v>
      </c>
      <c r="M106" s="77" t="s">
        <v>119</v>
      </c>
      <c r="N106" s="77" t="s">
        <v>120</v>
      </c>
      <c r="O106" s="78" t="s">
        <v>313</v>
      </c>
      <c r="P106" s="79" t="s">
        <v>346</v>
      </c>
    </row>
    <row r="107" spans="1:16" ht="13.5" thickBot="1">
      <c r="A107" s="16" t="str">
        <f t="shared" ref="A107:A128" si="18">P107</f>
        <v>VSB 40 </v>
      </c>
      <c r="B107" s="5" t="str">
        <f t="shared" ref="B107:B128" si="19">IF(H107=INT(H107),"I","II")</f>
        <v>I</v>
      </c>
      <c r="C107" s="16">
        <f t="shared" ref="C107:C128" si="20">1*G107</f>
        <v>52299.025999999998</v>
      </c>
      <c r="D107" t="str">
        <f t="shared" ref="D107:D128" si="21">VLOOKUP(F107,I$1:J$5,2,FALSE)</f>
        <v>vis</v>
      </c>
      <c r="E107" s="75">
        <f>VLOOKUP(C107,'Active 1'!C$21:E$956,3,FALSE)</f>
        <v>-6713.0117935472281</v>
      </c>
      <c r="F107" s="5" t="s">
        <v>109</v>
      </c>
      <c r="G107" t="str">
        <f t="shared" ref="G107:G128" si="22">MID(I107,3,LEN(I107)-3)</f>
        <v>52299.0260</v>
      </c>
      <c r="H107" s="16">
        <f t="shared" ref="H107:H128" si="23">1*K107</f>
        <v>22362</v>
      </c>
      <c r="I107" s="76" t="s">
        <v>347</v>
      </c>
      <c r="J107" s="77" t="s">
        <v>348</v>
      </c>
      <c r="K107" s="76" t="s">
        <v>349</v>
      </c>
      <c r="L107" s="76" t="s">
        <v>350</v>
      </c>
      <c r="M107" s="77" t="s">
        <v>119</v>
      </c>
      <c r="N107" s="77" t="s">
        <v>120</v>
      </c>
      <c r="O107" s="78" t="s">
        <v>313</v>
      </c>
      <c r="P107" s="79" t="s">
        <v>346</v>
      </c>
    </row>
    <row r="108" spans="1:16" ht="13.5" thickBot="1">
      <c r="A108" s="16" t="str">
        <f t="shared" si="18"/>
        <v>VSB 40 </v>
      </c>
      <c r="B108" s="5" t="str">
        <f t="shared" si="19"/>
        <v>I</v>
      </c>
      <c r="C108" s="16">
        <f t="shared" si="20"/>
        <v>52300.013599999998</v>
      </c>
      <c r="D108" t="str">
        <f t="shared" si="21"/>
        <v>vis</v>
      </c>
      <c r="E108" s="75">
        <f>VLOOKUP(C108,'Active 1'!C$21:E$956,3,FALSE)</f>
        <v>-6709.9992428133592</v>
      </c>
      <c r="F108" s="5" t="s">
        <v>109</v>
      </c>
      <c r="G108" t="str">
        <f t="shared" si="22"/>
        <v>52300.0136</v>
      </c>
      <c r="H108" s="16">
        <f t="shared" si="23"/>
        <v>22365</v>
      </c>
      <c r="I108" s="76" t="s">
        <v>351</v>
      </c>
      <c r="J108" s="77" t="s">
        <v>352</v>
      </c>
      <c r="K108" s="76" t="s">
        <v>353</v>
      </c>
      <c r="L108" s="76" t="s">
        <v>354</v>
      </c>
      <c r="M108" s="77" t="s">
        <v>119</v>
      </c>
      <c r="N108" s="77" t="s">
        <v>120</v>
      </c>
      <c r="O108" s="78" t="s">
        <v>313</v>
      </c>
      <c r="P108" s="79" t="s">
        <v>346</v>
      </c>
    </row>
    <row r="109" spans="1:16" ht="13.5" thickBot="1">
      <c r="A109" s="16" t="str">
        <f t="shared" si="18"/>
        <v> MN 356, 765 ff </v>
      </c>
      <c r="B109" s="5" t="str">
        <f t="shared" si="19"/>
        <v>I</v>
      </c>
      <c r="C109" s="16">
        <f t="shared" si="20"/>
        <v>52314.101799999997</v>
      </c>
      <c r="D109" t="str">
        <f t="shared" si="21"/>
        <v>vis</v>
      </c>
      <c r="E109" s="75">
        <f>VLOOKUP(C109,'Active 1'!C$21:E$956,3,FALSE)</f>
        <v>-6667.0249442624536</v>
      </c>
      <c r="F109" s="5" t="s">
        <v>109</v>
      </c>
      <c r="G109" t="str">
        <f t="shared" si="22"/>
        <v>52314.1018</v>
      </c>
      <c r="H109" s="16">
        <f t="shared" si="23"/>
        <v>22408</v>
      </c>
      <c r="I109" s="76" t="s">
        <v>359</v>
      </c>
      <c r="J109" s="77" t="s">
        <v>360</v>
      </c>
      <c r="K109" s="76" t="s">
        <v>361</v>
      </c>
      <c r="L109" s="76" t="s">
        <v>362</v>
      </c>
      <c r="M109" s="77" t="s">
        <v>119</v>
      </c>
      <c r="N109" s="77" t="s">
        <v>120</v>
      </c>
      <c r="O109" s="78" t="s">
        <v>363</v>
      </c>
      <c r="P109" s="78" t="s">
        <v>364</v>
      </c>
    </row>
    <row r="110" spans="1:16" ht="13.5" thickBot="1">
      <c r="A110" s="16" t="str">
        <f t="shared" si="18"/>
        <v> MN 356, 765 ff </v>
      </c>
      <c r="B110" s="5" t="str">
        <f t="shared" si="19"/>
        <v>II</v>
      </c>
      <c r="C110" s="16">
        <f t="shared" si="20"/>
        <v>52314.266600000003</v>
      </c>
      <c r="D110" t="str">
        <f t="shared" si="21"/>
        <v>vis</v>
      </c>
      <c r="E110" s="75">
        <f>VLOOKUP(C110,'Active 1'!C$21:E$956,3,FALSE)</f>
        <v>-6666.5222423983796</v>
      </c>
      <c r="F110" s="5" t="s">
        <v>109</v>
      </c>
      <c r="G110" t="str">
        <f t="shared" si="22"/>
        <v>52314.2666</v>
      </c>
      <c r="H110" s="16">
        <f t="shared" si="23"/>
        <v>22408.5</v>
      </c>
      <c r="I110" s="76" t="s">
        <v>365</v>
      </c>
      <c r="J110" s="77" t="s">
        <v>366</v>
      </c>
      <c r="K110" s="76" t="s">
        <v>367</v>
      </c>
      <c r="L110" s="76" t="s">
        <v>368</v>
      </c>
      <c r="M110" s="77" t="s">
        <v>119</v>
      </c>
      <c r="N110" s="77" t="s">
        <v>120</v>
      </c>
      <c r="O110" s="78" t="s">
        <v>363</v>
      </c>
      <c r="P110" s="78" t="s">
        <v>364</v>
      </c>
    </row>
    <row r="111" spans="1:16" ht="13.5" thickBot="1">
      <c r="A111" s="16" t="str">
        <f t="shared" si="18"/>
        <v>VSB 40 </v>
      </c>
      <c r="B111" s="5" t="str">
        <f t="shared" si="19"/>
        <v>I</v>
      </c>
      <c r="C111" s="16">
        <f t="shared" si="20"/>
        <v>52341.974499999997</v>
      </c>
      <c r="D111" t="str">
        <f t="shared" si="21"/>
        <v>vis</v>
      </c>
      <c r="E111" s="75">
        <f>VLOOKUP(C111,'Active 1'!C$21:E$956,3,FALSE)</f>
        <v>-6582.0027461661766</v>
      </c>
      <c r="F111" s="5" t="s">
        <v>109</v>
      </c>
      <c r="G111" t="str">
        <f t="shared" si="22"/>
        <v>52341.9745</v>
      </c>
      <c r="H111" s="16">
        <f t="shared" si="23"/>
        <v>22493</v>
      </c>
      <c r="I111" s="76" t="s">
        <v>369</v>
      </c>
      <c r="J111" s="77" t="s">
        <v>370</v>
      </c>
      <c r="K111" s="76" t="s">
        <v>371</v>
      </c>
      <c r="L111" s="76" t="s">
        <v>372</v>
      </c>
      <c r="M111" s="77" t="s">
        <v>119</v>
      </c>
      <c r="N111" s="77" t="s">
        <v>120</v>
      </c>
      <c r="O111" s="78" t="s">
        <v>313</v>
      </c>
      <c r="P111" s="79" t="s">
        <v>346</v>
      </c>
    </row>
    <row r="112" spans="1:16" ht="13.5" thickBot="1">
      <c r="A112" s="16" t="str">
        <f t="shared" si="18"/>
        <v>VSB 40 </v>
      </c>
      <c r="B112" s="5" t="str">
        <f t="shared" si="19"/>
        <v>II</v>
      </c>
      <c r="C112" s="16">
        <f t="shared" si="20"/>
        <v>52343.123599999999</v>
      </c>
      <c r="D112" t="str">
        <f t="shared" si="21"/>
        <v>vis</v>
      </c>
      <c r="E112" s="75">
        <f>VLOOKUP(C112,'Active 1'!C$21:E$956,3,FALSE)</f>
        <v>-6578.4975598070278</v>
      </c>
      <c r="F112" s="5" t="s">
        <v>109</v>
      </c>
      <c r="G112" t="str">
        <f t="shared" si="22"/>
        <v>52343.1236</v>
      </c>
      <c r="H112" s="16">
        <f t="shared" si="23"/>
        <v>22496.5</v>
      </c>
      <c r="I112" s="76" t="s">
        <v>373</v>
      </c>
      <c r="J112" s="77" t="s">
        <v>374</v>
      </c>
      <c r="K112" s="76" t="s">
        <v>375</v>
      </c>
      <c r="L112" s="76" t="s">
        <v>376</v>
      </c>
      <c r="M112" s="77" t="s">
        <v>119</v>
      </c>
      <c r="N112" s="77" t="s">
        <v>120</v>
      </c>
      <c r="O112" s="78" t="s">
        <v>377</v>
      </c>
      <c r="P112" s="79" t="s">
        <v>346</v>
      </c>
    </row>
    <row r="113" spans="1:16" ht="13.5" thickBot="1">
      <c r="A113" s="16" t="str">
        <f t="shared" si="18"/>
        <v>VSB 42 </v>
      </c>
      <c r="B113" s="5" t="str">
        <f t="shared" si="19"/>
        <v>II</v>
      </c>
      <c r="C113" s="16">
        <f t="shared" si="20"/>
        <v>52657.185100000002</v>
      </c>
      <c r="D113" t="str">
        <f t="shared" si="21"/>
        <v>vis</v>
      </c>
      <c r="E113" s="75">
        <f>VLOOKUP(C113,'Active 1'!C$21:E$956,3,FALSE)</f>
        <v>-5620.4920896726562</v>
      </c>
      <c r="F113" s="5" t="s">
        <v>109</v>
      </c>
      <c r="G113" t="str">
        <f t="shared" si="22"/>
        <v>52657.1851</v>
      </c>
      <c r="H113" s="16">
        <f t="shared" si="23"/>
        <v>23454.5</v>
      </c>
      <c r="I113" s="76" t="s">
        <v>388</v>
      </c>
      <c r="J113" s="77" t="s">
        <v>389</v>
      </c>
      <c r="K113" s="76" t="s">
        <v>390</v>
      </c>
      <c r="L113" s="76" t="s">
        <v>391</v>
      </c>
      <c r="M113" s="77" t="s">
        <v>119</v>
      </c>
      <c r="N113" s="77" t="s">
        <v>120</v>
      </c>
      <c r="O113" s="78" t="s">
        <v>313</v>
      </c>
      <c r="P113" s="79" t="s">
        <v>392</v>
      </c>
    </row>
    <row r="114" spans="1:16" ht="13.5" thickBot="1">
      <c r="A114" s="16" t="str">
        <f t="shared" si="18"/>
        <v>VSB 42 </v>
      </c>
      <c r="B114" s="5" t="str">
        <f t="shared" si="19"/>
        <v>I</v>
      </c>
      <c r="C114" s="16">
        <f t="shared" si="20"/>
        <v>52696.030299999999</v>
      </c>
      <c r="D114" t="str">
        <f t="shared" si="21"/>
        <v>vis</v>
      </c>
      <c r="E114" s="75">
        <f>VLOOKUP(C114,'Active 1'!C$21:E$956,3,FALSE)</f>
        <v>-5501.999647624014</v>
      </c>
      <c r="F114" s="5" t="s">
        <v>109</v>
      </c>
      <c r="G114" t="str">
        <f t="shared" si="22"/>
        <v>52696.0303</v>
      </c>
      <c r="H114" s="16">
        <f t="shared" si="23"/>
        <v>23573</v>
      </c>
      <c r="I114" s="76" t="s">
        <v>393</v>
      </c>
      <c r="J114" s="77" t="s">
        <v>394</v>
      </c>
      <c r="K114" s="76" t="s">
        <v>395</v>
      </c>
      <c r="L114" s="76" t="s">
        <v>396</v>
      </c>
      <c r="M114" s="77" t="s">
        <v>119</v>
      </c>
      <c r="N114" s="77" t="s">
        <v>120</v>
      </c>
      <c r="O114" s="78" t="s">
        <v>313</v>
      </c>
      <c r="P114" s="79" t="s">
        <v>392</v>
      </c>
    </row>
    <row r="115" spans="1:16" ht="13.5" thickBot="1">
      <c r="A115" s="16" t="str">
        <f t="shared" si="18"/>
        <v>IBVS 5493 </v>
      </c>
      <c r="B115" s="5" t="str">
        <f t="shared" si="19"/>
        <v>II</v>
      </c>
      <c r="C115" s="16">
        <f t="shared" si="20"/>
        <v>52706.6829</v>
      </c>
      <c r="D115" t="str">
        <f t="shared" si="21"/>
        <v>vis</v>
      </c>
      <c r="E115" s="75" t="e">
        <f>VLOOKUP(C115,'Active 1'!C$21:E$956,3,FALSE)</f>
        <v>#N/A</v>
      </c>
      <c r="F115" s="5" t="s">
        <v>109</v>
      </c>
      <c r="G115" t="str">
        <f t="shared" si="22"/>
        <v>52706.6829</v>
      </c>
      <c r="H115" s="16">
        <f t="shared" si="23"/>
        <v>23605.5</v>
      </c>
      <c r="I115" s="76" t="s">
        <v>397</v>
      </c>
      <c r="J115" s="77" t="s">
        <v>398</v>
      </c>
      <c r="K115" s="76" t="s">
        <v>399</v>
      </c>
      <c r="L115" s="76" t="s">
        <v>400</v>
      </c>
      <c r="M115" s="77" t="s">
        <v>119</v>
      </c>
      <c r="N115" s="77" t="s">
        <v>120</v>
      </c>
      <c r="O115" s="78" t="s">
        <v>401</v>
      </c>
      <c r="P115" s="79" t="s">
        <v>402</v>
      </c>
    </row>
    <row r="116" spans="1:16" ht="13.5" thickBot="1">
      <c r="A116" s="16" t="str">
        <f t="shared" si="18"/>
        <v>VSB 43 </v>
      </c>
      <c r="B116" s="5" t="str">
        <f t="shared" si="19"/>
        <v>II</v>
      </c>
      <c r="C116" s="16">
        <f t="shared" si="20"/>
        <v>53018.122900000002</v>
      </c>
      <c r="D116" t="str">
        <f t="shared" si="21"/>
        <v>vis</v>
      </c>
      <c r="E116" s="75">
        <f>VLOOKUP(C116,'Active 1'!C$21:E$956,3,FALSE)</f>
        <v>-4519.4963077055509</v>
      </c>
      <c r="F116" s="5" t="s">
        <v>109</v>
      </c>
      <c r="G116" t="str">
        <f t="shared" si="22"/>
        <v>53018.1229</v>
      </c>
      <c r="H116" s="16">
        <f t="shared" si="23"/>
        <v>24555.5</v>
      </c>
      <c r="I116" s="76" t="s">
        <v>403</v>
      </c>
      <c r="J116" s="77" t="s">
        <v>404</v>
      </c>
      <c r="K116" s="76" t="s">
        <v>405</v>
      </c>
      <c r="L116" s="76" t="s">
        <v>406</v>
      </c>
      <c r="M116" s="77" t="s">
        <v>119</v>
      </c>
      <c r="N116" s="77" t="s">
        <v>120</v>
      </c>
      <c r="O116" s="78" t="s">
        <v>313</v>
      </c>
      <c r="P116" s="79" t="s">
        <v>407</v>
      </c>
    </row>
    <row r="117" spans="1:16" ht="13.5" thickBot="1">
      <c r="A117" s="16" t="str">
        <f t="shared" si="18"/>
        <v> MN 356, 765 ff </v>
      </c>
      <c r="B117" s="5" t="str">
        <f t="shared" si="19"/>
        <v>I</v>
      </c>
      <c r="C117" s="16">
        <f t="shared" si="20"/>
        <v>53054.020700000001</v>
      </c>
      <c r="D117" t="str">
        <f t="shared" si="21"/>
        <v>vis</v>
      </c>
      <c r="E117" s="75">
        <f>VLOOKUP(C117,'Active 1'!C$21:E$956,3,FALSE)</f>
        <v>-4409.9945420775193</v>
      </c>
      <c r="F117" s="5" t="s">
        <v>109</v>
      </c>
      <c r="G117" t="str">
        <f t="shared" si="22"/>
        <v>53054.0207</v>
      </c>
      <c r="H117" s="16">
        <f t="shared" si="23"/>
        <v>24665</v>
      </c>
      <c r="I117" s="76" t="s">
        <v>412</v>
      </c>
      <c r="J117" s="77" t="s">
        <v>413</v>
      </c>
      <c r="K117" s="76" t="s">
        <v>414</v>
      </c>
      <c r="L117" s="76" t="s">
        <v>415</v>
      </c>
      <c r="M117" s="77" t="s">
        <v>119</v>
      </c>
      <c r="N117" s="77" t="s">
        <v>120</v>
      </c>
      <c r="O117" s="78" t="s">
        <v>363</v>
      </c>
      <c r="P117" s="78" t="s">
        <v>364</v>
      </c>
    </row>
    <row r="118" spans="1:16" ht="13.5" thickBot="1">
      <c r="A118" s="16" t="str">
        <f t="shared" si="18"/>
        <v> MN 356, 765 ff </v>
      </c>
      <c r="B118" s="5" t="str">
        <f t="shared" si="19"/>
        <v>II</v>
      </c>
      <c r="C118" s="16">
        <f t="shared" si="20"/>
        <v>53054.180399999997</v>
      </c>
      <c r="D118" t="str">
        <f t="shared" si="21"/>
        <v>vis</v>
      </c>
      <c r="E118" s="75">
        <f>VLOOKUP(C118,'Active 1'!C$21:E$956,3,FALSE)</f>
        <v>-4409.5073971279562</v>
      </c>
      <c r="F118" s="5" t="s">
        <v>109</v>
      </c>
      <c r="G118" t="str">
        <f t="shared" si="22"/>
        <v>53054.1804</v>
      </c>
      <c r="H118" s="16">
        <f t="shared" si="23"/>
        <v>24665.5</v>
      </c>
      <c r="I118" s="76" t="s">
        <v>416</v>
      </c>
      <c r="J118" s="77" t="s">
        <v>417</v>
      </c>
      <c r="K118" s="76" t="s">
        <v>418</v>
      </c>
      <c r="L118" s="76" t="s">
        <v>419</v>
      </c>
      <c r="M118" s="77" t="s">
        <v>119</v>
      </c>
      <c r="N118" s="77" t="s">
        <v>120</v>
      </c>
      <c r="O118" s="78" t="s">
        <v>363</v>
      </c>
      <c r="P118" s="78" t="s">
        <v>364</v>
      </c>
    </row>
    <row r="119" spans="1:16" ht="13.5" thickBot="1">
      <c r="A119" s="16" t="str">
        <f t="shared" si="18"/>
        <v>VSB 43 </v>
      </c>
      <c r="B119" s="5" t="str">
        <f t="shared" si="19"/>
        <v>I</v>
      </c>
      <c r="C119" s="16">
        <f t="shared" si="20"/>
        <v>53055.002999999997</v>
      </c>
      <c r="D119" t="str">
        <f t="shared" si="21"/>
        <v>vis</v>
      </c>
      <c r="E119" s="75">
        <f>VLOOKUP(C119,'Active 1'!C$21:E$956,3,FALSE)</f>
        <v>-4406.9981583332228</v>
      </c>
      <c r="F119" s="5" t="s">
        <v>109</v>
      </c>
      <c r="G119" t="str">
        <f t="shared" si="22"/>
        <v>53055.0030</v>
      </c>
      <c r="H119" s="16">
        <f t="shared" si="23"/>
        <v>24668</v>
      </c>
      <c r="I119" s="76" t="s">
        <v>420</v>
      </c>
      <c r="J119" s="77" t="s">
        <v>421</v>
      </c>
      <c r="K119" s="76" t="s">
        <v>422</v>
      </c>
      <c r="L119" s="76" t="s">
        <v>368</v>
      </c>
      <c r="M119" s="77" t="s">
        <v>119</v>
      </c>
      <c r="N119" s="77" t="s">
        <v>120</v>
      </c>
      <c r="O119" s="78" t="s">
        <v>313</v>
      </c>
      <c r="P119" s="79" t="s">
        <v>407</v>
      </c>
    </row>
    <row r="120" spans="1:16" ht="13.5" thickBot="1">
      <c r="A120" s="16" t="str">
        <f t="shared" si="18"/>
        <v>VSB 44 </v>
      </c>
      <c r="B120" s="5" t="str">
        <f t="shared" si="19"/>
        <v>II</v>
      </c>
      <c r="C120" s="16">
        <f t="shared" si="20"/>
        <v>53402.006000000001</v>
      </c>
      <c r="D120" t="str">
        <f t="shared" si="21"/>
        <v>vis</v>
      </c>
      <c r="E120" s="75">
        <f>VLOOKUP(C120,'Active 1'!C$21:E$956,3,FALSE)</f>
        <v>-3348.5087473323906</v>
      </c>
      <c r="F120" s="5" t="s">
        <v>109</v>
      </c>
      <c r="G120" t="str">
        <f t="shared" si="22"/>
        <v>53402.006</v>
      </c>
      <c r="H120" s="16">
        <f t="shared" si="23"/>
        <v>25726.5</v>
      </c>
      <c r="I120" s="76" t="s">
        <v>465</v>
      </c>
      <c r="J120" s="77" t="s">
        <v>466</v>
      </c>
      <c r="K120" s="76" t="s">
        <v>467</v>
      </c>
      <c r="L120" s="76" t="s">
        <v>468</v>
      </c>
      <c r="M120" s="77" t="s">
        <v>119</v>
      </c>
      <c r="N120" s="77" t="s">
        <v>120</v>
      </c>
      <c r="O120" s="78" t="s">
        <v>313</v>
      </c>
      <c r="P120" s="79" t="s">
        <v>469</v>
      </c>
    </row>
    <row r="121" spans="1:16" ht="13.5" thickBot="1">
      <c r="A121" s="16" t="str">
        <f t="shared" si="18"/>
        <v>VSB 44 </v>
      </c>
      <c r="B121" s="5" t="str">
        <f t="shared" si="19"/>
        <v>I</v>
      </c>
      <c r="C121" s="16">
        <f t="shared" si="20"/>
        <v>53402.17</v>
      </c>
      <c r="D121" t="str">
        <f t="shared" si="21"/>
        <v>vis</v>
      </c>
      <c r="E121" s="75">
        <f>VLOOKUP(C121,'Active 1'!C$21:E$956,3,FALSE)</f>
        <v>-3348.0084857686552</v>
      </c>
      <c r="F121" s="5" t="s">
        <v>109</v>
      </c>
      <c r="G121" t="str">
        <f t="shared" si="22"/>
        <v>53402.170</v>
      </c>
      <c r="H121" s="16">
        <f t="shared" si="23"/>
        <v>25727</v>
      </c>
      <c r="I121" s="76" t="s">
        <v>470</v>
      </c>
      <c r="J121" s="77" t="s">
        <v>471</v>
      </c>
      <c r="K121" s="76" t="s">
        <v>472</v>
      </c>
      <c r="L121" s="76" t="s">
        <v>468</v>
      </c>
      <c r="M121" s="77" t="s">
        <v>119</v>
      </c>
      <c r="N121" s="77" t="s">
        <v>120</v>
      </c>
      <c r="O121" s="78" t="s">
        <v>313</v>
      </c>
      <c r="P121" s="79" t="s">
        <v>469</v>
      </c>
    </row>
    <row r="122" spans="1:16" ht="13.5" thickBot="1">
      <c r="A122" s="16" t="str">
        <f t="shared" si="18"/>
        <v>VSB 45 </v>
      </c>
      <c r="B122" s="5" t="str">
        <f t="shared" si="19"/>
        <v>I</v>
      </c>
      <c r="C122" s="16">
        <f t="shared" si="20"/>
        <v>53764.094299999997</v>
      </c>
      <c r="D122" t="str">
        <f t="shared" si="21"/>
        <v>vis</v>
      </c>
      <c r="E122" s="75">
        <f>VLOOKUP(C122,'Active 1'!C$21:E$956,3,FALSE)</f>
        <v>-2244.0035084806127</v>
      </c>
      <c r="F122" s="5" t="s">
        <v>109</v>
      </c>
      <c r="G122" t="str">
        <f t="shared" si="22"/>
        <v>53764.0943</v>
      </c>
      <c r="H122" s="16">
        <f t="shared" si="23"/>
        <v>26831</v>
      </c>
      <c r="I122" s="76" t="s">
        <v>511</v>
      </c>
      <c r="J122" s="77" t="s">
        <v>512</v>
      </c>
      <c r="K122" s="76" t="s">
        <v>513</v>
      </c>
      <c r="L122" s="76" t="s">
        <v>514</v>
      </c>
      <c r="M122" s="77" t="s">
        <v>119</v>
      </c>
      <c r="N122" s="77" t="s">
        <v>120</v>
      </c>
      <c r="O122" s="78" t="s">
        <v>515</v>
      </c>
      <c r="P122" s="79" t="s">
        <v>516</v>
      </c>
    </row>
    <row r="123" spans="1:16" ht="13.5" thickBot="1">
      <c r="A123" s="16" t="str">
        <f t="shared" si="18"/>
        <v>VSB 45 </v>
      </c>
      <c r="B123" s="5" t="str">
        <f t="shared" si="19"/>
        <v>II</v>
      </c>
      <c r="C123" s="16">
        <f t="shared" si="20"/>
        <v>53774.092799999999</v>
      </c>
      <c r="D123" t="str">
        <f t="shared" si="21"/>
        <v>vis</v>
      </c>
      <c r="E123" s="75">
        <f>VLOOKUP(C123,'Active 1'!C$21:E$956,3,FALSE)</f>
        <v>-2213.5043301568135</v>
      </c>
      <c r="F123" s="5" t="s">
        <v>109</v>
      </c>
      <c r="G123" t="str">
        <f t="shared" si="22"/>
        <v>53774.0928</v>
      </c>
      <c r="H123" s="16">
        <f t="shared" si="23"/>
        <v>26861.5</v>
      </c>
      <c r="I123" s="76" t="s">
        <v>517</v>
      </c>
      <c r="J123" s="77" t="s">
        <v>518</v>
      </c>
      <c r="K123" s="76" t="s">
        <v>519</v>
      </c>
      <c r="L123" s="76" t="s">
        <v>520</v>
      </c>
      <c r="M123" s="77" t="s">
        <v>119</v>
      </c>
      <c r="N123" s="77" t="s">
        <v>120</v>
      </c>
      <c r="O123" s="78" t="s">
        <v>515</v>
      </c>
      <c r="P123" s="79" t="s">
        <v>516</v>
      </c>
    </row>
    <row r="124" spans="1:16" ht="13.5" thickBot="1">
      <c r="A124" s="16" t="str">
        <f t="shared" si="18"/>
        <v>VSB 45 </v>
      </c>
      <c r="B124" s="5" t="str">
        <f t="shared" si="19"/>
        <v>II</v>
      </c>
      <c r="C124" s="16">
        <f t="shared" si="20"/>
        <v>53775.077299999997</v>
      </c>
      <c r="D124" t="str">
        <f t="shared" si="21"/>
        <v>vis</v>
      </c>
      <c r="E124" s="75">
        <f>VLOOKUP(C124,'Active 1'!C$21:E$956,3,FALSE)</f>
        <v>-2210.5012355866543</v>
      </c>
      <c r="F124" s="5" t="s">
        <v>109</v>
      </c>
      <c r="G124" t="str">
        <f t="shared" si="22"/>
        <v>53775.0773</v>
      </c>
      <c r="H124" s="16">
        <f t="shared" si="23"/>
        <v>26864.5</v>
      </c>
      <c r="I124" s="76" t="s">
        <v>521</v>
      </c>
      <c r="J124" s="77" t="s">
        <v>522</v>
      </c>
      <c r="K124" s="76" t="s">
        <v>523</v>
      </c>
      <c r="L124" s="76" t="s">
        <v>524</v>
      </c>
      <c r="M124" s="77" t="s">
        <v>119</v>
      </c>
      <c r="N124" s="77" t="s">
        <v>120</v>
      </c>
      <c r="O124" s="78" t="s">
        <v>515</v>
      </c>
      <c r="P124" s="79" t="s">
        <v>516</v>
      </c>
    </row>
    <row r="125" spans="1:16" ht="13.5" thickBot="1">
      <c r="A125" s="16" t="str">
        <f t="shared" si="18"/>
        <v>VSB 45 </v>
      </c>
      <c r="B125" s="5" t="str">
        <f t="shared" si="19"/>
        <v>II</v>
      </c>
      <c r="C125" s="16">
        <f t="shared" si="20"/>
        <v>53799.005599999997</v>
      </c>
      <c r="D125" t="str">
        <f t="shared" si="21"/>
        <v>vis</v>
      </c>
      <c r="E125" s="75">
        <f>VLOOKUP(C125,'Active 1'!C$21:E$956,3,FALSE)</f>
        <v>-2137.5109381735183</v>
      </c>
      <c r="F125" s="5" t="s">
        <v>109</v>
      </c>
      <c r="G125" t="str">
        <f t="shared" si="22"/>
        <v>53799.0056</v>
      </c>
      <c r="H125" s="16">
        <f t="shared" si="23"/>
        <v>26937.5</v>
      </c>
      <c r="I125" s="76" t="s">
        <v>525</v>
      </c>
      <c r="J125" s="77" t="s">
        <v>526</v>
      </c>
      <c r="K125" s="76" t="s">
        <v>527</v>
      </c>
      <c r="L125" s="76" t="s">
        <v>528</v>
      </c>
      <c r="M125" s="77" t="s">
        <v>119</v>
      </c>
      <c r="N125" s="77" t="s">
        <v>120</v>
      </c>
      <c r="O125" s="78" t="s">
        <v>515</v>
      </c>
      <c r="P125" s="79" t="s">
        <v>516</v>
      </c>
    </row>
    <row r="126" spans="1:16" ht="13.5" thickBot="1">
      <c r="A126" s="16" t="str">
        <f t="shared" si="18"/>
        <v>VSB 45 </v>
      </c>
      <c r="B126" s="5" t="str">
        <f t="shared" si="19"/>
        <v>I</v>
      </c>
      <c r="C126" s="16">
        <f t="shared" si="20"/>
        <v>53829.003400000001</v>
      </c>
      <c r="D126" t="str">
        <f t="shared" si="21"/>
        <v>vis</v>
      </c>
      <c r="E126" s="75">
        <f>VLOOKUP(C126,'Active 1'!C$21:E$956,3,FALSE)</f>
        <v>-2046.0063873387264</v>
      </c>
      <c r="F126" s="5" t="s">
        <v>109</v>
      </c>
      <c r="G126" t="str">
        <f t="shared" si="22"/>
        <v>53829.0034</v>
      </c>
      <c r="H126" s="16">
        <f t="shared" si="23"/>
        <v>27029</v>
      </c>
      <c r="I126" s="76" t="s">
        <v>529</v>
      </c>
      <c r="J126" s="77" t="s">
        <v>530</v>
      </c>
      <c r="K126" s="76" t="s">
        <v>531</v>
      </c>
      <c r="L126" s="76" t="s">
        <v>532</v>
      </c>
      <c r="M126" s="77" t="s">
        <v>119</v>
      </c>
      <c r="N126" s="77" t="s">
        <v>120</v>
      </c>
      <c r="O126" s="78" t="s">
        <v>515</v>
      </c>
      <c r="P126" s="79" t="s">
        <v>516</v>
      </c>
    </row>
    <row r="127" spans="1:16" ht="13.5" thickBot="1">
      <c r="A127" s="16" t="str">
        <f t="shared" si="18"/>
        <v>VSB 48 </v>
      </c>
      <c r="B127" s="5" t="str">
        <f t="shared" si="19"/>
        <v>II</v>
      </c>
      <c r="C127" s="16">
        <f t="shared" si="20"/>
        <v>54554.985800000002</v>
      </c>
      <c r="D127" t="str">
        <f t="shared" si="21"/>
        <v>vis</v>
      </c>
      <c r="E127" s="75">
        <f>VLOOKUP(C127,'Active 1'!C$21:E$956,3,FALSE)</f>
        <v>168.51245824175027</v>
      </c>
      <c r="F127" s="5" t="s">
        <v>109</v>
      </c>
      <c r="G127" t="str">
        <f t="shared" si="22"/>
        <v>54554.9858</v>
      </c>
      <c r="H127" s="16">
        <f t="shared" si="23"/>
        <v>29243.5</v>
      </c>
      <c r="I127" s="76" t="s">
        <v>543</v>
      </c>
      <c r="J127" s="77" t="s">
        <v>544</v>
      </c>
      <c r="K127" s="76" t="s">
        <v>545</v>
      </c>
      <c r="L127" s="76" t="s">
        <v>546</v>
      </c>
      <c r="M127" s="77" t="s">
        <v>312</v>
      </c>
      <c r="N127" s="77" t="s">
        <v>547</v>
      </c>
      <c r="O127" s="78" t="s">
        <v>548</v>
      </c>
      <c r="P127" s="79" t="s">
        <v>549</v>
      </c>
    </row>
    <row r="128" spans="1:16" ht="13.5" thickBot="1">
      <c r="A128" s="16" t="str">
        <f t="shared" si="18"/>
        <v>VSB 53 </v>
      </c>
      <c r="B128" s="5" t="str">
        <f t="shared" si="19"/>
        <v>I</v>
      </c>
      <c r="C128" s="16">
        <f t="shared" si="20"/>
        <v>55593.069100000001</v>
      </c>
      <c r="D128" t="str">
        <f t="shared" si="21"/>
        <v>vis</v>
      </c>
      <c r="E128" s="75">
        <f>VLOOKUP(C128,'Active 1'!C$21:E$956,3,FALSE)</f>
        <v>3335.0562079695201</v>
      </c>
      <c r="F128" s="5" t="s">
        <v>109</v>
      </c>
      <c r="G128" t="str">
        <f t="shared" si="22"/>
        <v>55593.0691</v>
      </c>
      <c r="H128" s="16">
        <f t="shared" si="23"/>
        <v>32410</v>
      </c>
      <c r="I128" s="76" t="s">
        <v>560</v>
      </c>
      <c r="J128" s="77" t="s">
        <v>561</v>
      </c>
      <c r="K128" s="76" t="s">
        <v>562</v>
      </c>
      <c r="L128" s="76" t="s">
        <v>563</v>
      </c>
      <c r="M128" s="77" t="s">
        <v>312</v>
      </c>
      <c r="N128" s="77" t="s">
        <v>547</v>
      </c>
      <c r="O128" s="78" t="s">
        <v>313</v>
      </c>
      <c r="P128" s="79" t="s">
        <v>564</v>
      </c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7" type="noConversion"/>
  <hyperlinks>
    <hyperlink ref="A3" r:id="rId1" xr:uid="{00000000-0004-0000-0400-000000000000}"/>
    <hyperlink ref="P21" r:id="rId2" display="http://www.bav-astro.de/sfs/BAVM_link.php?BAVMnr=31" xr:uid="{00000000-0004-0000-0400-000001000000}"/>
    <hyperlink ref="P22" r:id="rId3" display="http://www.konkoly.hu/cgi-bin/IBVS?2202" xr:uid="{00000000-0004-0000-0400-000002000000}"/>
    <hyperlink ref="P23" r:id="rId4" display="http://www.konkoly.hu/cgi-bin/IBVS?2202" xr:uid="{00000000-0004-0000-0400-000003000000}"/>
    <hyperlink ref="P24" r:id="rId5" display="http://www.konkoly.hu/cgi-bin/IBVS?2202" xr:uid="{00000000-0004-0000-0400-000004000000}"/>
    <hyperlink ref="P25" r:id="rId6" display="http://www.konkoly.hu/cgi-bin/IBVS?2202" xr:uid="{00000000-0004-0000-0400-000005000000}"/>
    <hyperlink ref="P26" r:id="rId7" display="http://www.konkoly.hu/cgi-bin/IBVS?2202" xr:uid="{00000000-0004-0000-0400-000006000000}"/>
    <hyperlink ref="P27" r:id="rId8" display="http://www.konkoly.hu/cgi-bin/IBVS?2202" xr:uid="{00000000-0004-0000-0400-000007000000}"/>
    <hyperlink ref="P28" r:id="rId9" display="http://www.konkoly.hu/cgi-bin/IBVS?2202" xr:uid="{00000000-0004-0000-0400-000008000000}"/>
    <hyperlink ref="P94" r:id="rId10" display="http://www.konkoly.hu/cgi-bin/IBVS?2811" xr:uid="{00000000-0004-0000-0400-000009000000}"/>
    <hyperlink ref="P29" r:id="rId11" display="http://www.konkoly.hu/cgi-bin/IBVS?2811" xr:uid="{00000000-0004-0000-0400-00000A000000}"/>
    <hyperlink ref="P30" r:id="rId12" display="http://www.konkoly.hu/cgi-bin/IBVS?2811" xr:uid="{00000000-0004-0000-0400-00000B000000}"/>
    <hyperlink ref="P31" r:id="rId13" display="http://www.konkoly.hu/cgi-bin/IBVS?2811" xr:uid="{00000000-0004-0000-0400-00000C000000}"/>
    <hyperlink ref="P32" r:id="rId14" display="http://www.konkoly.hu/cgi-bin/IBVS?2811" xr:uid="{00000000-0004-0000-0400-00000D000000}"/>
    <hyperlink ref="P33" r:id="rId15" display="http://www.konkoly.hu/cgi-bin/IBVS?2811" xr:uid="{00000000-0004-0000-0400-00000E000000}"/>
    <hyperlink ref="P34" r:id="rId16" display="http://www.konkoly.hu/cgi-bin/IBVS?4380" xr:uid="{00000000-0004-0000-0400-00000F000000}"/>
    <hyperlink ref="P35" r:id="rId17" display="http://www.konkoly.hu/cgi-bin/IBVS?4380" xr:uid="{00000000-0004-0000-0400-000010000000}"/>
    <hyperlink ref="P36" r:id="rId18" display="http://www.konkoly.hu/cgi-bin/IBVS?4380" xr:uid="{00000000-0004-0000-0400-000011000000}"/>
    <hyperlink ref="P37" r:id="rId19" display="http://www.konkoly.hu/cgi-bin/IBVS?4380" xr:uid="{00000000-0004-0000-0400-000012000000}"/>
    <hyperlink ref="P38" r:id="rId20" display="http://www.konkoly.hu/cgi-bin/IBVS?4380" xr:uid="{00000000-0004-0000-0400-000013000000}"/>
    <hyperlink ref="P95" r:id="rId21" display="http://www.bav-astro.de/sfs/BAVM_link.php?BAVMnr=59" xr:uid="{00000000-0004-0000-0400-000014000000}"/>
    <hyperlink ref="P39" r:id="rId22" display="http://www.bav-astro.de/sfs/BAVM_link.php?BAVMnr=59" xr:uid="{00000000-0004-0000-0400-000015000000}"/>
    <hyperlink ref="P40" r:id="rId23" display="http://www.konkoly.hu/cgi-bin/IBVS?4380" xr:uid="{00000000-0004-0000-0400-000016000000}"/>
    <hyperlink ref="P96" r:id="rId24" display="http://www.bav-astro.de/sfs/BAVM_link.php?BAVMnr=59" xr:uid="{00000000-0004-0000-0400-000017000000}"/>
    <hyperlink ref="P41" r:id="rId25" display="http://www.bav-astro.de/sfs/BAVM_link.php?BAVMnr=60" xr:uid="{00000000-0004-0000-0400-000018000000}"/>
    <hyperlink ref="P97" r:id="rId26" display="http://www.bav-astro.de/sfs/BAVM_link.php?BAVMnr=60" xr:uid="{00000000-0004-0000-0400-000019000000}"/>
    <hyperlink ref="P42" r:id="rId27" display="http://www.bav-astro.de/sfs/BAVM_link.php?BAVMnr=60" xr:uid="{00000000-0004-0000-0400-00001A000000}"/>
    <hyperlink ref="P98" r:id="rId28" display="http://www.bav-astro.de/sfs/BAVM_link.php?BAVMnr=60" xr:uid="{00000000-0004-0000-0400-00001B000000}"/>
    <hyperlink ref="P43" r:id="rId29" display="http://www.bav-astro.de/sfs/BAVM_link.php?BAVMnr=62" xr:uid="{00000000-0004-0000-0400-00001C000000}"/>
    <hyperlink ref="P99" r:id="rId30" display="http://www.bav-astro.de/sfs/BAVM_link.php?BAVMnr=62" xr:uid="{00000000-0004-0000-0400-00001D000000}"/>
    <hyperlink ref="P44" r:id="rId31" display="http://www.bav-astro.de/sfs/BAVM_link.php?BAVMnr=62" xr:uid="{00000000-0004-0000-0400-00001E000000}"/>
    <hyperlink ref="P45" r:id="rId32" display="http://www.konkoly.hu/cgi-bin/IBVS?4380" xr:uid="{00000000-0004-0000-0400-00001F000000}"/>
    <hyperlink ref="P46" r:id="rId33" display="http://www.konkoly.hu/cgi-bin/IBVS?4380" xr:uid="{00000000-0004-0000-0400-000020000000}"/>
    <hyperlink ref="P47" r:id="rId34" display="http://www.konkoly.hu/cgi-bin/IBVS?4380" xr:uid="{00000000-0004-0000-0400-000021000000}"/>
    <hyperlink ref="P48" r:id="rId35" display="http://www.bav-astro.de/sfs/BAVM_link.php?BAVMnr=68" xr:uid="{00000000-0004-0000-0400-000022000000}"/>
    <hyperlink ref="P100" r:id="rId36" display="http://www.bav-astro.de/sfs/BAVM_link.php?BAVMnr=68" xr:uid="{00000000-0004-0000-0400-000023000000}"/>
    <hyperlink ref="P49" r:id="rId37" display="http://www.konkoly.hu/cgi-bin/IBVS?4380" xr:uid="{00000000-0004-0000-0400-000024000000}"/>
    <hyperlink ref="P50" r:id="rId38" display="http://www.bav-astro.de/sfs/BAVM_link.php?BAVMnr=68" xr:uid="{00000000-0004-0000-0400-000025000000}"/>
    <hyperlink ref="P101" r:id="rId39" display="http://www.bav-astro.de/sfs/BAVM_link.php?BAVMnr=68" xr:uid="{00000000-0004-0000-0400-000026000000}"/>
    <hyperlink ref="P51" r:id="rId40" display="http://www.konkoly.hu/cgi-bin/IBVS?4380" xr:uid="{00000000-0004-0000-0400-000027000000}"/>
    <hyperlink ref="P52" r:id="rId41" display="http://www.bav-astro.de/sfs/BAVM_link.php?BAVMnr=91" xr:uid="{00000000-0004-0000-0400-000028000000}"/>
    <hyperlink ref="P53" r:id="rId42" display="http://www.bav-astro.de/sfs/BAVM_link.php?BAVMnr=91" xr:uid="{00000000-0004-0000-0400-000029000000}"/>
    <hyperlink ref="P54" r:id="rId43" display="http://www.konkoly.hu/cgi-bin/IBVS?4380" xr:uid="{00000000-0004-0000-0400-00002A000000}"/>
    <hyperlink ref="P55" r:id="rId44" display="http://www.konkoly.hu/cgi-bin/IBVS?4380" xr:uid="{00000000-0004-0000-0400-00002B000000}"/>
    <hyperlink ref="P56" r:id="rId45" display="http://www.bav-astro.de/sfs/BAVM_link.php?BAVMnr=99" xr:uid="{00000000-0004-0000-0400-00002C000000}"/>
    <hyperlink ref="P57" r:id="rId46" display="http://www.bav-astro.de/sfs/BAVM_link.php?BAVMnr=111" xr:uid="{00000000-0004-0000-0400-00002D000000}"/>
    <hyperlink ref="P102" r:id="rId47" display="http://vsolj.cetus-net.org/no47.pdf" xr:uid="{00000000-0004-0000-0400-00002E000000}"/>
    <hyperlink ref="P103" r:id="rId48" display="http://vsolj.cetus-net.org/no47.pdf" xr:uid="{00000000-0004-0000-0400-00002F000000}"/>
    <hyperlink ref="P59" r:id="rId49" display="http://www.bav-astro.de/sfs/BAVM_link.php?BAVMnr=128" xr:uid="{00000000-0004-0000-0400-000030000000}"/>
    <hyperlink ref="P104" r:id="rId50" display="http://vsolj.cetus-net.org/no39.pdf" xr:uid="{00000000-0004-0000-0400-000031000000}"/>
    <hyperlink ref="P60" r:id="rId51" display="http://www.bav-astro.de/sfs/BAVM_link.php?BAVMnr=152" xr:uid="{00000000-0004-0000-0400-000032000000}"/>
    <hyperlink ref="P105" r:id="rId52" display="http://vsolj.cetus-net.org/no39.pdf" xr:uid="{00000000-0004-0000-0400-000033000000}"/>
    <hyperlink ref="P106" r:id="rId53" display="http://vsolj.cetus-net.org/no40.pdf" xr:uid="{00000000-0004-0000-0400-000034000000}"/>
    <hyperlink ref="P107" r:id="rId54" display="http://vsolj.cetus-net.org/no40.pdf" xr:uid="{00000000-0004-0000-0400-000035000000}"/>
    <hyperlink ref="P108" r:id="rId55" display="http://vsolj.cetus-net.org/no40.pdf" xr:uid="{00000000-0004-0000-0400-000036000000}"/>
    <hyperlink ref="P62" r:id="rId56" display="http://www.bav-astro.de/sfs/BAVM_link.php?BAVMnr=152" xr:uid="{00000000-0004-0000-0400-000037000000}"/>
    <hyperlink ref="P111" r:id="rId57" display="http://vsolj.cetus-net.org/no40.pdf" xr:uid="{00000000-0004-0000-0400-000038000000}"/>
    <hyperlink ref="P112" r:id="rId58" display="http://vsolj.cetus-net.org/no40.pdf" xr:uid="{00000000-0004-0000-0400-000039000000}"/>
    <hyperlink ref="P113" r:id="rId59" display="http://vsolj.cetus-net.org/no42.pdf" xr:uid="{00000000-0004-0000-0400-00003A000000}"/>
    <hyperlink ref="P114" r:id="rId60" display="http://vsolj.cetus-net.org/no42.pdf" xr:uid="{00000000-0004-0000-0400-00003B000000}"/>
    <hyperlink ref="P115" r:id="rId61" display="http://www.konkoly.hu/cgi-bin/IBVS?5493" xr:uid="{00000000-0004-0000-0400-00003C000000}"/>
    <hyperlink ref="P116" r:id="rId62" display="http://vsolj.cetus-net.org/no43.pdf" xr:uid="{00000000-0004-0000-0400-00003D000000}"/>
    <hyperlink ref="P119" r:id="rId63" display="http://vsolj.cetus-net.org/no43.pdf" xr:uid="{00000000-0004-0000-0400-00003E000000}"/>
    <hyperlink ref="P67" r:id="rId64" display="http://www.bav-astro.de/sfs/BAVM_link.php?BAVMnr=172" xr:uid="{00000000-0004-0000-0400-00003F000000}"/>
    <hyperlink ref="P68" r:id="rId65" display="http://www.konkoly.hu/cgi-bin/IBVS?5592" xr:uid="{00000000-0004-0000-0400-000040000000}"/>
    <hyperlink ref="P69" r:id="rId66" display="http://www.konkoly.hu/cgi-bin/IBVS?5623" xr:uid="{00000000-0004-0000-0400-000041000000}"/>
    <hyperlink ref="P70" r:id="rId67" display="http://www.konkoly.hu/cgi-bin/IBVS?5623" xr:uid="{00000000-0004-0000-0400-000042000000}"/>
    <hyperlink ref="P71" r:id="rId68" display="http://www.konkoly.hu/cgi-bin/IBVS?5843" xr:uid="{00000000-0004-0000-0400-000043000000}"/>
    <hyperlink ref="P72" r:id="rId69" display="http://www.konkoly.hu/cgi-bin/IBVS?5843" xr:uid="{00000000-0004-0000-0400-000044000000}"/>
    <hyperlink ref="P73" r:id="rId70" display="http://www.konkoly.hu/cgi-bin/IBVS?5843" xr:uid="{00000000-0004-0000-0400-000045000000}"/>
    <hyperlink ref="P74" r:id="rId71" display="http://www.konkoly.hu/cgi-bin/IBVS?5843" xr:uid="{00000000-0004-0000-0400-000046000000}"/>
    <hyperlink ref="P120" r:id="rId72" display="http://vsolj.cetus-net.org/no44.pdf" xr:uid="{00000000-0004-0000-0400-000047000000}"/>
    <hyperlink ref="P121" r:id="rId73" display="http://vsolj.cetus-net.org/no44.pdf" xr:uid="{00000000-0004-0000-0400-000048000000}"/>
    <hyperlink ref="P75" r:id="rId74" display="http://www.konkoly.hu/cgi-bin/IBVS?5843" xr:uid="{00000000-0004-0000-0400-000049000000}"/>
    <hyperlink ref="P76" r:id="rId75" display="http://www.konkoly.hu/cgi-bin/IBVS?5843" xr:uid="{00000000-0004-0000-0400-00004A000000}"/>
    <hyperlink ref="P77" r:id="rId76" display="http://www.konkoly.hu/cgi-bin/IBVS?5843" xr:uid="{00000000-0004-0000-0400-00004B000000}"/>
    <hyperlink ref="P78" r:id="rId77" display="http://www.konkoly.hu/cgi-bin/IBVS?5843" xr:uid="{00000000-0004-0000-0400-00004C000000}"/>
    <hyperlink ref="P79" r:id="rId78" display="http://www.konkoly.hu/cgi-bin/IBVS?5843" xr:uid="{00000000-0004-0000-0400-00004D000000}"/>
    <hyperlink ref="P80" r:id="rId79" display="http://www.konkoly.hu/cgi-bin/IBVS?5843" xr:uid="{00000000-0004-0000-0400-00004E000000}"/>
    <hyperlink ref="P81" r:id="rId80" display="http://www.konkoly.hu/cgi-bin/IBVS?5623" xr:uid="{00000000-0004-0000-0400-00004F000000}"/>
    <hyperlink ref="P82" r:id="rId81" display="http://www.konkoly.hu/cgi-bin/IBVS?5623" xr:uid="{00000000-0004-0000-0400-000050000000}"/>
    <hyperlink ref="P83" r:id="rId82" display="http://www.konkoly.hu/cgi-bin/IBVS?5791" xr:uid="{00000000-0004-0000-0400-000051000000}"/>
    <hyperlink ref="P122" r:id="rId83" display="http://vsolj.cetus-net.org/no45.pdf" xr:uid="{00000000-0004-0000-0400-000052000000}"/>
    <hyperlink ref="P123" r:id="rId84" display="http://vsolj.cetus-net.org/no45.pdf" xr:uid="{00000000-0004-0000-0400-000053000000}"/>
    <hyperlink ref="P124" r:id="rId85" display="http://vsolj.cetus-net.org/no45.pdf" xr:uid="{00000000-0004-0000-0400-000054000000}"/>
    <hyperlink ref="P125" r:id="rId86" display="http://vsolj.cetus-net.org/no45.pdf" xr:uid="{00000000-0004-0000-0400-000055000000}"/>
    <hyperlink ref="P126" r:id="rId87" display="http://vsolj.cetus-net.org/no45.pdf" xr:uid="{00000000-0004-0000-0400-000056000000}"/>
    <hyperlink ref="P84" r:id="rId88" display="http://www.konkoly.hu/cgi-bin/IBVS?5875" xr:uid="{00000000-0004-0000-0400-000057000000}"/>
    <hyperlink ref="P85" r:id="rId89" display="http://www.konkoly.hu/cgi-bin/IBVS?5870" xr:uid="{00000000-0004-0000-0400-000058000000}"/>
    <hyperlink ref="P127" r:id="rId90" display="http://vsolj.cetus-net.org/no48.pdf" xr:uid="{00000000-0004-0000-0400-000059000000}"/>
    <hyperlink ref="P86" r:id="rId91" display="http://www.konkoly.hu/cgi-bin/IBVS?5871" xr:uid="{00000000-0004-0000-0400-00005A000000}"/>
    <hyperlink ref="P87" r:id="rId92" display="http://www.konkoly.hu/cgi-bin/IBVS?5894" xr:uid="{00000000-0004-0000-0400-00005B000000}"/>
    <hyperlink ref="P128" r:id="rId93" display="http://vsolj.cetus-net.org/vsoljno53.pdf" xr:uid="{00000000-0004-0000-0400-00005C000000}"/>
    <hyperlink ref="P88" r:id="rId94" display="http://www.bav-astro.de/sfs/BAVM_link.php?BAVMnr=220" xr:uid="{00000000-0004-0000-0400-00005D000000}"/>
    <hyperlink ref="P89" r:id="rId95" display="http://www.konkoly.hu/cgi-bin/IBVS?5992" xr:uid="{00000000-0004-0000-0400-00005E000000}"/>
    <hyperlink ref="P90" r:id="rId96" display="http://www.bav-astro.de/sfs/BAVM_link.php?BAVMnr=228" xr:uid="{00000000-0004-0000-0400-00005F000000}"/>
    <hyperlink ref="P91" r:id="rId97" display="http://www.konkoly.hu/cgi-bin/IBVS?6029" xr:uid="{00000000-0004-0000-0400-000060000000}"/>
    <hyperlink ref="P92" r:id="rId98" display="http://www.bav-astro.de/sfs/BAVM_link.php?BAVMnr=228" xr:uid="{00000000-0004-0000-0400-000061000000}"/>
    <hyperlink ref="P93" r:id="rId99" display="http://www.konkoly.hu/cgi-bin/IBVS?6063" xr:uid="{00000000-0004-0000-0400-000062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70"/>
  <sheetViews>
    <sheetView topLeftCell="A94" workbookViewId="0">
      <selection activeCell="A101" sqref="A101:D137"/>
    </sheetView>
  </sheetViews>
  <sheetFormatPr defaultRowHeight="12.75"/>
  <cols>
    <col min="1" max="1" width="18.140625" style="16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82" customWidth="1"/>
    <col min="12" max="12" width="14" customWidth="1"/>
    <col min="13" max="13" width="12" customWidth="1"/>
    <col min="14" max="14" width="14.28515625" customWidth="1"/>
  </cols>
  <sheetData>
    <row r="1" spans="1:15" ht="18">
      <c r="A1" s="80" t="s">
        <v>592</v>
      </c>
      <c r="F1"/>
    </row>
    <row r="2" spans="1:15">
      <c r="F2"/>
    </row>
    <row r="3" spans="1:15">
      <c r="A3" s="72" t="s">
        <v>593</v>
      </c>
      <c r="F3"/>
    </row>
    <row r="4" spans="1:15">
      <c r="F4"/>
    </row>
    <row r="5" spans="1:15">
      <c r="F5"/>
    </row>
    <row r="6" spans="1:15">
      <c r="F6"/>
    </row>
    <row r="7" spans="1:15">
      <c r="F7"/>
    </row>
    <row r="8" spans="1:15">
      <c r="F8"/>
    </row>
    <row r="9" spans="1:15">
      <c r="F9"/>
    </row>
    <row r="10" spans="1:15" ht="13.5" thickBot="1">
      <c r="F10" s="81"/>
      <c r="G10" s="81"/>
      <c r="H10" s="81"/>
      <c r="I10" s="81"/>
      <c r="J10" s="81"/>
      <c r="K10" s="81"/>
      <c r="L10" s="81"/>
      <c r="M10" s="81"/>
      <c r="N10" s="81"/>
    </row>
    <row r="11" spans="1:15">
      <c r="A11" s="16" t="str">
        <f t="shared" ref="A11:A42" si="0">L11</f>
        <v>Zessewitsch V P</v>
      </c>
      <c r="B11" s="5" t="str">
        <f t="shared" ref="B11:B42" si="1">IF(J11="s","II","I")</f>
        <v>II</v>
      </c>
      <c r="C11" s="16">
        <f t="shared" ref="C11:C42" si="2">I11</f>
        <v>31150.387999999999</v>
      </c>
      <c r="D11" t="str">
        <f t="shared" ref="D11:D42" si="3">K11</f>
        <v>vis</v>
      </c>
      <c r="E11" s="75">
        <f>VLOOKUP(C11,'Active 1'!C$21:E$137,3,FALSE)</f>
        <v>-71224.296653013997</v>
      </c>
      <c r="G11">
        <v>-52226</v>
      </c>
      <c r="H11">
        <v>0.14099999999999999</v>
      </c>
      <c r="I11">
        <v>31150.387999999999</v>
      </c>
      <c r="J11" t="s">
        <v>594</v>
      </c>
      <c r="K11" t="s">
        <v>96</v>
      </c>
      <c r="L11" t="s">
        <v>596</v>
      </c>
      <c r="N11" t="s">
        <v>597</v>
      </c>
    </row>
    <row r="12" spans="1:15">
      <c r="A12" s="16" t="str">
        <f t="shared" si="0"/>
        <v>Smith H</v>
      </c>
      <c r="B12" s="5" t="str">
        <f t="shared" si="1"/>
        <v>II</v>
      </c>
      <c r="C12" s="16">
        <f t="shared" si="2"/>
        <v>34056.718399999998</v>
      </c>
      <c r="D12" t="str">
        <f t="shared" si="3"/>
        <v>pe</v>
      </c>
      <c r="E12" s="75">
        <f>VLOOKUP(C12,'Active 1'!C$21:E$137,3,FALSE)</f>
        <v>-62358.897929458944</v>
      </c>
      <c r="G12">
        <v>-43360</v>
      </c>
      <c r="H12">
        <v>-8.7099999999999997E-2</v>
      </c>
      <c r="I12">
        <v>34056.718399999998</v>
      </c>
      <c r="J12" t="s">
        <v>594</v>
      </c>
      <c r="K12" t="s">
        <v>598</v>
      </c>
      <c r="L12" t="s">
        <v>599</v>
      </c>
      <c r="O12" t="s">
        <v>600</v>
      </c>
    </row>
    <row r="13" spans="1:15">
      <c r="A13" s="16" t="str">
        <f t="shared" si="0"/>
        <v>Smith H</v>
      </c>
      <c r="B13" s="5" t="str">
        <f t="shared" si="1"/>
        <v>II</v>
      </c>
      <c r="C13" s="16">
        <f t="shared" si="2"/>
        <v>34057.701800000003</v>
      </c>
      <c r="D13" t="str">
        <f t="shared" si="3"/>
        <v>pe</v>
      </c>
      <c r="E13" s="75">
        <f>VLOOKUP(C13,'Active 1'!C$21:E$137,3,FALSE)</f>
        <v>-62355.89819030169</v>
      </c>
      <c r="G13">
        <v>-43357</v>
      </c>
      <c r="H13">
        <v>-8.72E-2</v>
      </c>
      <c r="I13">
        <v>34057.701800000003</v>
      </c>
      <c r="J13" t="s">
        <v>594</v>
      </c>
      <c r="K13" t="s">
        <v>598</v>
      </c>
      <c r="L13" t="s">
        <v>599</v>
      </c>
      <c r="O13" t="s">
        <v>600</v>
      </c>
    </row>
    <row r="14" spans="1:15">
      <c r="A14" s="16" t="str">
        <f t="shared" si="0"/>
        <v>Smith H</v>
      </c>
      <c r="B14" s="5" t="str">
        <f t="shared" si="1"/>
        <v>II</v>
      </c>
      <c r="C14" s="16">
        <f t="shared" si="2"/>
        <v>34084.584199999998</v>
      </c>
      <c r="D14" t="str">
        <f t="shared" si="3"/>
        <v>pe</v>
      </c>
      <c r="E14" s="75">
        <f>VLOOKUP(C14,'Active 1'!C$21:E$137,3,FALSE)</f>
        <v>-62273.896778952847</v>
      </c>
      <c r="G14">
        <v>-43275</v>
      </c>
      <c r="H14">
        <v>-8.6999999999999994E-2</v>
      </c>
      <c r="I14">
        <v>34084.584199999998</v>
      </c>
      <c r="J14" t="s">
        <v>594</v>
      </c>
      <c r="K14" t="s">
        <v>598</v>
      </c>
      <c r="L14" t="s">
        <v>599</v>
      </c>
      <c r="O14" t="s">
        <v>600</v>
      </c>
    </row>
    <row r="15" spans="1:15">
      <c r="A15" s="16" t="str">
        <f t="shared" si="0"/>
        <v>Alania I F</v>
      </c>
      <c r="B15" s="5" t="str">
        <f t="shared" si="1"/>
        <v>II</v>
      </c>
      <c r="C15" s="16">
        <f t="shared" si="2"/>
        <v>34392.500999999997</v>
      </c>
      <c r="D15" t="str">
        <f t="shared" si="3"/>
        <v>vis</v>
      </c>
      <c r="E15" s="75">
        <f>VLOOKUP(C15,'Active 1'!C$21:E$137,3,FALSE)</f>
        <v>-61334.634950469357</v>
      </c>
      <c r="G15">
        <v>-42336</v>
      </c>
      <c r="H15">
        <v>-4.4000000000000003E-3</v>
      </c>
      <c r="I15">
        <v>34392.500999999997</v>
      </c>
      <c r="J15" t="s">
        <v>594</v>
      </c>
      <c r="K15" t="s">
        <v>96</v>
      </c>
      <c r="L15" t="s">
        <v>601</v>
      </c>
      <c r="N15" t="s">
        <v>602</v>
      </c>
    </row>
    <row r="16" spans="1:15">
      <c r="A16" s="16" t="str">
        <f t="shared" si="0"/>
        <v>Binnendijk L</v>
      </c>
      <c r="B16" s="5" t="str">
        <f t="shared" si="1"/>
        <v>II</v>
      </c>
      <c r="C16" s="16">
        <f t="shared" si="2"/>
        <v>36968.706700000002</v>
      </c>
      <c r="D16" t="str">
        <f t="shared" si="3"/>
        <v>pe</v>
      </c>
      <c r="E16" s="75">
        <f>VLOOKUP(C16,'Active 1'!C$21:E$137,3,FALSE)</f>
        <v>-53476.240486992217</v>
      </c>
      <c r="G16">
        <v>-34478</v>
      </c>
      <c r="H16">
        <v>9.74E-2</v>
      </c>
      <c r="I16">
        <v>36968.706700000002</v>
      </c>
      <c r="J16" t="s">
        <v>594</v>
      </c>
      <c r="K16" t="s">
        <v>598</v>
      </c>
      <c r="L16" t="s">
        <v>603</v>
      </c>
      <c r="N16" t="s">
        <v>604</v>
      </c>
    </row>
    <row r="17" spans="1:15">
      <c r="A17" s="16" t="str">
        <f t="shared" si="0"/>
        <v>Binnendijk L</v>
      </c>
      <c r="B17" s="5" t="str">
        <f t="shared" si="1"/>
        <v>II</v>
      </c>
      <c r="C17" s="16">
        <f t="shared" si="2"/>
        <v>36992.638700000003</v>
      </c>
      <c r="D17" t="str">
        <f t="shared" si="3"/>
        <v>pe</v>
      </c>
      <c r="E17" s="75">
        <f>VLOOKUP(C17,'Active 1'!C$21:E$137,3,FALSE)</f>
        <v>-53403.238903190133</v>
      </c>
      <c r="G17">
        <v>-34405</v>
      </c>
      <c r="H17">
        <v>9.7699999999999995E-2</v>
      </c>
      <c r="I17">
        <v>36992.638700000003</v>
      </c>
      <c r="J17" t="s">
        <v>594</v>
      </c>
      <c r="K17" t="s">
        <v>598</v>
      </c>
      <c r="L17" t="s">
        <v>603</v>
      </c>
      <c r="N17" t="s">
        <v>604</v>
      </c>
    </row>
    <row r="18" spans="1:15">
      <c r="A18" s="16" t="str">
        <f t="shared" si="0"/>
        <v>Binnendijk L</v>
      </c>
      <c r="B18" s="5" t="str">
        <f t="shared" si="1"/>
        <v>II</v>
      </c>
      <c r="C18" s="16">
        <f t="shared" si="2"/>
        <v>37614.870499999997</v>
      </c>
      <c r="D18" t="str">
        <f t="shared" si="3"/>
        <v>pe</v>
      </c>
      <c r="E18" s="75">
        <f>VLOOKUP(C18,'Active 1'!C$21:E$137,3,FALSE)</f>
        <v>-51505.198334411267</v>
      </c>
      <c r="G18">
        <v>-32507</v>
      </c>
      <c r="H18">
        <v>0.1043</v>
      </c>
      <c r="I18">
        <v>37614.870499999997</v>
      </c>
      <c r="J18" t="s">
        <v>594</v>
      </c>
      <c r="K18" t="s">
        <v>598</v>
      </c>
      <c r="L18" t="s">
        <v>603</v>
      </c>
      <c r="N18" t="s">
        <v>604</v>
      </c>
    </row>
    <row r="19" spans="1:15">
      <c r="A19" s="16" t="str">
        <f t="shared" si="0"/>
        <v>Binnendijk L</v>
      </c>
      <c r="B19" s="5" t="str">
        <f t="shared" si="1"/>
        <v>II</v>
      </c>
      <c r="C19" s="16">
        <f t="shared" si="2"/>
        <v>37726.662199999999</v>
      </c>
      <c r="D19" t="str">
        <f t="shared" si="3"/>
        <v>pe</v>
      </c>
      <c r="E19" s="75">
        <f>VLOOKUP(C19,'Active 1'!C$21:E$137,3,FALSE)</f>
        <v>-51164.191684071695</v>
      </c>
      <c r="G19">
        <v>-32166</v>
      </c>
      <c r="H19">
        <v>0.1053</v>
      </c>
      <c r="I19">
        <v>37726.662199999999</v>
      </c>
      <c r="J19" t="s">
        <v>594</v>
      </c>
      <c r="K19" t="s">
        <v>598</v>
      </c>
      <c r="L19" t="s">
        <v>603</v>
      </c>
      <c r="N19" t="s">
        <v>604</v>
      </c>
    </row>
    <row r="20" spans="1:15">
      <c r="A20" s="16" t="str">
        <f t="shared" si="0"/>
        <v>Binnendijk L</v>
      </c>
      <c r="B20" s="5" t="str">
        <f t="shared" si="1"/>
        <v>II</v>
      </c>
      <c r="C20" s="16">
        <f t="shared" si="2"/>
        <v>37727.645799999998</v>
      </c>
      <c r="D20" t="str">
        <f t="shared" si="3"/>
        <v>pe</v>
      </c>
      <c r="E20" s="75">
        <f>VLOOKUP(C20,'Active 1'!C$21:E$137,3,FALSE)</f>
        <v>-51161.191334839386</v>
      </c>
      <c r="G20">
        <v>-32163</v>
      </c>
      <c r="H20">
        <v>0.10539999999999999</v>
      </c>
      <c r="I20">
        <v>37727.645799999998</v>
      </c>
      <c r="J20" t="s">
        <v>594</v>
      </c>
      <c r="K20" t="s">
        <v>598</v>
      </c>
      <c r="L20" t="s">
        <v>603</v>
      </c>
      <c r="N20" t="s">
        <v>604</v>
      </c>
    </row>
    <row r="21" spans="1:15">
      <c r="A21" s="16" t="str">
        <f t="shared" si="0"/>
        <v>Diethelm Roger</v>
      </c>
      <c r="B21" s="5" t="str">
        <f t="shared" si="1"/>
        <v>I</v>
      </c>
      <c r="C21" s="16">
        <f t="shared" si="2"/>
        <v>43220.356</v>
      </c>
      <c r="D21" t="str">
        <f t="shared" si="3"/>
        <v>vis</v>
      </c>
      <c r="E21" s="75">
        <f>VLOOKUP(C21,'Active 1'!C$21:E$137,3,FALSE)</f>
        <v>-34406.36332356515</v>
      </c>
      <c r="G21">
        <v>-15408</v>
      </c>
      <c r="H21">
        <v>7.2499999999999995E-2</v>
      </c>
      <c r="I21">
        <v>43220.356</v>
      </c>
      <c r="J21" t="s">
        <v>536</v>
      </c>
      <c r="K21" t="s">
        <v>96</v>
      </c>
      <c r="L21" t="s">
        <v>605</v>
      </c>
      <c r="N21" t="s">
        <v>606</v>
      </c>
    </row>
    <row r="22" spans="1:15">
      <c r="A22" s="16" t="str">
        <f t="shared" si="0"/>
        <v>Lichtenknecker D</v>
      </c>
      <c r="B22" s="5" t="str">
        <f t="shared" si="1"/>
        <v>I</v>
      </c>
      <c r="C22" s="16">
        <f t="shared" si="2"/>
        <v>43573.381000000001</v>
      </c>
      <c r="D22" t="str">
        <f t="shared" si="3"/>
        <v>vis</v>
      </c>
      <c r="E22" s="75">
        <f>VLOOKUP(C22,'Active 1'!C$21:E$137,3,FALSE)</f>
        <v>-33329.504551973645</v>
      </c>
      <c r="G22">
        <v>-14331</v>
      </c>
      <c r="H22">
        <v>0.10440000000000001</v>
      </c>
      <c r="I22">
        <v>43573.381000000001</v>
      </c>
      <c r="J22" t="s">
        <v>595</v>
      </c>
      <c r="K22" t="s">
        <v>96</v>
      </c>
      <c r="L22" t="s">
        <v>607</v>
      </c>
      <c r="M22" t="s">
        <v>608</v>
      </c>
    </row>
    <row r="23" spans="1:15">
      <c r="A23" s="16" t="str">
        <f t="shared" si="0"/>
        <v>Yang Yulan</v>
      </c>
      <c r="B23" s="5" t="str">
        <f t="shared" si="1"/>
        <v>II</v>
      </c>
      <c r="C23" s="16">
        <f t="shared" si="2"/>
        <v>44640.2739</v>
      </c>
      <c r="D23" t="str">
        <f t="shared" si="3"/>
        <v>BV</v>
      </c>
      <c r="E23" s="75">
        <f>VLOOKUP(C23,'Active 1'!C$21:E$137,3,FALSE)</f>
        <v>-30075.080707447934</v>
      </c>
      <c r="G23">
        <v>-11077</v>
      </c>
      <c r="H23">
        <v>6.8000000000000005E-2</v>
      </c>
      <c r="I23">
        <v>44640.2739</v>
      </c>
      <c r="J23" t="s">
        <v>594</v>
      </c>
      <c r="K23" t="s">
        <v>609</v>
      </c>
      <c r="L23" t="s">
        <v>610</v>
      </c>
      <c r="N23" t="s">
        <v>611</v>
      </c>
    </row>
    <row r="24" spans="1:15">
      <c r="A24" s="16" t="str">
        <f t="shared" si="0"/>
        <v>Yang Yulan</v>
      </c>
      <c r="B24" s="5" t="str">
        <f t="shared" si="1"/>
        <v>I</v>
      </c>
      <c r="C24" s="16">
        <f t="shared" si="2"/>
        <v>44641.098899999997</v>
      </c>
      <c r="D24" t="str">
        <f t="shared" si="3"/>
        <v>BV</v>
      </c>
      <c r="E24" s="75">
        <f>VLOOKUP(C24,'Active 1'!C$21:E$137,3,FALSE)</f>
        <v>-30072.564147752277</v>
      </c>
      <c r="G24">
        <v>-11074</v>
      </c>
      <c r="H24">
        <v>7.3499999999999996E-2</v>
      </c>
      <c r="I24">
        <v>44641.098899999997</v>
      </c>
      <c r="J24" t="s">
        <v>595</v>
      </c>
      <c r="K24" t="s">
        <v>609</v>
      </c>
      <c r="L24" t="s">
        <v>610</v>
      </c>
      <c r="N24" t="s">
        <v>611</v>
      </c>
    </row>
    <row r="25" spans="1:15">
      <c r="A25" s="16" t="str">
        <f t="shared" si="0"/>
        <v>Yang Yulan</v>
      </c>
      <c r="B25" s="5" t="str">
        <f t="shared" si="1"/>
        <v>II</v>
      </c>
      <c r="C25" s="16">
        <f t="shared" si="2"/>
        <v>44933.371899999998</v>
      </c>
      <c r="D25" t="str">
        <f t="shared" si="3"/>
        <v>BV</v>
      </c>
      <c r="E25" s="75">
        <f>VLOOKUP(C25,'Active 1'!C$21:E$137,3,FALSE)</f>
        <v>-29181.021781774336</v>
      </c>
      <c r="G25">
        <v>-10183</v>
      </c>
      <c r="H25">
        <v>8.4199999999999997E-2</v>
      </c>
      <c r="I25">
        <v>44933.371899999998</v>
      </c>
      <c r="J25" t="s">
        <v>594</v>
      </c>
      <c r="K25" t="s">
        <v>609</v>
      </c>
      <c r="L25" t="s">
        <v>610</v>
      </c>
      <c r="N25" t="s">
        <v>611</v>
      </c>
    </row>
    <row r="26" spans="1:15">
      <c r="A26" s="16" t="str">
        <f t="shared" si="0"/>
        <v>Yang Yulan</v>
      </c>
      <c r="B26" s="5" t="str">
        <f t="shared" si="1"/>
        <v>II</v>
      </c>
      <c r="C26" s="16">
        <f t="shared" si="2"/>
        <v>44934.352800000001</v>
      </c>
      <c r="D26" t="str">
        <f t="shared" si="3"/>
        <v>BV</v>
      </c>
      <c r="E26" s="75">
        <f>VLOOKUP(C26,'Active 1'!C$21:E$137,3,FALSE)</f>
        <v>-29178.029668555566</v>
      </c>
      <c r="G26">
        <v>-10180</v>
      </c>
      <c r="H26">
        <v>8.1600000000000006E-2</v>
      </c>
      <c r="I26">
        <v>44934.352800000001</v>
      </c>
      <c r="J26" t="s">
        <v>594</v>
      </c>
      <c r="K26" t="s">
        <v>609</v>
      </c>
      <c r="L26" t="s">
        <v>610</v>
      </c>
      <c r="N26" t="s">
        <v>611</v>
      </c>
    </row>
    <row r="27" spans="1:15">
      <c r="A27" s="16" t="str">
        <f t="shared" si="0"/>
        <v>Yang Yulan</v>
      </c>
      <c r="B27" s="5" t="str">
        <f t="shared" si="1"/>
        <v>I</v>
      </c>
      <c r="C27" s="16">
        <f t="shared" si="2"/>
        <v>44968.277600000001</v>
      </c>
      <c r="D27" t="str">
        <f t="shared" si="3"/>
        <v>BV</v>
      </c>
      <c r="E27" s="75">
        <f>VLOOKUP(C27,'Active 1'!C$21:E$137,3,FALSE)</f>
        <v>-29074.546293569409</v>
      </c>
      <c r="G27">
        <v>-10076</v>
      </c>
      <c r="H27">
        <v>7.5800000000000006E-2</v>
      </c>
      <c r="I27">
        <v>44968.277600000001</v>
      </c>
      <c r="J27" t="s">
        <v>595</v>
      </c>
      <c r="K27" t="s">
        <v>609</v>
      </c>
      <c r="L27" t="s">
        <v>610</v>
      </c>
      <c r="N27" t="s">
        <v>612</v>
      </c>
    </row>
    <row r="28" spans="1:15">
      <c r="A28" s="16" t="str">
        <f t="shared" si="0"/>
        <v>Yang Yulan</v>
      </c>
      <c r="B28" s="5" t="str">
        <f t="shared" si="1"/>
        <v>II</v>
      </c>
      <c r="C28" s="16">
        <f t="shared" si="2"/>
        <v>44997.290099999998</v>
      </c>
      <c r="D28" t="str">
        <f t="shared" si="3"/>
        <v>BV</v>
      </c>
      <c r="E28" s="75">
        <f>VLOOKUP(C28,'Active 1'!C$21:E$137,3,FALSE)</f>
        <v>-28986.047277605114</v>
      </c>
      <c r="G28">
        <v>-9988</v>
      </c>
      <c r="H28">
        <v>7.51E-2</v>
      </c>
      <c r="I28">
        <v>44997.290099999998</v>
      </c>
      <c r="J28" t="s">
        <v>594</v>
      </c>
      <c r="K28" t="s">
        <v>609</v>
      </c>
      <c r="L28" t="s">
        <v>610</v>
      </c>
      <c r="N28" t="s">
        <v>611</v>
      </c>
    </row>
    <row r="29" spans="1:15">
      <c r="A29" s="16" t="str">
        <f t="shared" si="0"/>
        <v>Yang Yulan</v>
      </c>
      <c r="B29" s="5" t="str">
        <f t="shared" si="1"/>
        <v>I</v>
      </c>
      <c r="C29" s="16">
        <f t="shared" si="2"/>
        <v>44998.108</v>
      </c>
      <c r="D29" t="str">
        <f t="shared" si="3"/>
        <v>BV</v>
      </c>
      <c r="E29" s="75">
        <f>VLOOKUP(C29,'Active 1'!C$21:E$137,3,FALSE)</f>
        <v>-28983.552375574698</v>
      </c>
      <c r="G29">
        <v>-9985</v>
      </c>
      <c r="H29">
        <v>7.3499999999999996E-2</v>
      </c>
      <c r="I29">
        <v>44998.108</v>
      </c>
      <c r="J29" t="s">
        <v>595</v>
      </c>
      <c r="K29" t="s">
        <v>609</v>
      </c>
      <c r="L29" t="s">
        <v>610</v>
      </c>
      <c r="N29" t="s">
        <v>611</v>
      </c>
    </row>
    <row r="30" spans="1:15">
      <c r="A30" s="16" t="str">
        <f t="shared" si="0"/>
        <v>Hamdy M</v>
      </c>
      <c r="B30" s="5" t="str">
        <f t="shared" si="1"/>
        <v>I</v>
      </c>
      <c r="C30" s="16">
        <f t="shared" si="2"/>
        <v>46089.354299999999</v>
      </c>
      <c r="D30" t="str">
        <f t="shared" si="3"/>
        <v>V</v>
      </c>
      <c r="E30" s="75">
        <f>VLOOKUP(C30,'Active 1'!C$21:E$137,3,FALSE)</f>
        <v>-25654.841519058122</v>
      </c>
      <c r="G30">
        <v>-6657</v>
      </c>
      <c r="H30">
        <v>4.8899999999999999E-2</v>
      </c>
      <c r="I30">
        <v>46089.354299999999</v>
      </c>
      <c r="J30" t="s">
        <v>613</v>
      </c>
      <c r="K30" t="s">
        <v>109</v>
      </c>
      <c r="L30" t="s">
        <v>614</v>
      </c>
      <c r="O30" t="s">
        <v>615</v>
      </c>
    </row>
    <row r="31" spans="1:15">
      <c r="A31" s="16" t="str">
        <f t="shared" si="0"/>
        <v>Hamdy M</v>
      </c>
      <c r="B31" s="5" t="str">
        <f t="shared" si="1"/>
        <v>I</v>
      </c>
      <c r="C31" s="16">
        <f t="shared" si="2"/>
        <v>46090.3678</v>
      </c>
      <c r="D31" t="str">
        <f t="shared" si="3"/>
        <v>V</v>
      </c>
      <c r="E31" s="75">
        <f>VLOOKUP(C31,'Active 1'!C$21:E$137,3,FALSE)</f>
        <v>-25651.749963601684</v>
      </c>
      <c r="G31">
        <v>-6654</v>
      </c>
      <c r="H31">
        <v>7.8899999999999998E-2</v>
      </c>
      <c r="I31">
        <v>46090.3678</v>
      </c>
      <c r="J31" t="s">
        <v>613</v>
      </c>
      <c r="K31" t="s">
        <v>109</v>
      </c>
      <c r="L31" t="s">
        <v>614</v>
      </c>
      <c r="O31" t="s">
        <v>615</v>
      </c>
    </row>
    <row r="32" spans="1:15">
      <c r="A32" s="16" t="str">
        <f t="shared" si="0"/>
        <v>Hamdy M</v>
      </c>
      <c r="B32" s="5" t="str">
        <f t="shared" si="1"/>
        <v>I</v>
      </c>
      <c r="C32" s="16">
        <f t="shared" si="2"/>
        <v>46090.531600000002</v>
      </c>
      <c r="D32" t="str">
        <f t="shared" si="3"/>
        <v>V</v>
      </c>
      <c r="E32" s="75">
        <f>VLOOKUP(C32,'Active 1'!C$21:E$137,3,FALSE)</f>
        <v>-25651.25031211301</v>
      </c>
      <c r="G32">
        <v>-6653</v>
      </c>
      <c r="H32">
        <v>7.8899999999999998E-2</v>
      </c>
      <c r="I32">
        <v>46090.531600000002</v>
      </c>
      <c r="J32" t="s">
        <v>536</v>
      </c>
      <c r="K32" t="s">
        <v>109</v>
      </c>
      <c r="L32" t="s">
        <v>614</v>
      </c>
      <c r="O32" t="s">
        <v>615</v>
      </c>
    </row>
    <row r="33" spans="1:15">
      <c r="A33" s="16" t="str">
        <f t="shared" si="0"/>
        <v>Hamdy M</v>
      </c>
      <c r="B33" s="5" t="str">
        <f t="shared" si="1"/>
        <v>I</v>
      </c>
      <c r="C33" s="16">
        <f t="shared" si="2"/>
        <v>46109.3822</v>
      </c>
      <c r="D33" t="str">
        <f t="shared" si="3"/>
        <v>V</v>
      </c>
      <c r="E33" s="75">
        <f>VLOOKUP(C33,'Active 1'!C$21:E$137,3,FALSE)</f>
        <v>-25593.748905811019</v>
      </c>
      <c r="G33">
        <v>-6596</v>
      </c>
      <c r="H33">
        <v>7.9100000000000004E-2</v>
      </c>
      <c r="I33">
        <v>46109.3822</v>
      </c>
      <c r="J33" t="s">
        <v>613</v>
      </c>
      <c r="K33" t="s">
        <v>109</v>
      </c>
      <c r="L33" t="s">
        <v>614</v>
      </c>
      <c r="O33" t="s">
        <v>615</v>
      </c>
    </row>
    <row r="34" spans="1:15">
      <c r="A34" s="16" t="str">
        <f t="shared" si="0"/>
        <v>Hamdy M</v>
      </c>
      <c r="B34" s="5" t="str">
        <f t="shared" si="1"/>
        <v>I</v>
      </c>
      <c r="C34" s="16">
        <f t="shared" si="2"/>
        <v>46110.365400000002</v>
      </c>
      <c r="D34" t="str">
        <f t="shared" si="3"/>
        <v>V</v>
      </c>
      <c r="E34" s="75">
        <f>VLOOKUP(C34,'Active 1'!C$21:E$137,3,FALSE)</f>
        <v>-25590.749776728851</v>
      </c>
      <c r="G34">
        <v>-6593</v>
      </c>
      <c r="H34">
        <v>7.8799999999999995E-2</v>
      </c>
      <c r="I34">
        <v>46110.365400000002</v>
      </c>
      <c r="J34" t="s">
        <v>613</v>
      </c>
      <c r="K34" t="s">
        <v>109</v>
      </c>
      <c r="L34" t="s">
        <v>614</v>
      </c>
      <c r="O34" t="s">
        <v>615</v>
      </c>
    </row>
    <row r="35" spans="1:15">
      <c r="A35" s="16" t="str">
        <f t="shared" si="0"/>
        <v>Hamdy M</v>
      </c>
      <c r="B35" s="5" t="str">
        <f t="shared" si="1"/>
        <v>I</v>
      </c>
      <c r="C35" s="16">
        <f t="shared" si="2"/>
        <v>46111.349099999999</v>
      </c>
      <c r="D35" t="str">
        <f t="shared" si="3"/>
        <v>V</v>
      </c>
      <c r="E35" s="75">
        <f>VLOOKUP(C35,'Active 1'!C$21:E$137,3,FALSE)</f>
        <v>-25587.749122459009</v>
      </c>
      <c r="G35">
        <v>-6590</v>
      </c>
      <c r="H35">
        <v>7.9000000000000001E-2</v>
      </c>
      <c r="I35">
        <v>46111.349099999999</v>
      </c>
      <c r="J35" t="s">
        <v>613</v>
      </c>
      <c r="K35" t="s">
        <v>109</v>
      </c>
      <c r="L35" t="s">
        <v>614</v>
      </c>
      <c r="O35" t="s">
        <v>615</v>
      </c>
    </row>
    <row r="36" spans="1:15">
      <c r="A36" s="16" t="str">
        <f t="shared" si="0"/>
        <v>Selam S O</v>
      </c>
      <c r="B36" s="5" t="str">
        <f t="shared" si="1"/>
        <v>I</v>
      </c>
      <c r="C36" s="16">
        <f t="shared" si="2"/>
        <v>47530.595800000003</v>
      </c>
      <c r="D36" t="str">
        <f t="shared" si="3"/>
        <v>pe</v>
      </c>
      <c r="E36" s="75">
        <f>VLOOKUP(C36,'Active 1'!C$21:E$137,3,FALSE)</f>
        <v>-21258.513918302677</v>
      </c>
      <c r="G36">
        <v>-2260</v>
      </c>
      <c r="H36">
        <v>5.91E-2</v>
      </c>
      <c r="I36">
        <v>47530.595800000003</v>
      </c>
      <c r="J36" t="s">
        <v>595</v>
      </c>
      <c r="K36" t="s">
        <v>598</v>
      </c>
      <c r="L36" t="s">
        <v>616</v>
      </c>
      <c r="N36" t="s">
        <v>617</v>
      </c>
    </row>
    <row r="37" spans="1:15">
      <c r="A37" s="16" t="str">
        <f t="shared" si="0"/>
        <v>Oezeren F</v>
      </c>
      <c r="B37" s="5" t="str">
        <f t="shared" si="1"/>
        <v>I</v>
      </c>
      <c r="C37" s="16">
        <f t="shared" si="2"/>
        <v>47532.562400000003</v>
      </c>
      <c r="D37" t="str">
        <f t="shared" si="3"/>
        <v>pe</v>
      </c>
      <c r="E37" s="75">
        <f>VLOOKUP(C37,'Active 1'!C$21:E$137,3,FALSE)</f>
        <v>-21252.515050063284</v>
      </c>
      <c r="G37">
        <v>-2254</v>
      </c>
      <c r="H37">
        <v>5.8700000000000002E-2</v>
      </c>
      <c r="I37">
        <v>47532.562400000003</v>
      </c>
      <c r="J37" t="s">
        <v>595</v>
      </c>
      <c r="K37" t="s">
        <v>598</v>
      </c>
      <c r="L37" t="s">
        <v>618</v>
      </c>
      <c r="N37" t="s">
        <v>617</v>
      </c>
    </row>
    <row r="38" spans="1:15">
      <c r="A38" s="16" t="str">
        <f t="shared" si="0"/>
        <v>Oezeren F</v>
      </c>
      <c r="B38" s="5" t="str">
        <f t="shared" si="1"/>
        <v>II</v>
      </c>
      <c r="C38" s="16">
        <f t="shared" si="2"/>
        <v>47952.347600000001</v>
      </c>
      <c r="D38" t="str">
        <f t="shared" si="3"/>
        <v>pe</v>
      </c>
      <c r="E38" s="75">
        <f>VLOOKUP(C38,'Active 1'!C$21:E$137,3,FALSE)</f>
        <v>-19972.012607447919</v>
      </c>
      <c r="G38">
        <v>-974</v>
      </c>
      <c r="H38">
        <v>5.5E-2</v>
      </c>
      <c r="I38">
        <v>47952.347600000001</v>
      </c>
      <c r="J38" t="s">
        <v>594</v>
      </c>
      <c r="K38" t="s">
        <v>598</v>
      </c>
      <c r="L38" t="s">
        <v>618</v>
      </c>
      <c r="N38" t="s">
        <v>617</v>
      </c>
    </row>
    <row r="39" spans="1:15">
      <c r="A39" s="16" t="str">
        <f t="shared" si="0"/>
        <v>Guerol B</v>
      </c>
      <c r="B39" s="5" t="str">
        <f t="shared" si="1"/>
        <v>II</v>
      </c>
      <c r="C39" s="16">
        <f t="shared" si="2"/>
        <v>47953.337399999997</v>
      </c>
      <c r="D39" t="str">
        <f t="shared" si="3"/>
        <v>pe</v>
      </c>
      <c r="E39" s="75">
        <f>VLOOKUP(C39,'Active 1'!C$21:E$137,3,FALSE)</f>
        <v>-19968.993345888208</v>
      </c>
      <c r="G39">
        <v>-971</v>
      </c>
      <c r="H39">
        <v>6.13E-2</v>
      </c>
      <c r="I39">
        <v>47953.337399999997</v>
      </c>
      <c r="J39" t="s">
        <v>594</v>
      </c>
      <c r="K39" t="s">
        <v>598</v>
      </c>
      <c r="L39" t="s">
        <v>619</v>
      </c>
      <c r="N39" t="s">
        <v>617</v>
      </c>
    </row>
    <row r="40" spans="1:15">
      <c r="A40" s="16" t="str">
        <f t="shared" si="0"/>
        <v>Oezeren F</v>
      </c>
      <c r="B40" s="5" t="str">
        <f t="shared" si="1"/>
        <v>I</v>
      </c>
      <c r="C40" s="16">
        <f t="shared" si="2"/>
        <v>47968.251199999999</v>
      </c>
      <c r="D40" t="str">
        <f t="shared" si="3"/>
        <v>pe</v>
      </c>
      <c r="E40" s="75">
        <f>VLOOKUP(C40,'Active 1'!C$21:E$137,3,FALSE)</f>
        <v>-19923.500657416389</v>
      </c>
      <c r="G40">
        <v>-925</v>
      </c>
      <c r="H40">
        <v>5.8799999999999998E-2</v>
      </c>
      <c r="I40">
        <v>47968.251199999999</v>
      </c>
      <c r="J40" t="s">
        <v>595</v>
      </c>
      <c r="K40" t="s">
        <v>598</v>
      </c>
      <c r="L40" t="s">
        <v>618</v>
      </c>
      <c r="N40" t="s">
        <v>617</v>
      </c>
    </row>
    <row r="41" spans="1:15">
      <c r="A41" s="16" t="str">
        <f t="shared" si="0"/>
        <v>Mueyesseroglu Z</v>
      </c>
      <c r="B41" s="5" t="str">
        <f t="shared" si="1"/>
        <v>II</v>
      </c>
      <c r="C41" s="16">
        <f t="shared" si="2"/>
        <v>48308.370499999997</v>
      </c>
      <c r="D41" t="str">
        <f t="shared" si="3"/>
        <v>pe</v>
      </c>
      <c r="E41" s="75">
        <f>VLOOKUP(C41,'Active 1'!C$21:E$137,3,FALSE)</f>
        <v>-18886.009115478686</v>
      </c>
      <c r="G41">
        <v>112</v>
      </c>
      <c r="H41">
        <v>5.2299999999999999E-2</v>
      </c>
      <c r="I41">
        <v>48308.370499999997</v>
      </c>
      <c r="J41" t="s">
        <v>594</v>
      </c>
      <c r="K41" t="s">
        <v>598</v>
      </c>
      <c r="L41" t="s">
        <v>622</v>
      </c>
      <c r="N41" t="s">
        <v>617</v>
      </c>
    </row>
    <row r="42" spans="1:15">
      <c r="A42" s="16" t="str">
        <f t="shared" si="0"/>
        <v>Hipparcos</v>
      </c>
      <c r="B42" s="5" t="str">
        <f t="shared" si="1"/>
        <v>I</v>
      </c>
      <c r="C42" s="16">
        <f t="shared" si="2"/>
        <v>48500.321000000004</v>
      </c>
      <c r="D42" t="str">
        <f t="shared" si="3"/>
        <v>V</v>
      </c>
      <c r="E42" s="75">
        <f>VLOOKUP(C42,'Active 1'!C$21:E$137,3,FALSE)</f>
        <v>-18300.488034432357</v>
      </c>
      <c r="G42">
        <v>698</v>
      </c>
      <c r="H42">
        <v>5.7299999999999997E-2</v>
      </c>
      <c r="I42">
        <v>48500.321000000004</v>
      </c>
      <c r="J42" t="s">
        <v>595</v>
      </c>
      <c r="K42" t="s">
        <v>109</v>
      </c>
      <c r="L42" t="s">
        <v>65</v>
      </c>
      <c r="N42" t="s">
        <v>623</v>
      </c>
    </row>
    <row r="43" spans="1:15">
      <c r="A43" s="16" t="str">
        <f t="shared" ref="A43:A74" si="4">L43</f>
        <v>Agerer Franz</v>
      </c>
      <c r="B43" s="5" t="str">
        <f t="shared" ref="B43:B74" si="5">IF(J43="s","II","I")</f>
        <v>I</v>
      </c>
      <c r="C43" s="16">
        <f t="shared" ref="C43:C74" si="6">I43</f>
        <v>48625.549200000001</v>
      </c>
      <c r="D43" t="str">
        <f t="shared" ref="D43:D74" si="7">K43</f>
        <v>B</v>
      </c>
      <c r="E43" s="75">
        <f>VLOOKUP(C43,'Active 1'!C$21:E$137,3,FALSE)</f>
        <v>-17918.495015182696</v>
      </c>
      <c r="G43">
        <v>1080</v>
      </c>
      <c r="H43">
        <v>5.3600000000000002E-2</v>
      </c>
      <c r="I43">
        <v>48625.549200000001</v>
      </c>
      <c r="J43" t="s">
        <v>595</v>
      </c>
      <c r="K43" t="s">
        <v>34</v>
      </c>
      <c r="L43" t="s">
        <v>620</v>
      </c>
      <c r="N43" t="s">
        <v>624</v>
      </c>
    </row>
    <row r="44" spans="1:15">
      <c r="A44" s="16" t="str">
        <f t="shared" si="4"/>
        <v>Agerer Franz</v>
      </c>
      <c r="B44" s="5" t="str">
        <f t="shared" si="5"/>
        <v>I</v>
      </c>
      <c r="C44" s="16">
        <f t="shared" si="6"/>
        <v>48625.549400000004</v>
      </c>
      <c r="D44" t="str">
        <f t="shared" si="7"/>
        <v>V</v>
      </c>
      <c r="E44" s="75">
        <f>VLOOKUP(C44,'Active 1'!C$21:E$137,3,FALSE)</f>
        <v>-17918.494405107609</v>
      </c>
      <c r="G44">
        <v>1080</v>
      </c>
      <c r="H44">
        <v>5.3800000000000001E-2</v>
      </c>
      <c r="I44">
        <v>48625.549400000004</v>
      </c>
      <c r="J44" t="s">
        <v>595</v>
      </c>
      <c r="K44" t="s">
        <v>109</v>
      </c>
      <c r="L44" t="s">
        <v>620</v>
      </c>
      <c r="N44" t="s">
        <v>624</v>
      </c>
    </row>
    <row r="45" spans="1:15">
      <c r="A45" s="16" t="str">
        <f t="shared" si="4"/>
        <v>Agerer Franz</v>
      </c>
      <c r="B45" s="5" t="str">
        <f t="shared" si="5"/>
        <v>II</v>
      </c>
      <c r="C45" s="16">
        <f t="shared" si="6"/>
        <v>48683.410400000001</v>
      </c>
      <c r="D45" t="str">
        <f t="shared" si="7"/>
        <v>B</v>
      </c>
      <c r="E45" s="75">
        <f>VLOOKUP(C45,'Active 1'!C$21:E$137,3,FALSE)</f>
        <v>-17741.996634742754</v>
      </c>
      <c r="G45">
        <v>1256</v>
      </c>
      <c r="H45">
        <v>5.2400000000000002E-2</v>
      </c>
      <c r="I45">
        <v>48683.410400000001</v>
      </c>
      <c r="J45" t="s">
        <v>594</v>
      </c>
      <c r="K45" t="s">
        <v>34</v>
      </c>
      <c r="L45" t="s">
        <v>620</v>
      </c>
      <c r="N45" t="s">
        <v>624</v>
      </c>
    </row>
    <row r="46" spans="1:15">
      <c r="A46" s="16" t="str">
        <f t="shared" si="4"/>
        <v>Agerer Franz</v>
      </c>
      <c r="B46" s="5" t="str">
        <f t="shared" si="5"/>
        <v>II</v>
      </c>
      <c r="C46" s="16">
        <f t="shared" si="6"/>
        <v>48683.411399999997</v>
      </c>
      <c r="D46" t="str">
        <f t="shared" si="7"/>
        <v>V</v>
      </c>
      <c r="E46" s="75">
        <f>VLOOKUP(C46,'Active 1'!C$21:E$137,3,FALSE)</f>
        <v>-17741.993584367377</v>
      </c>
      <c r="G46">
        <v>1256</v>
      </c>
      <c r="H46">
        <v>5.3400000000000003E-2</v>
      </c>
      <c r="I46">
        <v>48683.411399999997</v>
      </c>
      <c r="J46" t="s">
        <v>594</v>
      </c>
      <c r="K46" t="s">
        <v>109</v>
      </c>
      <c r="L46" t="s">
        <v>620</v>
      </c>
      <c r="N46" t="s">
        <v>624</v>
      </c>
    </row>
    <row r="47" spans="1:15">
      <c r="A47" s="16" t="str">
        <f t="shared" si="4"/>
        <v>Agerer Franz</v>
      </c>
      <c r="B47" s="5" t="str">
        <f t="shared" si="5"/>
        <v>I</v>
      </c>
      <c r="C47" s="16">
        <f t="shared" si="6"/>
        <v>49004.520199999999</v>
      </c>
      <c r="D47" t="str">
        <f t="shared" si="7"/>
        <v>B</v>
      </c>
      <c r="E47" s="75">
        <f>VLOOKUP(C47,'Active 1'!C$21:E$137,3,FALSE)</f>
        <v>-16762.491203756312</v>
      </c>
      <c r="G47">
        <v>2236</v>
      </c>
      <c r="H47">
        <v>5.0799999999999998E-2</v>
      </c>
      <c r="I47">
        <v>49004.520199999999</v>
      </c>
      <c r="J47" t="s">
        <v>595</v>
      </c>
      <c r="K47" t="s">
        <v>34</v>
      </c>
      <c r="L47" t="s">
        <v>620</v>
      </c>
      <c r="N47" t="s">
        <v>625</v>
      </c>
    </row>
    <row r="48" spans="1:15">
      <c r="A48" s="16" t="str">
        <f t="shared" si="4"/>
        <v>Agerer Franz</v>
      </c>
      <c r="B48" s="5" t="str">
        <f t="shared" si="5"/>
        <v>I</v>
      </c>
      <c r="C48" s="16">
        <f t="shared" si="6"/>
        <v>49004.520499999999</v>
      </c>
      <c r="D48" t="str">
        <f t="shared" si="7"/>
        <v>V</v>
      </c>
      <c r="E48" s="75">
        <f>VLOOKUP(C48,'Active 1'!C$21:E$137,3,FALSE)</f>
        <v>-16762.490288643698</v>
      </c>
      <c r="G48">
        <v>2236</v>
      </c>
      <c r="H48">
        <v>5.11E-2</v>
      </c>
      <c r="I48">
        <v>49004.520499999999</v>
      </c>
      <c r="J48" t="s">
        <v>595</v>
      </c>
      <c r="K48" t="s">
        <v>109</v>
      </c>
      <c r="L48" t="s">
        <v>620</v>
      </c>
      <c r="N48" t="s">
        <v>625</v>
      </c>
    </row>
    <row r="49" spans="1:14">
      <c r="A49" s="16" t="str">
        <f t="shared" si="4"/>
        <v>Agerer Franz</v>
      </c>
      <c r="B49" s="5" t="str">
        <f t="shared" si="5"/>
        <v>II</v>
      </c>
      <c r="C49" s="16">
        <f t="shared" si="6"/>
        <v>49004.679600000003</v>
      </c>
      <c r="D49" t="str">
        <f t="shared" si="7"/>
        <v>V</v>
      </c>
      <c r="E49" s="75">
        <f>VLOOKUP(C49,'Active 1'!C$21:E$137,3,FALSE)</f>
        <v>-16762.004973919342</v>
      </c>
      <c r="G49">
        <v>2236</v>
      </c>
      <c r="H49">
        <v>4.6199999999999998E-2</v>
      </c>
      <c r="I49">
        <v>49004.679600000003</v>
      </c>
      <c r="J49" t="s">
        <v>594</v>
      </c>
      <c r="K49" t="s">
        <v>109</v>
      </c>
      <c r="L49" t="s">
        <v>620</v>
      </c>
      <c r="N49" t="s">
        <v>625</v>
      </c>
    </row>
    <row r="50" spans="1:14">
      <c r="A50" s="16" t="str">
        <f t="shared" si="4"/>
        <v>Albayrak B</v>
      </c>
      <c r="B50" s="5" t="str">
        <f t="shared" si="5"/>
        <v>I</v>
      </c>
      <c r="C50" s="16">
        <f t="shared" si="6"/>
        <v>49007.472699999998</v>
      </c>
      <c r="D50" t="str">
        <f t="shared" si="7"/>
        <v>pe</v>
      </c>
      <c r="E50" s="75">
        <f>VLOOKUP(C50,'Active 1'!C$21:E$137,3,FALSE)</f>
        <v>-16753.484970421214</v>
      </c>
      <c r="G50">
        <v>2245</v>
      </c>
      <c r="H50">
        <v>5.2900000000000003E-2</v>
      </c>
      <c r="I50">
        <v>49007.472699999998</v>
      </c>
      <c r="J50" t="s">
        <v>595</v>
      </c>
      <c r="K50" t="s">
        <v>598</v>
      </c>
      <c r="L50" t="s">
        <v>626</v>
      </c>
      <c r="N50" t="s">
        <v>617</v>
      </c>
    </row>
    <row r="51" spans="1:14">
      <c r="A51" s="16" t="str">
        <f t="shared" si="4"/>
        <v>Mueyesseroglu Z</v>
      </c>
      <c r="B51" s="5" t="str">
        <f t="shared" si="5"/>
        <v>II</v>
      </c>
      <c r="C51" s="16">
        <f t="shared" si="6"/>
        <v>49046.315199999997</v>
      </c>
      <c r="D51" t="str">
        <f t="shared" si="7"/>
        <v>pe</v>
      </c>
      <c r="E51" s="75">
        <f>VLOOKUP(C51,'Active 1'!C$21:E$137,3,FALSE)</f>
        <v>-16635.00076438611</v>
      </c>
      <c r="G51">
        <v>2363</v>
      </c>
      <c r="H51">
        <v>4.7199999999999999E-2</v>
      </c>
      <c r="I51">
        <v>49046.315199999997</v>
      </c>
      <c r="J51" t="s">
        <v>594</v>
      </c>
      <c r="K51" t="s">
        <v>598</v>
      </c>
      <c r="L51" t="s">
        <v>622</v>
      </c>
      <c r="N51" t="s">
        <v>617</v>
      </c>
    </row>
    <row r="52" spans="1:14">
      <c r="A52" s="16" t="str">
        <f t="shared" si="4"/>
        <v>Mueyesseroglu Z</v>
      </c>
      <c r="B52" s="5" t="str">
        <f t="shared" si="5"/>
        <v>I</v>
      </c>
      <c r="C52" s="16">
        <f t="shared" si="6"/>
        <v>49387.430500000002</v>
      </c>
      <c r="D52" t="str">
        <f t="shared" si="7"/>
        <v>pe</v>
      </c>
      <c r="E52" s="75">
        <f>VLOOKUP(C52,'Active 1'!C$21:E$137,3,FALSE)</f>
        <v>-15594.471048561254</v>
      </c>
      <c r="G52">
        <v>3404</v>
      </c>
      <c r="H52">
        <v>5.3400000000000003E-2</v>
      </c>
      <c r="I52">
        <v>49387.430500000002</v>
      </c>
      <c r="J52" t="s">
        <v>595</v>
      </c>
      <c r="K52" t="s">
        <v>598</v>
      </c>
      <c r="L52" t="s">
        <v>622</v>
      </c>
      <c r="N52" t="s">
        <v>617</v>
      </c>
    </row>
    <row r="53" spans="1:14">
      <c r="A53" s="16" t="str">
        <f t="shared" si="4"/>
        <v>Agerer Franz</v>
      </c>
      <c r="B53" s="5" t="str">
        <f t="shared" si="5"/>
        <v>I</v>
      </c>
      <c r="C53" s="16">
        <f t="shared" si="6"/>
        <v>49393.324200000003</v>
      </c>
      <c r="D53" t="str">
        <f t="shared" si="7"/>
        <v>V</v>
      </c>
      <c r="E53" s="75">
        <f>VLOOKUP(C53,'Active 1'!C$21:E$137,3,FALSE)</f>
        <v>-15576.493051132944</v>
      </c>
      <c r="G53">
        <v>3422</v>
      </c>
      <c r="H53">
        <v>4.6100000000000002E-2</v>
      </c>
      <c r="I53">
        <v>49393.324200000003</v>
      </c>
      <c r="J53" t="s">
        <v>595</v>
      </c>
      <c r="K53" t="s">
        <v>109</v>
      </c>
      <c r="L53" t="s">
        <v>620</v>
      </c>
      <c r="N53" t="s">
        <v>627</v>
      </c>
    </row>
    <row r="54" spans="1:14">
      <c r="A54" s="16" t="str">
        <f t="shared" si="4"/>
        <v>Agerer Franz</v>
      </c>
      <c r="B54" s="5" t="str">
        <f t="shared" si="5"/>
        <v>I</v>
      </c>
      <c r="C54" s="16">
        <f t="shared" si="6"/>
        <v>49393.325199999999</v>
      </c>
      <c r="D54" t="str">
        <f t="shared" si="7"/>
        <v>B</v>
      </c>
      <c r="E54" s="75">
        <f>VLOOKUP(C54,'Active 1'!C$21:E$137,3,FALSE)</f>
        <v>-15576.490000757565</v>
      </c>
      <c r="G54">
        <v>3422</v>
      </c>
      <c r="H54">
        <v>4.7100000000000003E-2</v>
      </c>
      <c r="I54">
        <v>49393.325199999999</v>
      </c>
      <c r="J54" t="s">
        <v>595</v>
      </c>
      <c r="K54" t="s">
        <v>34</v>
      </c>
      <c r="L54" t="s">
        <v>620</v>
      </c>
      <c r="N54" t="s">
        <v>627</v>
      </c>
    </row>
    <row r="55" spans="1:14">
      <c r="A55" s="16" t="str">
        <f t="shared" si="4"/>
        <v>Mueyesseroglu Z</v>
      </c>
      <c r="B55" s="5" t="str">
        <f t="shared" si="5"/>
        <v>II</v>
      </c>
      <c r="C55" s="16">
        <f t="shared" si="6"/>
        <v>49401.351799999997</v>
      </c>
      <c r="D55" t="str">
        <f t="shared" si="7"/>
        <v>pe</v>
      </c>
      <c r="E55" s="75">
        <f>VLOOKUP(C55,'Active 1'!C$21:E$137,3,FALSE)</f>
        <v>-15552.005857662733</v>
      </c>
      <c r="G55">
        <v>3446</v>
      </c>
      <c r="H55">
        <v>4.1700000000000001E-2</v>
      </c>
      <c r="I55">
        <v>49401.351799999997</v>
      </c>
      <c r="J55" t="s">
        <v>594</v>
      </c>
      <c r="K55" t="s">
        <v>598</v>
      </c>
      <c r="L55" t="s">
        <v>622</v>
      </c>
      <c r="N55" t="s">
        <v>617</v>
      </c>
    </row>
    <row r="56" spans="1:14">
      <c r="A56" s="16" t="str">
        <f t="shared" si="4"/>
        <v>Agerer Franz</v>
      </c>
      <c r="B56" s="5" t="str">
        <f t="shared" si="5"/>
        <v>II</v>
      </c>
      <c r="C56" s="16">
        <f t="shared" si="6"/>
        <v>49416.434399999998</v>
      </c>
      <c r="D56" t="str">
        <f t="shared" si="7"/>
        <v>B</v>
      </c>
      <c r="E56" s="75">
        <f>VLOOKUP(C56,'Active 1'!C$21:E$137,3,FALSE)</f>
        <v>-15505.998265825305</v>
      </c>
      <c r="G56">
        <v>3492</v>
      </c>
      <c r="H56">
        <v>4.41E-2</v>
      </c>
      <c r="I56">
        <v>49416.434399999998</v>
      </c>
      <c r="J56" t="s">
        <v>594</v>
      </c>
      <c r="K56" t="s">
        <v>34</v>
      </c>
      <c r="L56" t="s">
        <v>620</v>
      </c>
      <c r="N56" t="s">
        <v>627</v>
      </c>
    </row>
    <row r="57" spans="1:14">
      <c r="A57" s="16" t="str">
        <f t="shared" si="4"/>
        <v>Agerer Franz</v>
      </c>
      <c r="B57" s="5" t="str">
        <f t="shared" si="5"/>
        <v>II</v>
      </c>
      <c r="C57" s="16">
        <f t="shared" si="6"/>
        <v>49416.435400000002</v>
      </c>
      <c r="D57" t="str">
        <f t="shared" si="7"/>
        <v>V</v>
      </c>
      <c r="E57" s="75">
        <f>VLOOKUP(C57,'Active 1'!C$21:E$137,3,FALSE)</f>
        <v>-15505.995215449904</v>
      </c>
      <c r="G57">
        <v>3492</v>
      </c>
      <c r="H57">
        <v>4.5100000000000001E-2</v>
      </c>
      <c r="I57">
        <v>49416.435400000002</v>
      </c>
      <c r="J57" t="s">
        <v>594</v>
      </c>
      <c r="K57" t="s">
        <v>109</v>
      </c>
      <c r="L57" t="s">
        <v>620</v>
      </c>
      <c r="N57" t="s">
        <v>627</v>
      </c>
    </row>
    <row r="58" spans="1:14">
      <c r="A58" s="16" t="str">
        <f t="shared" si="4"/>
        <v>Mueyesseroglu Z</v>
      </c>
      <c r="B58" s="5" t="str">
        <f t="shared" si="5"/>
        <v>I</v>
      </c>
      <c r="C58" s="16">
        <f t="shared" si="6"/>
        <v>49772.292600000001</v>
      </c>
      <c r="D58" t="str">
        <f t="shared" si="7"/>
        <v>pe</v>
      </c>
      <c r="E58" s="75">
        <f>VLOOKUP(C58,'Active 1'!C$21:E$137,3,FALSE)</f>
        <v>-14420.497170682571</v>
      </c>
      <c r="G58">
        <v>4578</v>
      </c>
      <c r="H58">
        <v>4.07E-2</v>
      </c>
      <c r="I58">
        <v>49772.292600000001</v>
      </c>
      <c r="J58" t="s">
        <v>595</v>
      </c>
      <c r="K58" t="s">
        <v>598</v>
      </c>
      <c r="L58" t="s">
        <v>622</v>
      </c>
      <c r="N58" t="s">
        <v>617</v>
      </c>
    </row>
    <row r="59" spans="1:14">
      <c r="A59" s="16" t="str">
        <f t="shared" si="4"/>
        <v>Agerer Franz</v>
      </c>
      <c r="B59" s="5" t="str">
        <f t="shared" si="5"/>
        <v>II</v>
      </c>
      <c r="C59" s="16">
        <f t="shared" si="6"/>
        <v>49772.453000000001</v>
      </c>
      <c r="D59" t="str">
        <f t="shared" si="7"/>
        <v>V</v>
      </c>
      <c r="E59" s="75">
        <f>VLOOKUP(C59,'Active 1'!C$21:E$137,3,FALSE)</f>
        <v>-14420.007890470222</v>
      </c>
      <c r="G59">
        <v>4578</v>
      </c>
      <c r="H59">
        <v>3.7100000000000001E-2</v>
      </c>
      <c r="I59">
        <v>49772.453000000001</v>
      </c>
      <c r="J59" t="s">
        <v>594</v>
      </c>
      <c r="K59" t="s">
        <v>109</v>
      </c>
      <c r="L59" t="s">
        <v>620</v>
      </c>
      <c r="N59" t="s">
        <v>628</v>
      </c>
    </row>
    <row r="60" spans="1:14">
      <c r="A60" s="16" t="str">
        <f t="shared" si="4"/>
        <v>Agerer Franz</v>
      </c>
      <c r="B60" s="5" t="str">
        <f t="shared" si="5"/>
        <v>II</v>
      </c>
      <c r="C60" s="16">
        <f t="shared" si="6"/>
        <v>49772.453999999998</v>
      </c>
      <c r="D60" t="str">
        <f t="shared" si="7"/>
        <v>B</v>
      </c>
      <c r="E60" s="75">
        <f>VLOOKUP(C60,'Active 1'!C$21:E$137,3,FALSE)</f>
        <v>-14420.004840094845</v>
      </c>
      <c r="G60">
        <v>4578</v>
      </c>
      <c r="H60">
        <v>3.8100000000000002E-2</v>
      </c>
      <c r="I60">
        <v>49772.453999999998</v>
      </c>
      <c r="J60" t="s">
        <v>594</v>
      </c>
      <c r="K60" t="s">
        <v>34</v>
      </c>
      <c r="L60" t="s">
        <v>620</v>
      </c>
      <c r="N60" t="s">
        <v>628</v>
      </c>
    </row>
    <row r="61" spans="1:14">
      <c r="A61" s="16" t="str">
        <f t="shared" si="4"/>
        <v>Mueyesseroglu Z</v>
      </c>
      <c r="B61" s="5" t="str">
        <f t="shared" si="5"/>
        <v>II</v>
      </c>
      <c r="C61" s="16">
        <f t="shared" si="6"/>
        <v>49772.457000000002</v>
      </c>
      <c r="D61" t="str">
        <f t="shared" si="7"/>
        <v>pe</v>
      </c>
      <c r="E61" s="75">
        <f>VLOOKUP(C61,'Active 1'!C$21:E$137,3,FALSE)</f>
        <v>-14419.995688968665</v>
      </c>
      <c r="G61">
        <v>4578</v>
      </c>
      <c r="H61">
        <v>4.1099999999999998E-2</v>
      </c>
      <c r="I61">
        <v>49772.457000000002</v>
      </c>
      <c r="J61" t="s">
        <v>594</v>
      </c>
      <c r="K61" t="s">
        <v>598</v>
      </c>
      <c r="L61" t="s">
        <v>622</v>
      </c>
      <c r="N61" t="s">
        <v>617</v>
      </c>
    </row>
    <row r="62" spans="1:14">
      <c r="A62" s="16" t="str">
        <f t="shared" si="4"/>
        <v>Mueyesseroglu Z</v>
      </c>
      <c r="B62" s="5" t="str">
        <f t="shared" si="5"/>
        <v>II</v>
      </c>
      <c r="C62" s="16">
        <f t="shared" si="6"/>
        <v>49779.341</v>
      </c>
      <c r="D62" t="str">
        <f t="shared" si="7"/>
        <v>pe</v>
      </c>
      <c r="E62" s="75">
        <f>VLOOKUP(C62,'Active 1'!C$21:E$137,3,FALSE)</f>
        <v>-14398.996904792944</v>
      </c>
      <c r="G62">
        <v>4599</v>
      </c>
      <c r="H62">
        <v>4.0599999999999997E-2</v>
      </c>
      <c r="I62">
        <v>49779.341</v>
      </c>
      <c r="J62" t="s">
        <v>594</v>
      </c>
      <c r="K62" t="s">
        <v>598</v>
      </c>
      <c r="L62" t="s">
        <v>622</v>
      </c>
      <c r="N62" t="s">
        <v>617</v>
      </c>
    </row>
    <row r="63" spans="1:14">
      <c r="A63" s="16" t="str">
        <f t="shared" si="4"/>
        <v>Kleikamp Wilhelm</v>
      </c>
      <c r="B63" s="5" t="str">
        <f t="shared" si="5"/>
        <v>II</v>
      </c>
      <c r="C63" s="16">
        <f t="shared" si="6"/>
        <v>50156.340700000001</v>
      </c>
      <c r="D63" t="str">
        <f t="shared" si="7"/>
        <v>ccd</v>
      </c>
      <c r="E63" s="75">
        <f>VLOOKUP(C63,'Active 1'!C$21:E$137,3,FALSE)</f>
        <v>-13249.006298370274</v>
      </c>
      <c r="G63">
        <v>5749</v>
      </c>
      <c r="H63">
        <v>3.3500000000000002E-2</v>
      </c>
      <c r="I63">
        <v>50156.340700000001</v>
      </c>
      <c r="J63" t="s">
        <v>594</v>
      </c>
      <c r="K63" t="s">
        <v>629</v>
      </c>
      <c r="L63" t="s">
        <v>630</v>
      </c>
      <c r="M63" t="s">
        <v>631</v>
      </c>
    </row>
    <row r="64" spans="1:14">
      <c r="A64" s="16" t="str">
        <f t="shared" si="4"/>
        <v>Kleikamp Wilhelm</v>
      </c>
      <c r="B64" s="5" t="str">
        <f t="shared" si="5"/>
        <v>II</v>
      </c>
      <c r="C64" s="16">
        <f t="shared" si="6"/>
        <v>50840.5173</v>
      </c>
      <c r="D64" t="str">
        <f t="shared" si="7"/>
        <v>ccd</v>
      </c>
      <c r="E64" s="75">
        <f>VLOOKUP(C64,'Active 1'!C$21:E$137,3,FALSE)</f>
        <v>-11162.010836214205</v>
      </c>
      <c r="G64">
        <v>7836</v>
      </c>
      <c r="H64">
        <v>2.47E-2</v>
      </c>
      <c r="I64">
        <v>50840.5173</v>
      </c>
      <c r="J64" t="s">
        <v>594</v>
      </c>
      <c r="K64" t="s">
        <v>629</v>
      </c>
      <c r="L64" t="s">
        <v>630</v>
      </c>
      <c r="M64" t="s">
        <v>632</v>
      </c>
    </row>
    <row r="65" spans="1:14">
      <c r="A65" s="16" t="str">
        <f t="shared" si="4"/>
        <v>Diethelm Roger</v>
      </c>
      <c r="B65" s="5" t="str">
        <f t="shared" si="5"/>
        <v>I</v>
      </c>
      <c r="C65" s="16">
        <f t="shared" si="6"/>
        <v>50897.392999999996</v>
      </c>
      <c r="D65" t="str">
        <f t="shared" si="7"/>
        <v>ccd</v>
      </c>
      <c r="E65" s="75">
        <f>VLOOKUP(C65,'Active 1'!C$21:E$137,3,FALSE)</f>
        <v>-10988.518600719826</v>
      </c>
      <c r="G65">
        <v>8010</v>
      </c>
      <c r="H65">
        <v>2.1700000000000001E-2</v>
      </c>
      <c r="I65">
        <v>50897.392999999996</v>
      </c>
      <c r="J65" t="s">
        <v>595</v>
      </c>
      <c r="K65" t="s">
        <v>629</v>
      </c>
      <c r="L65" t="s">
        <v>605</v>
      </c>
      <c r="N65" t="s">
        <v>633</v>
      </c>
    </row>
    <row r="66" spans="1:14">
      <c r="A66" s="16" t="str">
        <f t="shared" si="4"/>
        <v>Nagai Kazuo</v>
      </c>
      <c r="B66" s="5" t="str">
        <f t="shared" si="5"/>
        <v>I</v>
      </c>
      <c r="C66" s="16">
        <f t="shared" si="6"/>
        <v>51192.118000000002</v>
      </c>
      <c r="D66" t="str">
        <f t="shared" si="7"/>
        <v>V</v>
      </c>
      <c r="E66" s="75">
        <f>VLOOKUP(C66,'Active 1'!C$21:E$137,3,FALSE)</f>
        <v>-10089.496714288809</v>
      </c>
      <c r="G66">
        <v>8909</v>
      </c>
      <c r="H66">
        <v>2.5700000000000001E-2</v>
      </c>
      <c r="I66">
        <v>51192.118000000002</v>
      </c>
      <c r="J66" t="s">
        <v>595</v>
      </c>
      <c r="K66" t="s">
        <v>109</v>
      </c>
      <c r="L66" t="s">
        <v>636</v>
      </c>
      <c r="N66" t="s">
        <v>637</v>
      </c>
    </row>
    <row r="67" spans="1:14">
      <c r="A67" s="16" t="str">
        <f t="shared" si="4"/>
        <v>Nagai Kazuo</v>
      </c>
      <c r="B67" s="5" t="str">
        <f t="shared" si="5"/>
        <v>I</v>
      </c>
      <c r="C67" s="16">
        <f t="shared" si="6"/>
        <v>51216.048999999999</v>
      </c>
      <c r="D67" t="str">
        <f t="shared" si="7"/>
        <v>V</v>
      </c>
      <c r="E67" s="75">
        <f>VLOOKUP(C67,'Active 1'!C$21:E$137,3,FALSE)</f>
        <v>-10016.498180862132</v>
      </c>
      <c r="G67">
        <v>8982</v>
      </c>
      <c r="H67">
        <v>2.5000000000000001E-2</v>
      </c>
      <c r="I67">
        <v>51216.048999999999</v>
      </c>
      <c r="J67" t="s">
        <v>595</v>
      </c>
      <c r="K67" t="s">
        <v>109</v>
      </c>
      <c r="L67" t="s">
        <v>636</v>
      </c>
      <c r="N67" t="s">
        <v>637</v>
      </c>
    </row>
    <row r="68" spans="1:14">
      <c r="A68" s="16" t="str">
        <f t="shared" si="4"/>
        <v>Kleikamp Wilhelm</v>
      </c>
      <c r="B68" s="5" t="str">
        <f t="shared" si="5"/>
        <v>II</v>
      </c>
      <c r="C68" s="16">
        <f t="shared" si="6"/>
        <v>51222.438699999999</v>
      </c>
      <c r="D68" t="e">
        <f t="shared" si="7"/>
        <v>#NAME?</v>
      </c>
      <c r="E68" s="75">
        <f>VLOOKUP(C68,'Active 1'!C$21:E$137,3,FALSE)</f>
        <v>-9997.0071972410333</v>
      </c>
      <c r="G68">
        <v>9001</v>
      </c>
      <c r="H68">
        <v>2.1899999999999999E-2</v>
      </c>
      <c r="I68">
        <v>51222.438699999999</v>
      </c>
      <c r="J68" t="s">
        <v>594</v>
      </c>
      <c r="K68" t="e">
        <f>-Ir</f>
        <v>#NAME?</v>
      </c>
      <c r="L68" t="s">
        <v>630</v>
      </c>
      <c r="M68" t="s">
        <v>638</v>
      </c>
    </row>
    <row r="69" spans="1:14">
      <c r="A69" s="16" t="str">
        <f t="shared" si="4"/>
        <v>Nagai Kazuhiro</v>
      </c>
      <c r="B69" s="5" t="str">
        <f t="shared" si="5"/>
        <v>I</v>
      </c>
      <c r="C69" s="16">
        <f t="shared" si="6"/>
        <v>51950.056400000001</v>
      </c>
      <c r="D69" t="str">
        <f t="shared" si="7"/>
        <v>ccd</v>
      </c>
      <c r="E69" s="75">
        <f>VLOOKUP(C69,'Active 1'!C$21:E$137,3,FALSE)</f>
        <v>-7777.5000727874312</v>
      </c>
      <c r="G69">
        <v>11221</v>
      </c>
      <c r="H69">
        <v>1.6500000000000001E-2</v>
      </c>
      <c r="I69">
        <v>51950.056400000001</v>
      </c>
      <c r="J69" t="s">
        <v>595</v>
      </c>
      <c r="K69" t="s">
        <v>629</v>
      </c>
      <c r="L69" t="s">
        <v>634</v>
      </c>
      <c r="N69" t="s">
        <v>642</v>
      </c>
    </row>
    <row r="70" spans="1:14">
      <c r="A70" s="16" t="str">
        <f t="shared" si="4"/>
        <v>Kleikamp Wilhelm</v>
      </c>
      <c r="B70" s="5" t="str">
        <f t="shared" si="5"/>
        <v>II</v>
      </c>
      <c r="C70" s="16">
        <f t="shared" si="6"/>
        <v>51955.467499999999</v>
      </c>
      <c r="D70" t="e">
        <f t="shared" si="7"/>
        <v>#NAME?</v>
      </c>
      <c r="E70" s="75">
        <f>VLOOKUP(C70,'Active 1'!C$21:E$137,3,FALSE)</f>
        <v>-7760.9941865217106</v>
      </c>
      <c r="G70">
        <v>11237</v>
      </c>
      <c r="H70">
        <v>1.83E-2</v>
      </c>
      <c r="I70">
        <v>51955.467499999999</v>
      </c>
      <c r="J70" t="s">
        <v>594</v>
      </c>
      <c r="K70" t="e">
        <f>-Ir</f>
        <v>#NAME?</v>
      </c>
      <c r="L70" t="s">
        <v>630</v>
      </c>
      <c r="M70" t="s">
        <v>643</v>
      </c>
    </row>
    <row r="71" spans="1:14">
      <c r="A71" s="16" t="str">
        <f t="shared" si="4"/>
        <v>Nagai Kazuhiro</v>
      </c>
      <c r="B71" s="5" t="str">
        <f t="shared" si="5"/>
        <v>II</v>
      </c>
      <c r="C71" s="16">
        <f t="shared" si="6"/>
        <v>51958.095300000001</v>
      </c>
      <c r="D71" t="str">
        <f t="shared" si="7"/>
        <v>R</v>
      </c>
      <c r="E71" s="75">
        <f>VLOOKUP(C71,'Active 1'!C$21:E$137,3,FALSE)</f>
        <v>-7752.9784100753104</v>
      </c>
      <c r="G71">
        <v>11245</v>
      </c>
      <c r="H71">
        <v>2.35E-2</v>
      </c>
      <c r="I71">
        <v>51958.095300000001</v>
      </c>
      <c r="J71" t="s">
        <v>594</v>
      </c>
      <c r="K71" t="s">
        <v>536</v>
      </c>
      <c r="L71" t="s">
        <v>634</v>
      </c>
      <c r="N71" t="s">
        <v>644</v>
      </c>
    </row>
    <row r="72" spans="1:14">
      <c r="A72" s="16" t="str">
        <f t="shared" si="4"/>
        <v>Nagai Kazuhiro</v>
      </c>
      <c r="B72" s="5" t="str">
        <f t="shared" si="5"/>
        <v>II</v>
      </c>
      <c r="C72" s="16">
        <f t="shared" si="6"/>
        <v>52297.062100000003</v>
      </c>
      <c r="D72" t="str">
        <f t="shared" si="7"/>
        <v>ccd</v>
      </c>
      <c r="E72" s="75">
        <f>VLOOKUP(C72,'Active 1'!C$21:E$137,3,FALSE)</f>
        <v>-6719.0024257730574</v>
      </c>
      <c r="G72">
        <v>12279</v>
      </c>
      <c r="H72">
        <v>1.2E-2</v>
      </c>
      <c r="I72">
        <v>52297.062100000003</v>
      </c>
      <c r="J72" t="s">
        <v>594</v>
      </c>
      <c r="K72" t="s">
        <v>629</v>
      </c>
      <c r="L72" t="s">
        <v>634</v>
      </c>
      <c r="N72" t="s">
        <v>646</v>
      </c>
    </row>
    <row r="73" spans="1:14">
      <c r="A73" s="16" t="str">
        <f t="shared" si="4"/>
        <v>Nagai Kazuhiro</v>
      </c>
      <c r="B73" s="5" t="str">
        <f t="shared" si="5"/>
        <v>II</v>
      </c>
      <c r="C73" s="16">
        <f t="shared" si="6"/>
        <v>52299.025999999998</v>
      </c>
      <c r="D73" t="str">
        <f t="shared" si="7"/>
        <v>ccd</v>
      </c>
      <c r="E73" s="75">
        <f>VLOOKUP(C73,'Active 1'!C$21:E$137,3,FALSE)</f>
        <v>-6713.0117935472281</v>
      </c>
      <c r="G73">
        <v>12285</v>
      </c>
      <c r="H73">
        <v>8.8999999999999999E-3</v>
      </c>
      <c r="I73">
        <v>52299.025999999998</v>
      </c>
      <c r="J73" t="s">
        <v>594</v>
      </c>
      <c r="K73" t="s">
        <v>629</v>
      </c>
      <c r="L73" t="s">
        <v>634</v>
      </c>
      <c r="N73" t="s">
        <v>646</v>
      </c>
    </row>
    <row r="74" spans="1:14">
      <c r="A74" s="16" t="str">
        <f t="shared" si="4"/>
        <v>Nagai Kazuhiro</v>
      </c>
      <c r="B74" s="5" t="str">
        <f t="shared" si="5"/>
        <v>II</v>
      </c>
      <c r="C74" s="16">
        <f t="shared" si="6"/>
        <v>52300.013599999998</v>
      </c>
      <c r="D74" t="str">
        <f t="shared" si="7"/>
        <v>ccd</v>
      </c>
      <c r="E74" s="75">
        <f>VLOOKUP(C74,'Active 1'!C$21:E$137,3,FALSE)</f>
        <v>-6709.9992428133592</v>
      </c>
      <c r="G74">
        <v>12288</v>
      </c>
      <c r="H74">
        <v>1.2999999999999999E-2</v>
      </c>
      <c r="I74">
        <v>52300.013599999998</v>
      </c>
      <c r="J74" t="s">
        <v>594</v>
      </c>
      <c r="K74" t="s">
        <v>629</v>
      </c>
      <c r="L74" t="s">
        <v>634</v>
      </c>
      <c r="N74" t="s">
        <v>646</v>
      </c>
    </row>
    <row r="75" spans="1:14">
      <c r="A75" s="16" t="str">
        <f t="shared" ref="A75:A106" si="8">L75</f>
        <v>Agerer Franz</v>
      </c>
      <c r="B75" s="5" t="str">
        <f t="shared" ref="B75:B106" si="9">IF(J75="s","II","I")</f>
        <v>I</v>
      </c>
      <c r="C75" s="16">
        <f t="shared" ref="C75:C106" si="10">I75</f>
        <v>52307.394099999998</v>
      </c>
      <c r="D75" t="e">
        <f t="shared" ref="D75:D106" si="11">K75</f>
        <v>#NAME?</v>
      </c>
      <c r="E75" s="75">
        <f>VLOOKUP(C75,'Active 1'!C$21:E$137,3,FALSE)</f>
        <v>-6687.4859472571516</v>
      </c>
      <c r="G75">
        <v>12311</v>
      </c>
      <c r="H75">
        <v>1.7299999999999999E-2</v>
      </c>
      <c r="I75">
        <v>52307.394099999998</v>
      </c>
      <c r="J75" t="s">
        <v>595</v>
      </c>
      <c r="K75" t="e">
        <f>-Ir</f>
        <v>#NAME?</v>
      </c>
      <c r="L75" t="s">
        <v>620</v>
      </c>
      <c r="N75" t="s">
        <v>643</v>
      </c>
    </row>
    <row r="76" spans="1:14">
      <c r="A76" s="16" t="str">
        <f t="shared" si="8"/>
        <v>Nagai Kazuhiro</v>
      </c>
      <c r="B76" s="5" t="str">
        <f t="shared" si="9"/>
        <v>II</v>
      </c>
      <c r="C76" s="16">
        <f t="shared" si="10"/>
        <v>52341.974499999997</v>
      </c>
      <c r="D76" t="str">
        <f t="shared" si="11"/>
        <v>R</v>
      </c>
      <c r="E76" s="75">
        <f>VLOOKUP(C76,'Active 1'!C$21:E$137,3,FALSE)</f>
        <v>-6582.0027461661766</v>
      </c>
      <c r="G76">
        <v>12416</v>
      </c>
      <c r="H76">
        <v>1.14E-2</v>
      </c>
      <c r="I76">
        <v>52341.974499999997</v>
      </c>
      <c r="J76" t="s">
        <v>594</v>
      </c>
      <c r="K76" t="s">
        <v>536</v>
      </c>
      <c r="L76" t="s">
        <v>634</v>
      </c>
      <c r="N76" t="s">
        <v>647</v>
      </c>
    </row>
    <row r="77" spans="1:14">
      <c r="A77" s="16" t="str">
        <f t="shared" si="8"/>
        <v>Kiyota Seichiiro</v>
      </c>
      <c r="B77" s="5" t="str">
        <f t="shared" si="9"/>
        <v>I</v>
      </c>
      <c r="C77" s="16">
        <f t="shared" si="10"/>
        <v>52343.123599999999</v>
      </c>
      <c r="D77" t="str">
        <f t="shared" si="11"/>
        <v>V</v>
      </c>
      <c r="E77" s="75">
        <f>VLOOKUP(C77,'Active 1'!C$21:E$137,3,FALSE)</f>
        <v>-6578.4975598070278</v>
      </c>
      <c r="G77">
        <v>12420</v>
      </c>
      <c r="H77">
        <v>1.32E-2</v>
      </c>
      <c r="I77">
        <v>52343.123599999999</v>
      </c>
      <c r="J77" t="s">
        <v>595</v>
      </c>
      <c r="K77" t="s">
        <v>109</v>
      </c>
      <c r="L77" t="s">
        <v>648</v>
      </c>
      <c r="M77" t="s">
        <v>649</v>
      </c>
    </row>
    <row r="78" spans="1:14">
      <c r="A78" s="16" t="str">
        <f t="shared" si="8"/>
        <v>Nagai Kazuhiro</v>
      </c>
      <c r="B78" s="5" t="str">
        <f t="shared" si="9"/>
        <v>I</v>
      </c>
      <c r="C78" s="16">
        <f t="shared" si="10"/>
        <v>52657.185100000002</v>
      </c>
      <c r="D78" t="str">
        <f t="shared" si="11"/>
        <v>R</v>
      </c>
      <c r="E78" s="75">
        <f>VLOOKUP(C78,'Active 1'!C$21:E$137,3,FALSE)</f>
        <v>-5620.4920896726562</v>
      </c>
      <c r="G78">
        <v>13378</v>
      </c>
      <c r="H78">
        <v>1.1599999999999999E-2</v>
      </c>
      <c r="I78">
        <v>52657.185100000002</v>
      </c>
      <c r="J78" t="s">
        <v>595</v>
      </c>
      <c r="K78" t="s">
        <v>536</v>
      </c>
      <c r="L78" t="s">
        <v>634</v>
      </c>
      <c r="N78" t="s">
        <v>650</v>
      </c>
    </row>
    <row r="79" spans="1:14">
      <c r="A79" s="16" t="str">
        <f t="shared" si="8"/>
        <v>Nagai Kazuhiro</v>
      </c>
      <c r="B79" s="5" t="str">
        <f t="shared" si="9"/>
        <v>II</v>
      </c>
      <c r="C79" s="16">
        <f t="shared" si="10"/>
        <v>52696.030299999999</v>
      </c>
      <c r="D79" t="str">
        <f t="shared" si="11"/>
        <v>ccd</v>
      </c>
      <c r="E79" s="75">
        <f>VLOOKUP(C79,'Active 1'!C$21:E$137,3,FALSE)</f>
        <v>-5501.999647624014</v>
      </c>
      <c r="G79">
        <v>13496</v>
      </c>
      <c r="H79">
        <v>8.6E-3</v>
      </c>
      <c r="I79">
        <v>52696.030299999999</v>
      </c>
      <c r="J79" t="s">
        <v>594</v>
      </c>
      <c r="K79" t="s">
        <v>629</v>
      </c>
      <c r="L79" t="s">
        <v>634</v>
      </c>
      <c r="N79" t="s">
        <v>652</v>
      </c>
    </row>
    <row r="80" spans="1:14">
      <c r="A80" s="16" t="str">
        <f t="shared" si="8"/>
        <v>Nelson Robert</v>
      </c>
      <c r="B80" s="5" t="str">
        <f t="shared" si="9"/>
        <v>I</v>
      </c>
      <c r="C80" s="16">
        <f t="shared" si="10"/>
        <v>52706.6829</v>
      </c>
      <c r="D80" t="str">
        <f t="shared" si="11"/>
        <v>ccd</v>
      </c>
      <c r="E80" s="75" t="e">
        <f>VLOOKUP(C80,'Active 1'!C$21:E$137,3,FALSE)</f>
        <v>#N/A</v>
      </c>
      <c r="G80">
        <v>13529</v>
      </c>
      <c r="H80">
        <v>6.7999999999999996E-3</v>
      </c>
      <c r="I80">
        <v>52706.6829</v>
      </c>
      <c r="J80" t="s">
        <v>595</v>
      </c>
      <c r="K80" t="s">
        <v>629</v>
      </c>
      <c r="L80" t="s">
        <v>653</v>
      </c>
      <c r="N80" t="s">
        <v>654</v>
      </c>
    </row>
    <row r="81" spans="1:14">
      <c r="A81" s="16" t="str">
        <f t="shared" si="8"/>
        <v>Nagai Kazuhiro</v>
      </c>
      <c r="B81" s="5" t="str">
        <f t="shared" si="9"/>
        <v>I</v>
      </c>
      <c r="C81" s="16">
        <f t="shared" si="10"/>
        <v>53018.122900000002</v>
      </c>
      <c r="D81" t="str">
        <f t="shared" si="11"/>
        <v>R</v>
      </c>
      <c r="E81" s="75">
        <f>VLOOKUP(C81,'Active 1'!C$21:E$137,3,FALSE)</f>
        <v>-4519.4963077055509</v>
      </c>
      <c r="G81">
        <v>14479</v>
      </c>
      <c r="H81">
        <v>6.4000000000000003E-3</v>
      </c>
      <c r="I81">
        <v>53018.122900000002</v>
      </c>
      <c r="J81" t="s">
        <v>595</v>
      </c>
      <c r="K81" t="s">
        <v>536</v>
      </c>
      <c r="L81" t="s">
        <v>634</v>
      </c>
      <c r="N81" t="s">
        <v>655</v>
      </c>
    </row>
    <row r="82" spans="1:14">
      <c r="A82" s="16" t="str">
        <f t="shared" si="8"/>
        <v>Nagai Kazuhiro</v>
      </c>
      <c r="B82" s="5" t="str">
        <f t="shared" si="9"/>
        <v>II</v>
      </c>
      <c r="C82" s="16">
        <f t="shared" si="10"/>
        <v>53055.002999999997</v>
      </c>
      <c r="D82" t="str">
        <f t="shared" si="11"/>
        <v>Rc</v>
      </c>
      <c r="E82" s="75">
        <f>VLOOKUP(C82,'Active 1'!C$21:E$137,3,FALSE)</f>
        <v>-4406.9981583332228</v>
      </c>
      <c r="G82">
        <v>14591</v>
      </c>
      <c r="H82">
        <v>5.3E-3</v>
      </c>
      <c r="I82">
        <v>53055.002999999997</v>
      </c>
      <c r="J82" t="s">
        <v>594</v>
      </c>
      <c r="K82" t="s">
        <v>656</v>
      </c>
      <c r="L82" t="s">
        <v>634</v>
      </c>
      <c r="N82" t="s">
        <v>657</v>
      </c>
    </row>
    <row r="83" spans="1:14">
      <c r="A83" s="16" t="str">
        <f t="shared" si="8"/>
        <v>Agerer Franz</v>
      </c>
      <c r="B83" s="5" t="str">
        <f t="shared" si="9"/>
        <v>II</v>
      </c>
      <c r="C83" s="16">
        <f t="shared" si="10"/>
        <v>53094.344400000002</v>
      </c>
      <c r="D83" t="str">
        <f t="shared" si="11"/>
        <v>ccd</v>
      </c>
      <c r="E83" s="75">
        <f>VLOOKUP(C83,'Active 1'!C$21:E$137,3,FALSE)</f>
        <v>-4286.9921200166882</v>
      </c>
      <c r="G83">
        <v>14711</v>
      </c>
      <c r="H83">
        <v>6.7999999999999996E-3</v>
      </c>
      <c r="I83">
        <v>53094.344400000002</v>
      </c>
      <c r="J83" t="s">
        <v>594</v>
      </c>
      <c r="K83" t="s">
        <v>629</v>
      </c>
      <c r="L83" t="s">
        <v>620</v>
      </c>
      <c r="N83" t="s">
        <v>658</v>
      </c>
    </row>
    <row r="84" spans="1:14">
      <c r="A84" s="16" t="str">
        <f t="shared" si="8"/>
        <v>Krajci T</v>
      </c>
      <c r="B84" s="5" t="str">
        <f t="shared" si="9"/>
        <v>II</v>
      </c>
      <c r="C84" s="16">
        <f t="shared" si="10"/>
        <v>53105.157299999999</v>
      </c>
      <c r="D84" t="str">
        <f t="shared" si="11"/>
        <v>ccd</v>
      </c>
      <c r="E84" s="75">
        <f>VLOOKUP(C84,'Active 1'!C$21:E$137,3,FALSE)</f>
        <v>-4254.0087159763543</v>
      </c>
      <c r="G84">
        <v>14744</v>
      </c>
      <c r="H84">
        <v>1.2999999999999999E-3</v>
      </c>
      <c r="I84">
        <v>53105.157299999999</v>
      </c>
      <c r="J84" t="s">
        <v>594</v>
      </c>
      <c r="K84" t="s">
        <v>629</v>
      </c>
      <c r="L84" t="s">
        <v>659</v>
      </c>
      <c r="N84" t="s">
        <v>660</v>
      </c>
    </row>
    <row r="85" spans="1:14">
      <c r="A85" s="16" t="str">
        <f t="shared" si="8"/>
        <v>Siwak Michal</v>
      </c>
      <c r="B85" s="5" t="str">
        <f t="shared" si="9"/>
        <v>II</v>
      </c>
      <c r="C85" s="16">
        <f t="shared" si="10"/>
        <v>53387.419900000001</v>
      </c>
      <c r="D85" t="str">
        <f t="shared" si="11"/>
        <v>BVR</v>
      </c>
      <c r="E85" s="75">
        <f>VLOOKUP(C85,'Active 1'!C$21:E$137,3,FALSE)</f>
        <v>-3393.0018277893305</v>
      </c>
      <c r="G85">
        <v>15605</v>
      </c>
      <c r="H85">
        <v>5.0000000000000001E-4</v>
      </c>
      <c r="I85">
        <v>53387.419900000001</v>
      </c>
      <c r="J85" t="s">
        <v>594</v>
      </c>
      <c r="K85" t="s">
        <v>661</v>
      </c>
      <c r="L85" t="s">
        <v>662</v>
      </c>
      <c r="N85" t="s">
        <v>663</v>
      </c>
    </row>
    <row r="86" spans="1:14">
      <c r="A86" s="16" t="str">
        <f t="shared" si="8"/>
        <v>Siwak Michal</v>
      </c>
      <c r="B86" s="5" t="str">
        <f t="shared" si="9"/>
        <v>I</v>
      </c>
      <c r="C86" s="16">
        <f t="shared" si="10"/>
        <v>53387.581200000001</v>
      </c>
      <c r="D86" t="str">
        <f t="shared" si="11"/>
        <v>BVR</v>
      </c>
      <c r="E86" s="75">
        <f>VLOOKUP(C86,'Active 1'!C$21:E$137,3,FALSE)</f>
        <v>-3392.5098022391362</v>
      </c>
      <c r="G86">
        <v>15606</v>
      </c>
      <c r="H86">
        <v>-2E-3</v>
      </c>
      <c r="I86">
        <v>53387.581200000001</v>
      </c>
      <c r="J86" t="s">
        <v>595</v>
      </c>
      <c r="K86" t="s">
        <v>661</v>
      </c>
      <c r="L86" t="s">
        <v>662</v>
      </c>
      <c r="N86" t="s">
        <v>663</v>
      </c>
    </row>
    <row r="87" spans="1:14">
      <c r="A87" s="16" t="str">
        <f t="shared" si="8"/>
        <v>Ogloza Waldemar</v>
      </c>
      <c r="B87" s="5" t="str">
        <f t="shared" si="9"/>
        <v>II</v>
      </c>
      <c r="C87" s="16">
        <f t="shared" si="10"/>
        <v>53387.749600000003</v>
      </c>
      <c r="D87" t="str">
        <f t="shared" si="11"/>
        <v>ccd</v>
      </c>
      <c r="E87" s="75">
        <f>VLOOKUP(C87,'Active 1'!C$21:E$137,3,FALSE)</f>
        <v>-3391.9961190236741</v>
      </c>
      <c r="G87">
        <v>15606</v>
      </c>
      <c r="H87">
        <v>2.3999999999999998E-3</v>
      </c>
      <c r="I87">
        <v>53387.749600000003</v>
      </c>
      <c r="J87" t="s">
        <v>594</v>
      </c>
      <c r="K87" t="s">
        <v>629</v>
      </c>
      <c r="L87" t="s">
        <v>664</v>
      </c>
      <c r="N87" t="s">
        <v>665</v>
      </c>
    </row>
    <row r="88" spans="1:14">
      <c r="A88" s="16" t="str">
        <f t="shared" si="8"/>
        <v>Ogloza Waldemar</v>
      </c>
      <c r="B88" s="5" t="str">
        <f t="shared" si="9"/>
        <v>II</v>
      </c>
      <c r="C88" s="16">
        <f t="shared" si="10"/>
        <v>53388.732900000003</v>
      </c>
      <c r="D88" t="str">
        <f t="shared" si="11"/>
        <v>ccd</v>
      </c>
      <c r="E88" s="75">
        <f>VLOOKUP(C88,'Active 1'!C$21:E$137,3,FALSE)</f>
        <v>-3388.9966849039779</v>
      </c>
      <c r="G88">
        <v>15609</v>
      </c>
      <c r="H88">
        <v>2.2000000000000001E-3</v>
      </c>
      <c r="I88">
        <v>53388.732900000003</v>
      </c>
      <c r="J88" t="s">
        <v>594</v>
      </c>
      <c r="K88" t="s">
        <v>629</v>
      </c>
      <c r="L88" t="s">
        <v>664</v>
      </c>
      <c r="N88" t="s">
        <v>665</v>
      </c>
    </row>
    <row r="89" spans="1:14">
      <c r="A89" s="16" t="str">
        <f t="shared" si="8"/>
        <v>Ogloza Waldemar</v>
      </c>
      <c r="B89" s="5" t="str">
        <f t="shared" si="9"/>
        <v>II</v>
      </c>
      <c r="C89" s="16">
        <f t="shared" si="10"/>
        <v>53389.716500000002</v>
      </c>
      <c r="D89" t="str">
        <f t="shared" si="11"/>
        <v>ccd</v>
      </c>
      <c r="E89" s="75">
        <f>VLOOKUP(C89,'Active 1'!C$21:E$137,3,FALSE)</f>
        <v>-3385.9963356716657</v>
      </c>
      <c r="G89">
        <v>15612</v>
      </c>
      <c r="H89">
        <v>2.3E-3</v>
      </c>
      <c r="I89">
        <v>53389.716500000002</v>
      </c>
      <c r="J89" t="s">
        <v>594</v>
      </c>
      <c r="K89" t="s">
        <v>629</v>
      </c>
      <c r="L89" t="s">
        <v>664</v>
      </c>
      <c r="N89" t="s">
        <v>665</v>
      </c>
    </row>
    <row r="90" spans="1:14">
      <c r="A90" s="16" t="str">
        <f t="shared" si="8"/>
        <v>Ogloza Waldemar</v>
      </c>
      <c r="B90" s="5" t="str">
        <f t="shared" si="9"/>
        <v>I</v>
      </c>
      <c r="C90" s="16">
        <f t="shared" si="10"/>
        <v>53400.693399999996</v>
      </c>
      <c r="D90" t="str">
        <f t="shared" si="11"/>
        <v>ccd</v>
      </c>
      <c r="E90" s="75">
        <f>VLOOKUP(C90,'Active 1'!C$21:E$137,3,FALSE)</f>
        <v>-3352.5126700675969</v>
      </c>
      <c r="G90">
        <v>15646</v>
      </c>
      <c r="H90">
        <v>-3.0999999999999999E-3</v>
      </c>
      <c r="I90">
        <v>53400.693399999996</v>
      </c>
      <c r="J90" t="s">
        <v>595</v>
      </c>
      <c r="K90" t="s">
        <v>629</v>
      </c>
      <c r="L90" t="s">
        <v>664</v>
      </c>
      <c r="N90" t="s">
        <v>665</v>
      </c>
    </row>
    <row r="91" spans="1:14">
      <c r="A91" s="16" t="str">
        <f t="shared" si="8"/>
        <v>Nagai Kazuo</v>
      </c>
      <c r="B91" s="5" t="str">
        <f t="shared" si="9"/>
        <v>I</v>
      </c>
      <c r="C91" s="16">
        <f t="shared" si="10"/>
        <v>53402.006000000001</v>
      </c>
      <c r="D91" t="str">
        <f t="shared" si="11"/>
        <v>Rc</v>
      </c>
      <c r="E91" s="75">
        <f>VLOOKUP(C91,'Active 1'!C$21:E$137,3,FALSE)</f>
        <v>-3348.5087473323906</v>
      </c>
      <c r="G91">
        <v>15650</v>
      </c>
      <c r="H91">
        <v>-1.8E-3</v>
      </c>
      <c r="I91">
        <v>53402.006000000001</v>
      </c>
      <c r="J91" t="s">
        <v>595</v>
      </c>
      <c r="K91" t="s">
        <v>656</v>
      </c>
      <c r="L91" t="s">
        <v>636</v>
      </c>
      <c r="N91" t="s">
        <v>666</v>
      </c>
    </row>
    <row r="92" spans="1:14">
      <c r="A92" s="16" t="str">
        <f t="shared" si="8"/>
        <v>Nagai Kazuo</v>
      </c>
      <c r="B92" s="5" t="str">
        <f t="shared" si="9"/>
        <v>II</v>
      </c>
      <c r="C92" s="16">
        <f t="shared" si="10"/>
        <v>53402.17</v>
      </c>
      <c r="D92" t="str">
        <f t="shared" si="11"/>
        <v>Rc</v>
      </c>
      <c r="E92" s="75">
        <f>VLOOKUP(C92,'Active 1'!C$21:E$137,3,FALSE)</f>
        <v>-3348.0084857686552</v>
      </c>
      <c r="G92">
        <v>15650</v>
      </c>
      <c r="H92">
        <v>-1.8E-3</v>
      </c>
      <c r="I92">
        <v>53402.17</v>
      </c>
      <c r="J92" t="s">
        <v>594</v>
      </c>
      <c r="K92" t="s">
        <v>656</v>
      </c>
      <c r="L92" t="s">
        <v>636</v>
      </c>
      <c r="N92" t="s">
        <v>666</v>
      </c>
    </row>
    <row r="93" spans="1:14">
      <c r="A93" s="16" t="str">
        <f t="shared" si="8"/>
        <v>Ogloza Waldemar</v>
      </c>
      <c r="B93" s="5" t="str">
        <f t="shared" si="9"/>
        <v>I</v>
      </c>
      <c r="C93" s="16">
        <f t="shared" si="10"/>
        <v>53404.628499999999</v>
      </c>
      <c r="D93" t="str">
        <f t="shared" si="11"/>
        <v>ccd</v>
      </c>
      <c r="E93" s="75" t="e">
        <f>VLOOKUP(C93,'Active 1'!C$21:E$137,3,FALSE)</f>
        <v>#N/A</v>
      </c>
      <c r="G93">
        <v>15658</v>
      </c>
      <c r="H93">
        <v>-2E-3</v>
      </c>
      <c r="I93">
        <v>53404.628499999999</v>
      </c>
      <c r="J93" t="s">
        <v>595</v>
      </c>
      <c r="K93" t="s">
        <v>629</v>
      </c>
      <c r="L93" t="s">
        <v>664</v>
      </c>
      <c r="N93" t="s">
        <v>665</v>
      </c>
    </row>
    <row r="94" spans="1:14">
      <c r="A94" s="16" t="str">
        <f t="shared" si="8"/>
        <v>Ogloza Waldemar</v>
      </c>
      <c r="B94" s="5" t="str">
        <f t="shared" si="9"/>
        <v>II</v>
      </c>
      <c r="C94" s="16">
        <f t="shared" si="10"/>
        <v>53404.792600000001</v>
      </c>
      <c r="D94" t="str">
        <f t="shared" si="11"/>
        <v>ccd</v>
      </c>
      <c r="E94" s="75" t="e">
        <f>VLOOKUP(C94,'Active 1'!C$21:E$137,3,FALSE)</f>
        <v>#N/A</v>
      </c>
      <c r="G94">
        <v>15658</v>
      </c>
      <c r="H94">
        <v>-1.9E-3</v>
      </c>
      <c r="I94">
        <v>53404.792600000001</v>
      </c>
      <c r="J94" t="s">
        <v>594</v>
      </c>
      <c r="K94" t="s">
        <v>629</v>
      </c>
      <c r="L94" t="s">
        <v>664</v>
      </c>
      <c r="N94" t="s">
        <v>665</v>
      </c>
    </row>
    <row r="95" spans="1:14">
      <c r="A95" s="16" t="str">
        <f t="shared" si="8"/>
        <v>Ogloza Waldemar</v>
      </c>
      <c r="B95" s="5" t="str">
        <f t="shared" si="9"/>
        <v>I</v>
      </c>
      <c r="C95" s="16">
        <f t="shared" si="10"/>
        <v>53405.6126</v>
      </c>
      <c r="D95" t="str">
        <f t="shared" si="11"/>
        <v>ccd</v>
      </c>
      <c r="E95" s="75" t="e">
        <f>VLOOKUP(C95,'Active 1'!C$21:E$137,3,FALSE)</f>
        <v>#N/A</v>
      </c>
      <c r="G95">
        <v>15661</v>
      </c>
      <c r="H95">
        <v>-1.4E-3</v>
      </c>
      <c r="I95">
        <v>53405.6126</v>
      </c>
      <c r="J95" t="s">
        <v>595</v>
      </c>
      <c r="K95" t="s">
        <v>629</v>
      </c>
      <c r="L95" t="s">
        <v>664</v>
      </c>
      <c r="N95" t="s">
        <v>665</v>
      </c>
    </row>
    <row r="96" spans="1:14">
      <c r="A96" s="16" t="str">
        <f t="shared" si="8"/>
        <v>Ogloza Waldemar</v>
      </c>
      <c r="B96" s="5" t="str">
        <f t="shared" si="9"/>
        <v>II</v>
      </c>
      <c r="C96" s="16">
        <f t="shared" si="10"/>
        <v>53405.78</v>
      </c>
      <c r="D96" t="str">
        <f t="shared" si="11"/>
        <v>ccd</v>
      </c>
      <c r="E96" s="75" t="e">
        <f>VLOOKUP(C96,'Active 1'!C$21:E$137,3,FALSE)</f>
        <v>#N/A</v>
      </c>
      <c r="G96">
        <v>15661</v>
      </c>
      <c r="H96">
        <v>2E-3</v>
      </c>
      <c r="I96">
        <v>53405.78</v>
      </c>
      <c r="J96" t="s">
        <v>594</v>
      </c>
      <c r="K96" t="s">
        <v>629</v>
      </c>
      <c r="L96" t="s">
        <v>664</v>
      </c>
      <c r="N96" t="s">
        <v>665</v>
      </c>
    </row>
    <row r="97" spans="1:15">
      <c r="A97" s="16" t="str">
        <f t="shared" si="8"/>
        <v>Ogloza Waldemar</v>
      </c>
      <c r="B97" s="5" t="str">
        <f t="shared" si="9"/>
        <v>II</v>
      </c>
      <c r="C97" s="16">
        <f t="shared" si="10"/>
        <v>53406.761599999998</v>
      </c>
      <c r="D97" t="str">
        <f t="shared" si="11"/>
        <v>ccd</v>
      </c>
      <c r="E97" s="75" t="e">
        <f>VLOOKUP(C97,'Active 1'!C$21:E$137,3,FALSE)</f>
        <v>#N/A</v>
      </c>
      <c r="G97">
        <v>15664</v>
      </c>
      <c r="H97">
        <v>2.0000000000000001E-4</v>
      </c>
      <c r="I97">
        <v>53406.761599999998</v>
      </c>
      <c r="J97" t="s">
        <v>594</v>
      </c>
      <c r="K97" t="s">
        <v>629</v>
      </c>
      <c r="L97" t="s">
        <v>664</v>
      </c>
      <c r="N97" t="s">
        <v>665</v>
      </c>
    </row>
    <row r="98" spans="1:15">
      <c r="A98" s="16" t="str">
        <f t="shared" si="8"/>
        <v>Ogloza Waldemar</v>
      </c>
      <c r="B98" s="5" t="str">
        <f t="shared" si="9"/>
        <v>II</v>
      </c>
      <c r="C98" s="16">
        <f t="shared" si="10"/>
        <v>53409.710400000004</v>
      </c>
      <c r="D98" t="str">
        <f t="shared" si="11"/>
        <v>ccd</v>
      </c>
      <c r="E98" s="75" t="e">
        <f>VLOOKUP(C98,'Active 1'!C$21:E$137,3,FALSE)</f>
        <v>#N/A</v>
      </c>
      <c r="G98">
        <v>15673</v>
      </c>
      <c r="H98">
        <v>-1.5E-3</v>
      </c>
      <c r="I98">
        <v>53409.710400000004</v>
      </c>
      <c r="J98" t="s">
        <v>594</v>
      </c>
      <c r="K98" t="s">
        <v>629</v>
      </c>
      <c r="L98" t="s">
        <v>664</v>
      </c>
      <c r="N98" t="s">
        <v>665</v>
      </c>
    </row>
    <row r="99" spans="1:15">
      <c r="A99" s="16" t="str">
        <f t="shared" si="8"/>
        <v>Ogloza Waldemar</v>
      </c>
      <c r="B99" s="5" t="str">
        <f t="shared" si="9"/>
        <v>II</v>
      </c>
      <c r="C99" s="16">
        <f t="shared" si="10"/>
        <v>53410.367200000001</v>
      </c>
      <c r="D99" t="str">
        <f t="shared" si="11"/>
        <v>V</v>
      </c>
      <c r="E99" s="75" t="e">
        <f>VLOOKUP(C99,'Active 1'!C$21:E$137,3,FALSE)</f>
        <v>#N/A</v>
      </c>
      <c r="G99">
        <v>15675</v>
      </c>
      <c r="H99">
        <v>-4.0000000000000002E-4</v>
      </c>
      <c r="I99">
        <v>53410.367200000001</v>
      </c>
      <c r="J99" t="s">
        <v>594</v>
      </c>
      <c r="K99" t="s">
        <v>109</v>
      </c>
      <c r="L99" t="s">
        <v>664</v>
      </c>
      <c r="N99" t="s">
        <v>663</v>
      </c>
    </row>
    <row r="100" spans="1:15">
      <c r="A100" s="16" t="str">
        <f t="shared" si="8"/>
        <v>Ogloza Waldemar</v>
      </c>
      <c r="B100" s="5" t="str">
        <f t="shared" si="9"/>
        <v>I</v>
      </c>
      <c r="C100" s="16">
        <f t="shared" si="10"/>
        <v>53410.529199999997</v>
      </c>
      <c r="D100" t="str">
        <f t="shared" si="11"/>
        <v>V</v>
      </c>
      <c r="E100" s="75" t="e">
        <f>VLOOKUP(C100,'Active 1'!C$21:E$137,3,FALSE)</f>
        <v>#N/A</v>
      </c>
      <c r="G100">
        <v>15676</v>
      </c>
      <c r="H100">
        <v>-2.2000000000000001E-3</v>
      </c>
      <c r="I100">
        <v>53410.529199999997</v>
      </c>
      <c r="J100" t="s">
        <v>595</v>
      </c>
      <c r="K100" t="s">
        <v>109</v>
      </c>
      <c r="L100" t="s">
        <v>664</v>
      </c>
      <c r="N100" t="s">
        <v>663</v>
      </c>
    </row>
    <row r="101" spans="1:15">
      <c r="A101" s="16" t="str">
        <f t="shared" si="8"/>
        <v>Hamdy M</v>
      </c>
      <c r="B101" s="5" t="str">
        <f t="shared" si="9"/>
        <v>I</v>
      </c>
      <c r="C101" s="16">
        <f t="shared" si="10"/>
        <v>46089.354599999999</v>
      </c>
      <c r="D101" t="str">
        <f t="shared" si="11"/>
        <v>B</v>
      </c>
      <c r="E101" s="75" t="e">
        <f>VLOOKUP(C101,'Active 1'!C$21:E$137,3,FALSE)</f>
        <v>#N/A</v>
      </c>
      <c r="G101">
        <v>-6657</v>
      </c>
      <c r="H101">
        <v>4.9200000000000001E-2</v>
      </c>
      <c r="I101">
        <v>46089.354599999999</v>
      </c>
      <c r="J101" t="s">
        <v>613</v>
      </c>
      <c r="K101" t="s">
        <v>34</v>
      </c>
      <c r="L101" t="s">
        <v>614</v>
      </c>
      <c r="O101" t="s">
        <v>615</v>
      </c>
    </row>
    <row r="102" spans="1:15">
      <c r="A102" s="16" t="str">
        <f t="shared" si="8"/>
        <v>Hamdy M</v>
      </c>
      <c r="B102" s="5" t="str">
        <f t="shared" si="9"/>
        <v>I</v>
      </c>
      <c r="C102" s="16">
        <f t="shared" si="10"/>
        <v>46090.367899999997</v>
      </c>
      <c r="D102" t="str">
        <f t="shared" si="11"/>
        <v>B</v>
      </c>
      <c r="E102" s="75" t="e">
        <f>VLOOKUP(C102,'Active 1'!C$21:E$137,3,FALSE)</f>
        <v>#N/A</v>
      </c>
      <c r="G102">
        <v>-6654</v>
      </c>
      <c r="H102">
        <v>7.9000000000000001E-2</v>
      </c>
      <c r="I102">
        <v>46090.367899999997</v>
      </c>
      <c r="J102" t="s">
        <v>613</v>
      </c>
      <c r="K102" t="s">
        <v>34</v>
      </c>
      <c r="L102" t="s">
        <v>614</v>
      </c>
      <c r="O102" t="s">
        <v>615</v>
      </c>
    </row>
    <row r="103" spans="1:15">
      <c r="A103" s="16" t="str">
        <f t="shared" si="8"/>
        <v>Hamdy M</v>
      </c>
      <c r="B103" s="5" t="str">
        <f t="shared" si="9"/>
        <v>I</v>
      </c>
      <c r="C103" s="16">
        <f t="shared" si="10"/>
        <v>46090.531199999998</v>
      </c>
      <c r="D103" t="str">
        <f t="shared" si="11"/>
        <v>B</v>
      </c>
      <c r="E103" s="75" t="e">
        <f>VLOOKUP(C103,'Active 1'!C$21:E$137,3,FALSE)</f>
        <v>#N/A</v>
      </c>
      <c r="G103">
        <v>-6653</v>
      </c>
      <c r="H103">
        <v>7.85E-2</v>
      </c>
      <c r="I103">
        <v>46090.531199999998</v>
      </c>
      <c r="J103" t="s">
        <v>536</v>
      </c>
      <c r="K103" t="s">
        <v>34</v>
      </c>
      <c r="L103" t="s">
        <v>614</v>
      </c>
      <c r="O103" t="s">
        <v>615</v>
      </c>
    </row>
    <row r="104" spans="1:15">
      <c r="A104" s="16" t="str">
        <f t="shared" si="8"/>
        <v>Hamdy M</v>
      </c>
      <c r="B104" s="5" t="str">
        <f t="shared" si="9"/>
        <v>I</v>
      </c>
      <c r="C104" s="16">
        <f t="shared" si="10"/>
        <v>46109.382100000003</v>
      </c>
      <c r="D104" t="str">
        <f t="shared" si="11"/>
        <v>B</v>
      </c>
      <c r="E104" s="75" t="e">
        <f>VLOOKUP(C104,'Active 1'!C$21:E$137,3,FALSE)</f>
        <v>#N/A</v>
      </c>
      <c r="G104">
        <v>-6596</v>
      </c>
      <c r="H104">
        <v>7.9000000000000001E-2</v>
      </c>
      <c r="I104">
        <v>46109.382100000003</v>
      </c>
      <c r="J104" t="s">
        <v>613</v>
      </c>
      <c r="K104" t="s">
        <v>34</v>
      </c>
      <c r="L104" t="s">
        <v>614</v>
      </c>
      <c r="O104" t="s">
        <v>615</v>
      </c>
    </row>
    <row r="105" spans="1:15">
      <c r="A105" s="16" t="str">
        <f t="shared" si="8"/>
        <v>Hamdy M</v>
      </c>
      <c r="B105" s="5" t="str">
        <f t="shared" si="9"/>
        <v>I</v>
      </c>
      <c r="C105" s="16">
        <f t="shared" si="10"/>
        <v>46110.3655</v>
      </c>
      <c r="D105" t="str">
        <f t="shared" si="11"/>
        <v>B</v>
      </c>
      <c r="E105" s="75" t="e">
        <f>VLOOKUP(C105,'Active 1'!C$21:E$137,3,FALSE)</f>
        <v>#N/A</v>
      </c>
      <c r="G105">
        <v>-6593</v>
      </c>
      <c r="H105">
        <v>7.8899999999999998E-2</v>
      </c>
      <c r="I105">
        <v>46110.3655</v>
      </c>
      <c r="J105" t="s">
        <v>613</v>
      </c>
      <c r="K105" t="s">
        <v>34</v>
      </c>
      <c r="L105" t="s">
        <v>614</v>
      </c>
      <c r="O105" t="s">
        <v>615</v>
      </c>
    </row>
    <row r="106" spans="1:15">
      <c r="A106" s="16" t="str">
        <f t="shared" si="8"/>
        <v>Hamdy M</v>
      </c>
      <c r="B106" s="5" t="str">
        <f t="shared" si="9"/>
        <v>I</v>
      </c>
      <c r="C106" s="16">
        <f t="shared" si="10"/>
        <v>46111.349300000002</v>
      </c>
      <c r="D106" t="str">
        <f t="shared" si="11"/>
        <v>B</v>
      </c>
      <c r="E106" s="75" t="e">
        <f>VLOOKUP(C106,'Active 1'!C$21:E$137,3,FALSE)</f>
        <v>#N/A</v>
      </c>
      <c r="G106">
        <v>-6590</v>
      </c>
      <c r="H106">
        <v>7.9200000000000007E-2</v>
      </c>
      <c r="I106">
        <v>46111.349300000002</v>
      </c>
      <c r="J106" t="s">
        <v>613</v>
      </c>
      <c r="K106" t="s">
        <v>34</v>
      </c>
      <c r="L106" t="s">
        <v>614</v>
      </c>
      <c r="O106" t="s">
        <v>615</v>
      </c>
    </row>
    <row r="107" spans="1:15">
      <c r="A107" s="16" t="str">
        <f t="shared" ref="A107:A138" si="12">L107</f>
        <v>Agerer Franz</v>
      </c>
      <c r="B107" s="5" t="str">
        <f t="shared" ref="B107:B138" si="13">IF(J107="s","II","I")</f>
        <v>I</v>
      </c>
      <c r="C107" s="16">
        <f t="shared" ref="C107:C138" si="14">I107</f>
        <v>48271.495499999997</v>
      </c>
      <c r="D107" t="str">
        <f t="shared" ref="D107:D138" si="15">K107</f>
        <v>B</v>
      </c>
      <c r="E107" s="75" t="e">
        <f>VLOOKUP(C107,'Active 1'!C$21:E$137,3,FALSE)</f>
        <v>#N/A</v>
      </c>
      <c r="G107">
        <v>0</v>
      </c>
      <c r="H107">
        <v>5.8500000000000003E-2</v>
      </c>
      <c r="I107">
        <v>48271.495499999997</v>
      </c>
      <c r="J107" t="s">
        <v>595</v>
      </c>
      <c r="K107" t="s">
        <v>34</v>
      </c>
      <c r="L107" t="s">
        <v>620</v>
      </c>
      <c r="N107" t="s">
        <v>621</v>
      </c>
    </row>
    <row r="108" spans="1:15">
      <c r="A108" s="16" t="str">
        <f t="shared" si="12"/>
        <v>Agerer Franz</v>
      </c>
      <c r="B108" s="5" t="str">
        <f t="shared" si="13"/>
        <v>I</v>
      </c>
      <c r="C108" s="16">
        <f t="shared" si="14"/>
        <v>48271.496400000004</v>
      </c>
      <c r="D108" t="str">
        <f t="shared" si="15"/>
        <v>V</v>
      </c>
      <c r="E108" s="75" t="e">
        <f>VLOOKUP(C108,'Active 1'!C$21:E$137,3,FALSE)</f>
        <v>#N/A</v>
      </c>
      <c r="G108">
        <v>0</v>
      </c>
      <c r="H108">
        <v>5.9400000000000001E-2</v>
      </c>
      <c r="I108">
        <v>48271.496400000004</v>
      </c>
      <c r="J108" t="s">
        <v>595</v>
      </c>
      <c r="K108" t="s">
        <v>109</v>
      </c>
      <c r="L108" t="s">
        <v>620</v>
      </c>
      <c r="N108" t="s">
        <v>621</v>
      </c>
    </row>
    <row r="109" spans="1:15">
      <c r="A109" s="16" t="str">
        <f t="shared" si="12"/>
        <v>Agerer Franz</v>
      </c>
      <c r="B109" s="5" t="str">
        <f t="shared" si="13"/>
        <v>I</v>
      </c>
      <c r="C109" s="16">
        <f t="shared" si="14"/>
        <v>48290.504099999998</v>
      </c>
      <c r="D109" t="str">
        <f t="shared" si="15"/>
        <v>B</v>
      </c>
      <c r="E109" s="75" t="e">
        <f>VLOOKUP(C109,'Active 1'!C$21:E$137,3,FALSE)</f>
        <v>#N/A</v>
      </c>
      <c r="G109">
        <v>58</v>
      </c>
      <c r="H109">
        <v>5.28E-2</v>
      </c>
      <c r="I109">
        <v>48290.504099999998</v>
      </c>
      <c r="J109" t="s">
        <v>595</v>
      </c>
      <c r="K109" t="s">
        <v>34</v>
      </c>
      <c r="L109" t="s">
        <v>620</v>
      </c>
      <c r="N109" t="s">
        <v>621</v>
      </c>
    </row>
    <row r="110" spans="1:15">
      <c r="A110" s="16" t="str">
        <f t="shared" si="12"/>
        <v>Agerer Franz</v>
      </c>
      <c r="B110" s="5" t="str">
        <f t="shared" si="13"/>
        <v>I</v>
      </c>
      <c r="C110" s="16">
        <f t="shared" si="14"/>
        <v>48290.508699999998</v>
      </c>
      <c r="D110" t="str">
        <f t="shared" si="15"/>
        <v>V</v>
      </c>
      <c r="E110" s="75" t="e">
        <f>VLOOKUP(C110,'Active 1'!C$21:E$137,3,FALSE)</f>
        <v>#N/A</v>
      </c>
      <c r="G110">
        <v>58</v>
      </c>
      <c r="H110">
        <v>5.74E-2</v>
      </c>
      <c r="I110">
        <v>48290.508699999998</v>
      </c>
      <c r="J110" t="s">
        <v>595</v>
      </c>
      <c r="K110" t="s">
        <v>109</v>
      </c>
      <c r="L110" t="s">
        <v>620</v>
      </c>
      <c r="N110" t="s">
        <v>621</v>
      </c>
    </row>
    <row r="111" spans="1:15">
      <c r="A111" s="16" t="str">
        <f t="shared" si="12"/>
        <v>Agerer Franz</v>
      </c>
      <c r="B111" s="5" t="str">
        <f t="shared" si="13"/>
        <v>I</v>
      </c>
      <c r="C111" s="16">
        <f t="shared" si="14"/>
        <v>48358.367700000003</v>
      </c>
      <c r="D111" t="str">
        <f t="shared" si="15"/>
        <v>B</v>
      </c>
      <c r="E111" s="75" t="e">
        <f>VLOOKUP(C111,'Active 1'!C$21:E$137,3,FALSE)</f>
        <v>#N/A</v>
      </c>
      <c r="G111">
        <v>265</v>
      </c>
      <c r="H111">
        <v>5.5199999999999999E-2</v>
      </c>
      <c r="I111">
        <v>48358.367700000003</v>
      </c>
      <c r="J111" t="s">
        <v>595</v>
      </c>
      <c r="K111" t="s">
        <v>34</v>
      </c>
      <c r="L111" t="s">
        <v>620</v>
      </c>
      <c r="N111" t="s">
        <v>621</v>
      </c>
    </row>
    <row r="112" spans="1:15">
      <c r="A112" s="16" t="str">
        <f t="shared" si="12"/>
        <v>Agerer Franz</v>
      </c>
      <c r="B112" s="5" t="str">
        <f t="shared" si="13"/>
        <v>I</v>
      </c>
      <c r="C112" s="16">
        <f t="shared" si="14"/>
        <v>48358.368600000002</v>
      </c>
      <c r="D112" t="str">
        <f t="shared" si="15"/>
        <v>V</v>
      </c>
      <c r="E112" s="75" t="e">
        <f>VLOOKUP(C112,'Active 1'!C$21:E$137,3,FALSE)</f>
        <v>#N/A</v>
      </c>
      <c r="G112">
        <v>265</v>
      </c>
      <c r="H112">
        <v>5.6099999999999997E-2</v>
      </c>
      <c r="I112">
        <v>48358.368600000002</v>
      </c>
      <c r="J112" t="s">
        <v>595</v>
      </c>
      <c r="K112" t="s">
        <v>109</v>
      </c>
      <c r="L112" t="s">
        <v>620</v>
      </c>
      <c r="N112" t="s">
        <v>621</v>
      </c>
    </row>
    <row r="113" spans="1:14">
      <c r="A113" s="16" t="str">
        <f t="shared" si="12"/>
        <v>Nagai Kazuhiro</v>
      </c>
      <c r="B113" s="5" t="str">
        <f t="shared" si="13"/>
        <v>I</v>
      </c>
      <c r="C113" s="16">
        <f t="shared" si="14"/>
        <v>51192.1178</v>
      </c>
      <c r="D113" t="str">
        <f t="shared" si="15"/>
        <v>V</v>
      </c>
      <c r="E113" s="75" t="e">
        <f>VLOOKUP(C113,'Active 1'!C$21:E$137,3,FALSE)</f>
        <v>#N/A</v>
      </c>
      <c r="G113">
        <v>8909</v>
      </c>
      <c r="H113">
        <v>2.5499999999999998E-2</v>
      </c>
      <c r="I113">
        <v>51192.1178</v>
      </c>
      <c r="J113" t="s">
        <v>595</v>
      </c>
      <c r="K113" t="s">
        <v>109</v>
      </c>
      <c r="L113" t="s">
        <v>634</v>
      </c>
      <c r="N113" t="s">
        <v>635</v>
      </c>
    </row>
    <row r="114" spans="1:14">
      <c r="A114" s="16" t="str">
        <f t="shared" si="12"/>
        <v>Nagai Kazuhiro</v>
      </c>
      <c r="B114" s="5" t="str">
        <f t="shared" si="13"/>
        <v>I</v>
      </c>
      <c r="C114" s="16">
        <f t="shared" si="14"/>
        <v>51216.048900000002</v>
      </c>
      <c r="D114" t="str">
        <f t="shared" si="15"/>
        <v>V</v>
      </c>
      <c r="E114" s="75" t="e">
        <f>VLOOKUP(C114,'Active 1'!C$21:E$137,3,FALSE)</f>
        <v>#N/A</v>
      </c>
      <c r="G114">
        <v>8982</v>
      </c>
      <c r="H114">
        <v>2.4899999999999999E-2</v>
      </c>
      <c r="I114">
        <v>51216.048900000002</v>
      </c>
      <c r="J114" t="s">
        <v>595</v>
      </c>
      <c r="K114" t="s">
        <v>109</v>
      </c>
      <c r="L114" t="s">
        <v>634</v>
      </c>
      <c r="N114" t="s">
        <v>635</v>
      </c>
    </row>
    <row r="115" spans="1:14">
      <c r="A115" s="16" t="str">
        <f t="shared" si="12"/>
        <v>Paschke Anton</v>
      </c>
      <c r="B115" s="5" t="str">
        <f t="shared" si="13"/>
        <v>I</v>
      </c>
      <c r="C115" s="16">
        <f t="shared" si="14"/>
        <v>51485.847999999998</v>
      </c>
      <c r="D115" t="str">
        <f t="shared" si="15"/>
        <v>ccd</v>
      </c>
      <c r="E115" s="75">
        <f>VLOOKUP(C115,'Active 1'!C$21:E$137,3,FALSE)</f>
        <v>-9193.5099513695641</v>
      </c>
      <c r="G115">
        <v>9805</v>
      </c>
      <c r="H115">
        <v>1.8200000000000001E-2</v>
      </c>
      <c r="I115">
        <v>51485.847999999998</v>
      </c>
      <c r="J115" t="s">
        <v>595</v>
      </c>
      <c r="K115" t="s">
        <v>629</v>
      </c>
      <c r="L115" t="s">
        <v>639</v>
      </c>
      <c r="N115" t="s">
        <v>640</v>
      </c>
    </row>
    <row r="116" spans="1:14">
      <c r="A116" s="16" t="str">
        <f t="shared" si="12"/>
        <v>Nagai Kazuhiro</v>
      </c>
      <c r="B116" s="5" t="str">
        <f t="shared" si="13"/>
        <v>II</v>
      </c>
      <c r="C116" s="16">
        <f t="shared" si="14"/>
        <v>51908.256600000001</v>
      </c>
      <c r="D116" t="str">
        <f t="shared" si="15"/>
        <v>R</v>
      </c>
      <c r="E116" s="75">
        <f>VLOOKUP(C116,'Active 1'!C$21:E$137,3,FALSE)</f>
        <v>-7905.0051539595042</v>
      </c>
      <c r="G116">
        <v>11093</v>
      </c>
      <c r="H116">
        <v>1.52E-2</v>
      </c>
      <c r="I116">
        <v>51908.256600000001</v>
      </c>
      <c r="J116" t="s">
        <v>594</v>
      </c>
      <c r="K116" t="s">
        <v>536</v>
      </c>
      <c r="L116" t="s">
        <v>634</v>
      </c>
      <c r="N116" t="s">
        <v>641</v>
      </c>
    </row>
    <row r="117" spans="1:14">
      <c r="A117" s="16" t="str">
        <f t="shared" si="12"/>
        <v>Diethelm Roger</v>
      </c>
      <c r="B117" s="5" t="str">
        <f t="shared" si="13"/>
        <v>II</v>
      </c>
      <c r="C117" s="16">
        <f t="shared" si="14"/>
        <v>52000.379300000001</v>
      </c>
      <c r="D117" t="str">
        <f t="shared" si="15"/>
        <v>ccd</v>
      </c>
      <c r="E117" s="75" t="e">
        <f>VLOOKUP(C117,'Active 1'!C$21:E$137,3,FALSE)</f>
        <v>#N/A</v>
      </c>
      <c r="G117">
        <v>11374</v>
      </c>
      <c r="H117">
        <v>1.7100000000000001E-2</v>
      </c>
      <c r="I117">
        <v>52000.379300000001</v>
      </c>
      <c r="J117" t="s">
        <v>594</v>
      </c>
      <c r="K117" t="s">
        <v>629</v>
      </c>
      <c r="L117" t="s">
        <v>605</v>
      </c>
      <c r="N117" t="s">
        <v>645</v>
      </c>
    </row>
    <row r="118" spans="1:14">
      <c r="A118" s="16" t="str">
        <f t="shared" si="12"/>
        <v>Paschke Anton</v>
      </c>
      <c r="B118" s="5" t="str">
        <f t="shared" si="13"/>
        <v>I</v>
      </c>
      <c r="C118" s="16">
        <f t="shared" si="14"/>
        <v>52660.786</v>
      </c>
      <c r="D118" t="str">
        <f t="shared" si="15"/>
        <v>V</v>
      </c>
      <c r="E118" s="75">
        <f>VLOOKUP(C118,'Active 1'!C$21:E$137,3,FALSE)</f>
        <v>-5609.507992935537</v>
      </c>
      <c r="G118">
        <v>13389</v>
      </c>
      <c r="H118">
        <v>6.4000000000000003E-3</v>
      </c>
      <c r="I118">
        <v>52660.786</v>
      </c>
      <c r="J118" t="s">
        <v>595</v>
      </c>
      <c r="K118" t="s">
        <v>109</v>
      </c>
      <c r="L118" t="s">
        <v>639</v>
      </c>
      <c r="N118" t="s">
        <v>651</v>
      </c>
    </row>
    <row r="119" spans="1:14">
      <c r="A119" s="16" t="str">
        <f t="shared" si="12"/>
        <v>Goekay G</v>
      </c>
      <c r="B119" s="5" t="str">
        <f t="shared" si="13"/>
        <v>II</v>
      </c>
      <c r="C119" s="16">
        <f t="shared" si="14"/>
        <v>53445.442799999997</v>
      </c>
      <c r="D119" t="str">
        <f t="shared" si="15"/>
        <v>BVR</v>
      </c>
      <c r="E119" s="75" t="e">
        <f>VLOOKUP(C119,'Active 1'!C$21:E$137,3,FALSE)</f>
        <v>#N/A</v>
      </c>
      <c r="G119">
        <v>15782</v>
      </c>
      <c r="H119">
        <v>-2.8E-3</v>
      </c>
      <c r="I119">
        <v>53445.442799999997</v>
      </c>
      <c r="J119" t="s">
        <v>594</v>
      </c>
      <c r="K119" t="s">
        <v>661</v>
      </c>
      <c r="L119" t="s">
        <v>667</v>
      </c>
      <c r="N119" t="s">
        <v>668</v>
      </c>
    </row>
    <row r="120" spans="1:14">
      <c r="A120" s="16" t="str">
        <f t="shared" si="12"/>
        <v>Nagai Kazuo</v>
      </c>
      <c r="B120" s="5" t="str">
        <f t="shared" si="13"/>
        <v>II</v>
      </c>
      <c r="C120" s="16">
        <f t="shared" si="14"/>
        <v>53764.094299999997</v>
      </c>
      <c r="D120" t="str">
        <f t="shared" si="15"/>
        <v>V</v>
      </c>
      <c r="E120" s="75" t="e">
        <f>VLOOKUP(C120,'Active 1'!C$21:E$137,3,FALSE)</f>
        <v>#N/A</v>
      </c>
      <c r="G120">
        <v>16754</v>
      </c>
      <c r="H120">
        <v>-4.0000000000000001E-3</v>
      </c>
      <c r="I120">
        <v>53764.094299999997</v>
      </c>
      <c r="J120" t="s">
        <v>594</v>
      </c>
      <c r="K120" t="s">
        <v>109</v>
      </c>
      <c r="L120" t="s">
        <v>636</v>
      </c>
      <c r="N120" t="s">
        <v>669</v>
      </c>
    </row>
    <row r="121" spans="1:14">
      <c r="A121" s="16" t="str">
        <f t="shared" si="12"/>
        <v>Nagai Kazuo</v>
      </c>
      <c r="B121" s="5" t="str">
        <f t="shared" si="13"/>
        <v>I</v>
      </c>
      <c r="C121" s="16">
        <f t="shared" si="14"/>
        <v>53774.092799999999</v>
      </c>
      <c r="D121" t="str">
        <f t="shared" si="15"/>
        <v>V</v>
      </c>
      <c r="E121" s="75" t="e">
        <f>VLOOKUP(C121,'Active 1'!C$21:E$137,3,FALSE)</f>
        <v>#N/A</v>
      </c>
      <c r="G121">
        <v>16785</v>
      </c>
      <c r="H121">
        <v>-4.3E-3</v>
      </c>
      <c r="I121">
        <v>53774.092799999999</v>
      </c>
      <c r="J121" t="s">
        <v>595</v>
      </c>
      <c r="K121" t="s">
        <v>109</v>
      </c>
      <c r="L121" t="s">
        <v>636</v>
      </c>
      <c r="N121" t="s">
        <v>669</v>
      </c>
    </row>
    <row r="122" spans="1:14">
      <c r="A122" s="16" t="str">
        <f t="shared" si="12"/>
        <v>Nagai Kazuo</v>
      </c>
      <c r="B122" s="5" t="str">
        <f t="shared" si="13"/>
        <v>I</v>
      </c>
      <c r="C122" s="16">
        <f t="shared" si="14"/>
        <v>53775.077299999997</v>
      </c>
      <c r="D122" t="str">
        <f t="shared" si="15"/>
        <v>V</v>
      </c>
      <c r="E122" s="75" t="e">
        <f>VLOOKUP(C122,'Active 1'!C$21:E$137,3,FALSE)</f>
        <v>#N/A</v>
      </c>
      <c r="G122">
        <v>16788</v>
      </c>
      <c r="H122">
        <v>-3.3E-3</v>
      </c>
      <c r="I122">
        <v>53775.077299999997</v>
      </c>
      <c r="J122" t="s">
        <v>595</v>
      </c>
      <c r="K122" t="s">
        <v>109</v>
      </c>
      <c r="L122" t="s">
        <v>636</v>
      </c>
      <c r="N122" t="s">
        <v>669</v>
      </c>
    </row>
    <row r="123" spans="1:14">
      <c r="A123" s="16" t="str">
        <f t="shared" si="12"/>
        <v>Diethelm Roger</v>
      </c>
      <c r="B123" s="5" t="str">
        <f t="shared" si="13"/>
        <v>I</v>
      </c>
      <c r="C123" s="16">
        <f t="shared" si="14"/>
        <v>53779.667000000001</v>
      </c>
      <c r="D123" t="str">
        <f t="shared" si="15"/>
        <v>V</v>
      </c>
      <c r="E123" s="75" t="e">
        <f>VLOOKUP(C123,'Active 1'!C$21:E$137,3,FALSE)</f>
        <v>#N/A</v>
      </c>
      <c r="G123">
        <v>16802</v>
      </c>
      <c r="H123">
        <v>-3.3E-3</v>
      </c>
      <c r="I123">
        <v>53779.667000000001</v>
      </c>
      <c r="J123" t="s">
        <v>595</v>
      </c>
      <c r="K123" t="s">
        <v>109</v>
      </c>
      <c r="L123" t="s">
        <v>605</v>
      </c>
      <c r="N123" t="s">
        <v>670</v>
      </c>
    </row>
    <row r="124" spans="1:14">
      <c r="A124" s="16" t="str">
        <f t="shared" si="12"/>
        <v>Nagai Kazuo</v>
      </c>
      <c r="B124" s="5" t="str">
        <f t="shared" si="13"/>
        <v>I</v>
      </c>
      <c r="C124" s="16">
        <f t="shared" si="14"/>
        <v>53799.005599999997</v>
      </c>
      <c r="D124" t="str">
        <f t="shared" si="15"/>
        <v>V</v>
      </c>
      <c r="E124" s="75" t="e">
        <f>VLOOKUP(C124,'Active 1'!C$21:E$137,3,FALSE)</f>
        <v>#N/A</v>
      </c>
      <c r="G124">
        <v>16861</v>
      </c>
      <c r="H124">
        <v>-6.7999999999999996E-3</v>
      </c>
      <c r="I124">
        <v>53799.005599999997</v>
      </c>
      <c r="J124" t="s">
        <v>595</v>
      </c>
      <c r="K124" t="s">
        <v>109</v>
      </c>
      <c r="L124" t="s">
        <v>636</v>
      </c>
      <c r="N124" t="s">
        <v>669</v>
      </c>
    </row>
    <row r="125" spans="1:14">
      <c r="A125" s="16" t="str">
        <f t="shared" si="12"/>
        <v>Nakajima Kazuhir</v>
      </c>
      <c r="B125" s="5" t="str">
        <f t="shared" si="13"/>
        <v>II</v>
      </c>
      <c r="C125" s="16">
        <f t="shared" si="14"/>
        <v>53829.003400000001</v>
      </c>
      <c r="D125" t="str">
        <f t="shared" si="15"/>
        <v>Ic</v>
      </c>
      <c r="E125" s="75" t="e">
        <f>VLOOKUP(C125,'Active 1'!C$21:E$137,3,FALSE)</f>
        <v>#N/A</v>
      </c>
      <c r="G125">
        <v>16952</v>
      </c>
      <c r="H125">
        <v>-5.7000000000000002E-3</v>
      </c>
      <c r="I125">
        <v>53829.003400000001</v>
      </c>
      <c r="J125" t="s">
        <v>594</v>
      </c>
      <c r="K125" t="s">
        <v>547</v>
      </c>
      <c r="L125" t="s">
        <v>671</v>
      </c>
      <c r="M125" t="s">
        <v>672</v>
      </c>
    </row>
    <row r="126" spans="1:14">
      <c r="A126" s="16" t="str">
        <f t="shared" si="12"/>
        <v>Nelson Robert</v>
      </c>
      <c r="B126" s="5" t="str">
        <f t="shared" si="13"/>
        <v>II</v>
      </c>
      <c r="C126" s="16">
        <f t="shared" si="14"/>
        <v>54499.7477</v>
      </c>
      <c r="D126" t="str">
        <f t="shared" si="15"/>
        <v>R</v>
      </c>
      <c r="E126" s="75" t="e">
        <f>VLOOKUP(C126,'Active 1'!C$21:E$137,3,FALSE)</f>
        <v>#N/A</v>
      </c>
      <c r="G126">
        <v>18998</v>
      </c>
      <c r="H126">
        <v>-5.5999999999999999E-3</v>
      </c>
      <c r="I126">
        <v>54499.7477</v>
      </c>
      <c r="J126" t="s">
        <v>594</v>
      </c>
      <c r="K126" t="s">
        <v>536</v>
      </c>
      <c r="L126" t="s">
        <v>653</v>
      </c>
      <c r="N126" t="s">
        <v>673</v>
      </c>
    </row>
    <row r="127" spans="1:14">
      <c r="A127" s="16" t="str">
        <f t="shared" si="12"/>
        <v>Dvorak Shawn</v>
      </c>
      <c r="B127" s="5" t="str">
        <f t="shared" si="13"/>
        <v>II</v>
      </c>
      <c r="C127" s="16">
        <f t="shared" si="14"/>
        <v>54529.580800000003</v>
      </c>
      <c r="D127" t="str">
        <f t="shared" si="15"/>
        <v>V</v>
      </c>
      <c r="E127" s="75" t="e">
        <f>VLOOKUP(C127,'Active 1'!C$21:E$137,3,FALSE)</f>
        <v>#N/A</v>
      </c>
      <c r="G127">
        <v>19089</v>
      </c>
      <c r="H127">
        <v>-5.1999999999999998E-3</v>
      </c>
      <c r="I127">
        <v>54529.580800000003</v>
      </c>
      <c r="J127" t="s">
        <v>594</v>
      </c>
      <c r="K127" t="s">
        <v>109</v>
      </c>
      <c r="L127" t="s">
        <v>674</v>
      </c>
      <c r="N127" t="s">
        <v>675</v>
      </c>
    </row>
    <row r="128" spans="1:14">
      <c r="A128" s="16" t="str">
        <f t="shared" si="12"/>
        <v>Nakajima Kazuhir</v>
      </c>
      <c r="B128" s="5" t="str">
        <f t="shared" si="13"/>
        <v>I</v>
      </c>
      <c r="C128" s="16">
        <f t="shared" si="14"/>
        <v>54554.985800000002</v>
      </c>
      <c r="D128" t="str">
        <f t="shared" si="15"/>
        <v>Ic</v>
      </c>
      <c r="E128" s="75" t="e">
        <f>VLOOKUP(C128,'Active 1'!C$21:E$137,3,FALSE)</f>
        <v>#N/A</v>
      </c>
      <c r="G128">
        <v>19167</v>
      </c>
      <c r="H128">
        <v>-7.1000000000000004E-3</v>
      </c>
      <c r="I128">
        <v>54554.985800000002</v>
      </c>
      <c r="J128" t="s">
        <v>595</v>
      </c>
      <c r="K128" t="s">
        <v>547</v>
      </c>
      <c r="L128" t="s">
        <v>671</v>
      </c>
      <c r="M128" t="s">
        <v>676</v>
      </c>
    </row>
    <row r="129" spans="1:14">
      <c r="A129" s="16" t="str">
        <f t="shared" si="12"/>
        <v>Diethelm Roger</v>
      </c>
      <c r="B129" s="5" t="str">
        <f t="shared" si="13"/>
        <v>II</v>
      </c>
      <c r="C129" s="16">
        <f t="shared" si="14"/>
        <v>54829.883099999999</v>
      </c>
      <c r="D129" t="str">
        <f t="shared" si="15"/>
        <v>V</v>
      </c>
      <c r="E129" s="75" t="e">
        <f>VLOOKUP(C129,'Active 1'!C$21:E$137,3,FALSE)</f>
        <v>#N/A</v>
      </c>
      <c r="G129">
        <v>20005</v>
      </c>
      <c r="H129">
        <v>2.8999999999999998E-3</v>
      </c>
      <c r="I129">
        <v>54829.883099999999</v>
      </c>
      <c r="J129" t="s">
        <v>594</v>
      </c>
      <c r="K129" t="s">
        <v>109</v>
      </c>
      <c r="L129" t="s">
        <v>605</v>
      </c>
      <c r="N129" t="s">
        <v>677</v>
      </c>
    </row>
    <row r="130" spans="1:14">
      <c r="A130" s="16" t="str">
        <f t="shared" si="12"/>
        <v>Diethelm Roger</v>
      </c>
      <c r="B130" s="5" t="str">
        <f t="shared" si="13"/>
        <v>I</v>
      </c>
      <c r="C130" s="16">
        <f t="shared" si="14"/>
        <v>54889.701399999998</v>
      </c>
      <c r="D130" t="str">
        <f t="shared" si="15"/>
        <v>V</v>
      </c>
      <c r="E130" s="75" t="e">
        <f>VLOOKUP(C130,'Active 1'!C$21:E$137,3,FALSE)</f>
        <v>#N/A</v>
      </c>
      <c r="G130">
        <v>20188</v>
      </c>
      <c r="H130">
        <v>-8.0000000000000002E-3</v>
      </c>
      <c r="I130">
        <v>54889.701399999998</v>
      </c>
      <c r="J130" t="s">
        <v>595</v>
      </c>
      <c r="K130" t="s">
        <v>109</v>
      </c>
      <c r="L130" t="s">
        <v>605</v>
      </c>
      <c r="N130" t="s">
        <v>678</v>
      </c>
    </row>
    <row r="131" spans="1:14">
      <c r="A131" s="16" t="str">
        <f t="shared" si="12"/>
        <v>Nagai Kazuo</v>
      </c>
      <c r="B131" s="5" t="str">
        <f t="shared" si="13"/>
        <v>II</v>
      </c>
      <c r="C131" s="16">
        <f t="shared" si="14"/>
        <v>55593.069100000001</v>
      </c>
      <c r="D131" t="str">
        <f t="shared" si="15"/>
        <v>Ic</v>
      </c>
      <c r="E131" s="75" t="e">
        <f>VLOOKUP(C131,'Active 1'!C$21:E$137,3,FALSE)</f>
        <v>#N/A</v>
      </c>
      <c r="G131">
        <v>22333</v>
      </c>
      <c r="H131">
        <v>-4.0000000000000001E-3</v>
      </c>
      <c r="I131">
        <v>55593.069100000001</v>
      </c>
      <c r="J131" t="s">
        <v>594</v>
      </c>
      <c r="K131" t="s">
        <v>547</v>
      </c>
      <c r="L131" t="s">
        <v>636</v>
      </c>
      <c r="N131" t="s">
        <v>679</v>
      </c>
    </row>
    <row r="132" spans="1:14">
      <c r="A132" s="16" t="str">
        <f t="shared" si="12"/>
        <v>Agerer Franz</v>
      </c>
      <c r="B132" s="5" t="str">
        <f t="shared" si="13"/>
        <v>I</v>
      </c>
      <c r="C132" s="16">
        <f t="shared" si="14"/>
        <v>55623.395199999999</v>
      </c>
      <c r="D132" t="e">
        <f t="shared" si="15"/>
        <v>#NAME?</v>
      </c>
      <c r="E132" s="75" t="e">
        <f>VLOOKUP(C132,'Active 1'!C$21:E$137,3,FALSE)</f>
        <v>#N/A</v>
      </c>
      <c r="G132">
        <v>22426</v>
      </c>
      <c r="H132">
        <v>-2.2000000000000001E-3</v>
      </c>
      <c r="I132">
        <v>55623.395199999999</v>
      </c>
      <c r="J132" t="s">
        <v>595</v>
      </c>
      <c r="K132" t="e">
        <f>-Ir</f>
        <v>#NAME?</v>
      </c>
      <c r="L132" t="s">
        <v>620</v>
      </c>
      <c r="N132" t="s">
        <v>680</v>
      </c>
    </row>
    <row r="133" spans="1:14">
      <c r="A133" s="16" t="str">
        <f t="shared" si="12"/>
        <v>Diethelm Roger</v>
      </c>
      <c r="B133" s="5" t="str">
        <f t="shared" si="13"/>
        <v>II</v>
      </c>
      <c r="C133" s="16">
        <f t="shared" si="14"/>
        <v>55632.7353</v>
      </c>
      <c r="D133" t="str">
        <f t="shared" si="15"/>
        <v>V</v>
      </c>
      <c r="E133" s="75" t="e">
        <f>VLOOKUP(C133,'Active 1'!C$21:E$137,3,FALSE)</f>
        <v>#N/A</v>
      </c>
      <c r="G133">
        <v>22454</v>
      </c>
      <c r="H133">
        <v>-5.4000000000000003E-3</v>
      </c>
      <c r="I133">
        <v>55632.7353</v>
      </c>
      <c r="J133" t="s">
        <v>594</v>
      </c>
      <c r="K133" t="s">
        <v>109</v>
      </c>
      <c r="L133" t="s">
        <v>605</v>
      </c>
      <c r="N133" t="s">
        <v>681</v>
      </c>
    </row>
    <row r="134" spans="1:14">
      <c r="A134" s="16" t="str">
        <f t="shared" si="12"/>
        <v>Agerer Franz</v>
      </c>
      <c r="B134" s="5" t="str">
        <f t="shared" si="13"/>
        <v>II</v>
      </c>
      <c r="C134" s="16">
        <f t="shared" si="14"/>
        <v>55979.583500000001</v>
      </c>
      <c r="D134" t="e">
        <f t="shared" si="15"/>
        <v>#NAME?</v>
      </c>
      <c r="E134" s="75" t="e">
        <f>VLOOKUP(C134,'Active 1'!C$21:E$137,3,FALSE)</f>
        <v>#N/A</v>
      </c>
      <c r="G134">
        <v>23512</v>
      </c>
      <c r="H134">
        <v>-3.5000000000000001E-3</v>
      </c>
      <c r="I134">
        <v>55979.583500000001</v>
      </c>
      <c r="J134" t="s">
        <v>594</v>
      </c>
      <c r="K134" t="e">
        <f>-Ir</f>
        <v>#NAME?</v>
      </c>
      <c r="L134" t="s">
        <v>620</v>
      </c>
      <c r="N134" t="s">
        <v>682</v>
      </c>
    </row>
    <row r="135" spans="1:14">
      <c r="A135" s="16" t="str">
        <f t="shared" si="12"/>
        <v>Diethelm Roger</v>
      </c>
      <c r="B135" s="5" t="str">
        <f t="shared" si="13"/>
        <v>I</v>
      </c>
      <c r="C135" s="16">
        <f t="shared" si="14"/>
        <v>56000.728600000002</v>
      </c>
      <c r="D135" t="str">
        <f t="shared" si="15"/>
        <v>V</v>
      </c>
      <c r="E135" s="75" t="e">
        <f>VLOOKUP(C135,'Active 1'!C$21:E$137,3,FALSE)</f>
        <v>#N/A</v>
      </c>
      <c r="G135">
        <v>23577</v>
      </c>
      <c r="H135">
        <v>-3.5000000000000001E-3</v>
      </c>
      <c r="I135">
        <v>56000.728600000002</v>
      </c>
      <c r="J135" t="s">
        <v>595</v>
      </c>
      <c r="K135" t="s">
        <v>109</v>
      </c>
      <c r="L135" t="s">
        <v>605</v>
      </c>
      <c r="N135" t="s">
        <v>683</v>
      </c>
    </row>
    <row r="136" spans="1:14">
      <c r="A136" s="16" t="str">
        <f t="shared" si="12"/>
        <v>Agerer Franz</v>
      </c>
      <c r="B136" s="5" t="str">
        <f t="shared" si="13"/>
        <v>I</v>
      </c>
      <c r="C136" s="16">
        <f t="shared" si="14"/>
        <v>56003.354800000001</v>
      </c>
      <c r="D136" t="e">
        <f t="shared" si="15"/>
        <v>#NAME?</v>
      </c>
      <c r="E136" s="75" t="e">
        <f>VLOOKUP(C136,'Active 1'!C$21:E$137,3,FALSE)</f>
        <v>#N/A</v>
      </c>
      <c r="G136">
        <v>23585</v>
      </c>
      <c r="H136">
        <v>1E-4</v>
      </c>
      <c r="I136">
        <v>56003.354800000001</v>
      </c>
      <c r="J136" t="s">
        <v>595</v>
      </c>
      <c r="K136" t="e">
        <f>-Ir</f>
        <v>#NAME?</v>
      </c>
      <c r="L136" t="s">
        <v>620</v>
      </c>
      <c r="N136" t="s">
        <v>682</v>
      </c>
    </row>
    <row r="137" spans="1:14">
      <c r="A137" s="16" t="str">
        <f t="shared" si="12"/>
        <v>Diethelm Roger</v>
      </c>
      <c r="B137" s="5" t="str">
        <f t="shared" si="13"/>
        <v>II</v>
      </c>
      <c r="C137" s="16">
        <f t="shared" si="14"/>
        <v>56298.893600000003</v>
      </c>
      <c r="D137" t="str">
        <f t="shared" si="15"/>
        <v>V</v>
      </c>
      <c r="E137" s="75" t="e">
        <f>VLOOKUP(C137,'Active 1'!C$21:E$137,3,FALSE)</f>
        <v>#N/A</v>
      </c>
      <c r="G137">
        <v>24486</v>
      </c>
      <c r="H137">
        <v>-1.8E-3</v>
      </c>
      <c r="I137">
        <v>56298.893600000003</v>
      </c>
      <c r="J137" t="s">
        <v>594</v>
      </c>
      <c r="K137" t="s">
        <v>109</v>
      </c>
      <c r="L137" t="s">
        <v>605</v>
      </c>
      <c r="N137" t="s">
        <v>684</v>
      </c>
    </row>
    <row r="138" spans="1:14">
      <c r="A138" s="16">
        <f t="shared" si="12"/>
        <v>0</v>
      </c>
      <c r="B138" s="5" t="str">
        <f t="shared" si="13"/>
        <v>I</v>
      </c>
      <c r="C138" s="16">
        <f t="shared" si="14"/>
        <v>0</v>
      </c>
      <c r="D138">
        <f t="shared" si="15"/>
        <v>0</v>
      </c>
    </row>
    <row r="139" spans="1:14">
      <c r="A139" s="16">
        <f t="shared" ref="A139:A202" si="16">L139</f>
        <v>0</v>
      </c>
      <c r="B139" s="5" t="str">
        <f t="shared" ref="B139:B202" si="17">IF(J139="s","II","I")</f>
        <v>I</v>
      </c>
      <c r="C139" s="16">
        <f t="shared" ref="C139:C202" si="18">I139</f>
        <v>0</v>
      </c>
      <c r="D139">
        <f t="shared" ref="D139:D202" si="19">K139</f>
        <v>0</v>
      </c>
    </row>
    <row r="140" spans="1:14">
      <c r="A140" s="16">
        <f t="shared" si="16"/>
        <v>0</v>
      </c>
      <c r="B140" s="5" t="str">
        <f t="shared" si="17"/>
        <v>I</v>
      </c>
      <c r="C140" s="16">
        <f t="shared" si="18"/>
        <v>0</v>
      </c>
      <c r="D140">
        <f t="shared" si="19"/>
        <v>0</v>
      </c>
    </row>
    <row r="141" spans="1:14">
      <c r="A141" s="16">
        <f t="shared" si="16"/>
        <v>0</v>
      </c>
      <c r="B141" s="5" t="str">
        <f t="shared" si="17"/>
        <v>I</v>
      </c>
      <c r="C141" s="16">
        <f t="shared" si="18"/>
        <v>0</v>
      </c>
      <c r="D141">
        <f t="shared" si="19"/>
        <v>0</v>
      </c>
    </row>
    <row r="142" spans="1:14">
      <c r="A142" s="16">
        <f t="shared" si="16"/>
        <v>0</v>
      </c>
      <c r="B142" s="5" t="str">
        <f t="shared" si="17"/>
        <v>I</v>
      </c>
      <c r="C142" s="16">
        <f t="shared" si="18"/>
        <v>0</v>
      </c>
      <c r="D142">
        <f t="shared" si="19"/>
        <v>0</v>
      </c>
    </row>
    <row r="143" spans="1:14">
      <c r="A143" s="16">
        <f t="shared" si="16"/>
        <v>0</v>
      </c>
      <c r="B143" s="5" t="str">
        <f t="shared" si="17"/>
        <v>I</v>
      </c>
      <c r="C143" s="16">
        <f t="shared" si="18"/>
        <v>0</v>
      </c>
      <c r="D143">
        <f t="shared" si="19"/>
        <v>0</v>
      </c>
    </row>
    <row r="144" spans="1:14">
      <c r="A144" s="16">
        <f t="shared" si="16"/>
        <v>0</v>
      </c>
      <c r="B144" s="5" t="str">
        <f t="shared" si="17"/>
        <v>I</v>
      </c>
      <c r="C144" s="16">
        <f t="shared" si="18"/>
        <v>0</v>
      </c>
      <c r="D144">
        <f t="shared" si="19"/>
        <v>0</v>
      </c>
    </row>
    <row r="145" spans="1:4">
      <c r="A145" s="16">
        <f t="shared" si="16"/>
        <v>0</v>
      </c>
      <c r="B145" s="5" t="str">
        <f t="shared" si="17"/>
        <v>I</v>
      </c>
      <c r="C145" s="16">
        <f t="shared" si="18"/>
        <v>0</v>
      </c>
      <c r="D145">
        <f t="shared" si="19"/>
        <v>0</v>
      </c>
    </row>
    <row r="146" spans="1:4">
      <c r="A146" s="16">
        <f t="shared" si="16"/>
        <v>0</v>
      </c>
      <c r="B146" s="5" t="str">
        <f t="shared" si="17"/>
        <v>I</v>
      </c>
      <c r="C146" s="16">
        <f t="shared" si="18"/>
        <v>0</v>
      </c>
      <c r="D146">
        <f t="shared" si="19"/>
        <v>0</v>
      </c>
    </row>
    <row r="147" spans="1:4">
      <c r="A147" s="16">
        <f t="shared" si="16"/>
        <v>0</v>
      </c>
      <c r="B147" s="5" t="str">
        <f t="shared" si="17"/>
        <v>I</v>
      </c>
      <c r="C147" s="16">
        <f t="shared" si="18"/>
        <v>0</v>
      </c>
      <c r="D147">
        <f t="shared" si="19"/>
        <v>0</v>
      </c>
    </row>
    <row r="148" spans="1:4">
      <c r="A148" s="16">
        <f t="shared" si="16"/>
        <v>0</v>
      </c>
      <c r="B148" s="5" t="str">
        <f t="shared" si="17"/>
        <v>I</v>
      </c>
      <c r="C148" s="16">
        <f t="shared" si="18"/>
        <v>0</v>
      </c>
      <c r="D148">
        <f t="shared" si="19"/>
        <v>0</v>
      </c>
    </row>
    <row r="149" spans="1:4">
      <c r="A149" s="16">
        <f t="shared" si="16"/>
        <v>0</v>
      </c>
      <c r="B149" s="5" t="str">
        <f t="shared" si="17"/>
        <v>I</v>
      </c>
      <c r="C149" s="16">
        <f t="shared" si="18"/>
        <v>0</v>
      </c>
      <c r="D149">
        <f t="shared" si="19"/>
        <v>0</v>
      </c>
    </row>
    <row r="150" spans="1:4">
      <c r="A150" s="16">
        <f t="shared" si="16"/>
        <v>0</v>
      </c>
      <c r="B150" s="5" t="str">
        <f t="shared" si="17"/>
        <v>I</v>
      </c>
      <c r="C150" s="16">
        <f t="shared" si="18"/>
        <v>0</v>
      </c>
      <c r="D150">
        <f t="shared" si="19"/>
        <v>0</v>
      </c>
    </row>
    <row r="151" spans="1:4">
      <c r="A151" s="16">
        <f t="shared" si="16"/>
        <v>0</v>
      </c>
      <c r="B151" s="5" t="str">
        <f t="shared" si="17"/>
        <v>I</v>
      </c>
      <c r="C151" s="16">
        <f t="shared" si="18"/>
        <v>0</v>
      </c>
      <c r="D151">
        <f t="shared" si="19"/>
        <v>0</v>
      </c>
    </row>
    <row r="152" spans="1:4">
      <c r="A152" s="16">
        <f t="shared" si="16"/>
        <v>0</v>
      </c>
      <c r="B152" s="5" t="str">
        <f t="shared" si="17"/>
        <v>I</v>
      </c>
      <c r="C152" s="16">
        <f t="shared" si="18"/>
        <v>0</v>
      </c>
      <c r="D152">
        <f t="shared" si="19"/>
        <v>0</v>
      </c>
    </row>
    <row r="153" spans="1:4">
      <c r="A153" s="16">
        <f t="shared" si="16"/>
        <v>0</v>
      </c>
      <c r="B153" s="5" t="str">
        <f t="shared" si="17"/>
        <v>I</v>
      </c>
      <c r="C153" s="16">
        <f t="shared" si="18"/>
        <v>0</v>
      </c>
      <c r="D153">
        <f t="shared" si="19"/>
        <v>0</v>
      </c>
    </row>
    <row r="154" spans="1:4">
      <c r="A154" s="16">
        <f t="shared" si="16"/>
        <v>0</v>
      </c>
      <c r="B154" s="5" t="str">
        <f t="shared" si="17"/>
        <v>I</v>
      </c>
      <c r="C154" s="16">
        <f t="shared" si="18"/>
        <v>0</v>
      </c>
      <c r="D154">
        <f t="shared" si="19"/>
        <v>0</v>
      </c>
    </row>
    <row r="155" spans="1:4">
      <c r="A155" s="16">
        <f t="shared" si="16"/>
        <v>0</v>
      </c>
      <c r="B155" s="5" t="str">
        <f t="shared" si="17"/>
        <v>I</v>
      </c>
      <c r="C155" s="16">
        <f t="shared" si="18"/>
        <v>0</v>
      </c>
      <c r="D155">
        <f t="shared" si="19"/>
        <v>0</v>
      </c>
    </row>
    <row r="156" spans="1:4">
      <c r="A156" s="16">
        <f t="shared" si="16"/>
        <v>0</v>
      </c>
      <c r="B156" s="5" t="str">
        <f t="shared" si="17"/>
        <v>I</v>
      </c>
      <c r="C156" s="16">
        <f t="shared" si="18"/>
        <v>0</v>
      </c>
      <c r="D156">
        <f t="shared" si="19"/>
        <v>0</v>
      </c>
    </row>
    <row r="157" spans="1:4">
      <c r="A157" s="16">
        <f t="shared" si="16"/>
        <v>0</v>
      </c>
      <c r="B157" s="5" t="str">
        <f t="shared" si="17"/>
        <v>I</v>
      </c>
      <c r="C157" s="16">
        <f t="shared" si="18"/>
        <v>0</v>
      </c>
      <c r="D157">
        <f t="shared" si="19"/>
        <v>0</v>
      </c>
    </row>
    <row r="158" spans="1:4">
      <c r="A158" s="16">
        <f t="shared" si="16"/>
        <v>0</v>
      </c>
      <c r="B158" s="5" t="str">
        <f t="shared" si="17"/>
        <v>I</v>
      </c>
      <c r="C158" s="16">
        <f t="shared" si="18"/>
        <v>0</v>
      </c>
      <c r="D158">
        <f t="shared" si="19"/>
        <v>0</v>
      </c>
    </row>
    <row r="159" spans="1:4">
      <c r="A159" s="16">
        <f t="shared" si="16"/>
        <v>0</v>
      </c>
      <c r="B159" s="5" t="str">
        <f t="shared" si="17"/>
        <v>I</v>
      </c>
      <c r="C159" s="16">
        <f t="shared" si="18"/>
        <v>0</v>
      </c>
      <c r="D159">
        <f t="shared" si="19"/>
        <v>0</v>
      </c>
    </row>
    <row r="160" spans="1:4">
      <c r="A160" s="16">
        <f t="shared" si="16"/>
        <v>0</v>
      </c>
      <c r="B160" s="5" t="str">
        <f t="shared" si="17"/>
        <v>I</v>
      </c>
      <c r="C160" s="16">
        <f t="shared" si="18"/>
        <v>0</v>
      </c>
      <c r="D160">
        <f t="shared" si="19"/>
        <v>0</v>
      </c>
    </row>
    <row r="161" spans="1:4">
      <c r="A161" s="16">
        <f t="shared" si="16"/>
        <v>0</v>
      </c>
      <c r="B161" s="5" t="str">
        <f t="shared" si="17"/>
        <v>I</v>
      </c>
      <c r="C161" s="16">
        <f t="shared" si="18"/>
        <v>0</v>
      </c>
      <c r="D161">
        <f t="shared" si="19"/>
        <v>0</v>
      </c>
    </row>
    <row r="162" spans="1:4">
      <c r="A162" s="16">
        <f t="shared" si="16"/>
        <v>0</v>
      </c>
      <c r="B162" s="5" t="str">
        <f t="shared" si="17"/>
        <v>I</v>
      </c>
      <c r="C162" s="16">
        <f t="shared" si="18"/>
        <v>0</v>
      </c>
      <c r="D162">
        <f t="shared" si="19"/>
        <v>0</v>
      </c>
    </row>
    <row r="163" spans="1:4">
      <c r="A163" s="16">
        <f t="shared" si="16"/>
        <v>0</v>
      </c>
      <c r="B163" s="5" t="str">
        <f t="shared" si="17"/>
        <v>I</v>
      </c>
      <c r="C163" s="16">
        <f t="shared" si="18"/>
        <v>0</v>
      </c>
      <c r="D163">
        <f t="shared" si="19"/>
        <v>0</v>
      </c>
    </row>
    <row r="164" spans="1:4">
      <c r="A164" s="16">
        <f t="shared" si="16"/>
        <v>0</v>
      </c>
      <c r="B164" s="5" t="str">
        <f t="shared" si="17"/>
        <v>I</v>
      </c>
      <c r="C164" s="16">
        <f t="shared" si="18"/>
        <v>0</v>
      </c>
      <c r="D164">
        <f t="shared" si="19"/>
        <v>0</v>
      </c>
    </row>
    <row r="165" spans="1:4">
      <c r="A165" s="16">
        <f t="shared" si="16"/>
        <v>0</v>
      </c>
      <c r="B165" s="5" t="str">
        <f t="shared" si="17"/>
        <v>I</v>
      </c>
      <c r="C165" s="16">
        <f t="shared" si="18"/>
        <v>0</v>
      </c>
      <c r="D165">
        <f t="shared" si="19"/>
        <v>0</v>
      </c>
    </row>
    <row r="166" spans="1:4">
      <c r="A166" s="16">
        <f t="shared" si="16"/>
        <v>0</v>
      </c>
      <c r="B166" s="5" t="str">
        <f t="shared" si="17"/>
        <v>I</v>
      </c>
      <c r="C166" s="16">
        <f t="shared" si="18"/>
        <v>0</v>
      </c>
      <c r="D166">
        <f t="shared" si="19"/>
        <v>0</v>
      </c>
    </row>
    <row r="167" spans="1:4">
      <c r="A167" s="16">
        <f t="shared" si="16"/>
        <v>0</v>
      </c>
      <c r="B167" s="5" t="str">
        <f t="shared" si="17"/>
        <v>I</v>
      </c>
      <c r="C167" s="16">
        <f t="shared" si="18"/>
        <v>0</v>
      </c>
      <c r="D167">
        <f t="shared" si="19"/>
        <v>0</v>
      </c>
    </row>
    <row r="168" spans="1:4">
      <c r="A168" s="16">
        <f t="shared" si="16"/>
        <v>0</v>
      </c>
      <c r="B168" s="5" t="str">
        <f t="shared" si="17"/>
        <v>I</v>
      </c>
      <c r="C168" s="16">
        <f t="shared" si="18"/>
        <v>0</v>
      </c>
      <c r="D168">
        <f t="shared" si="19"/>
        <v>0</v>
      </c>
    </row>
    <row r="169" spans="1:4">
      <c r="A169" s="16">
        <f t="shared" si="16"/>
        <v>0</v>
      </c>
      <c r="B169" s="5" t="str">
        <f t="shared" si="17"/>
        <v>I</v>
      </c>
      <c r="C169" s="16">
        <f t="shared" si="18"/>
        <v>0</v>
      </c>
      <c r="D169">
        <f t="shared" si="19"/>
        <v>0</v>
      </c>
    </row>
    <row r="170" spans="1:4">
      <c r="A170" s="16">
        <f t="shared" si="16"/>
        <v>0</v>
      </c>
      <c r="B170" s="5" t="str">
        <f t="shared" si="17"/>
        <v>I</v>
      </c>
      <c r="C170" s="16">
        <f t="shared" si="18"/>
        <v>0</v>
      </c>
      <c r="D170">
        <f t="shared" si="19"/>
        <v>0</v>
      </c>
    </row>
    <row r="171" spans="1:4">
      <c r="A171" s="16">
        <f t="shared" si="16"/>
        <v>0</v>
      </c>
      <c r="B171" s="5" t="str">
        <f t="shared" si="17"/>
        <v>I</v>
      </c>
      <c r="C171" s="16">
        <f t="shared" si="18"/>
        <v>0</v>
      </c>
      <c r="D171">
        <f t="shared" si="19"/>
        <v>0</v>
      </c>
    </row>
    <row r="172" spans="1:4">
      <c r="A172" s="16">
        <f t="shared" si="16"/>
        <v>0</v>
      </c>
      <c r="B172" s="5" t="str">
        <f t="shared" si="17"/>
        <v>I</v>
      </c>
      <c r="C172" s="16">
        <f t="shared" si="18"/>
        <v>0</v>
      </c>
      <c r="D172">
        <f t="shared" si="19"/>
        <v>0</v>
      </c>
    </row>
    <row r="173" spans="1:4">
      <c r="A173" s="16">
        <f t="shared" si="16"/>
        <v>0</v>
      </c>
      <c r="B173" s="5" t="str">
        <f t="shared" si="17"/>
        <v>I</v>
      </c>
      <c r="C173" s="16">
        <f t="shared" si="18"/>
        <v>0</v>
      </c>
      <c r="D173">
        <f t="shared" si="19"/>
        <v>0</v>
      </c>
    </row>
    <row r="174" spans="1:4">
      <c r="A174" s="16">
        <f t="shared" si="16"/>
        <v>0</v>
      </c>
      <c r="B174" s="5" t="str">
        <f t="shared" si="17"/>
        <v>I</v>
      </c>
      <c r="C174" s="16">
        <f t="shared" si="18"/>
        <v>0</v>
      </c>
      <c r="D174">
        <f t="shared" si="19"/>
        <v>0</v>
      </c>
    </row>
    <row r="175" spans="1:4">
      <c r="A175" s="16">
        <f t="shared" si="16"/>
        <v>0</v>
      </c>
      <c r="B175" s="5" t="str">
        <f t="shared" si="17"/>
        <v>I</v>
      </c>
      <c r="C175" s="16">
        <f t="shared" si="18"/>
        <v>0</v>
      </c>
      <c r="D175">
        <f t="shared" si="19"/>
        <v>0</v>
      </c>
    </row>
    <row r="176" spans="1:4">
      <c r="A176" s="16">
        <f t="shared" si="16"/>
        <v>0</v>
      </c>
      <c r="B176" s="5" t="str">
        <f t="shared" si="17"/>
        <v>I</v>
      </c>
      <c r="C176" s="16">
        <f t="shared" si="18"/>
        <v>0</v>
      </c>
      <c r="D176">
        <f t="shared" si="19"/>
        <v>0</v>
      </c>
    </row>
    <row r="177" spans="1:4">
      <c r="A177" s="16">
        <f t="shared" si="16"/>
        <v>0</v>
      </c>
      <c r="B177" s="5" t="str">
        <f t="shared" si="17"/>
        <v>I</v>
      </c>
      <c r="C177" s="16">
        <f t="shared" si="18"/>
        <v>0</v>
      </c>
      <c r="D177">
        <f t="shared" si="19"/>
        <v>0</v>
      </c>
    </row>
    <row r="178" spans="1:4">
      <c r="A178" s="16">
        <f t="shared" si="16"/>
        <v>0</v>
      </c>
      <c r="B178" s="5" t="str">
        <f t="shared" si="17"/>
        <v>I</v>
      </c>
      <c r="C178" s="16">
        <f t="shared" si="18"/>
        <v>0</v>
      </c>
      <c r="D178">
        <f t="shared" si="19"/>
        <v>0</v>
      </c>
    </row>
    <row r="179" spans="1:4">
      <c r="A179" s="16">
        <f t="shared" si="16"/>
        <v>0</v>
      </c>
      <c r="B179" s="5" t="str">
        <f t="shared" si="17"/>
        <v>I</v>
      </c>
      <c r="C179" s="16">
        <f t="shared" si="18"/>
        <v>0</v>
      </c>
      <c r="D179">
        <f t="shared" si="19"/>
        <v>0</v>
      </c>
    </row>
    <row r="180" spans="1:4">
      <c r="A180" s="16">
        <f t="shared" si="16"/>
        <v>0</v>
      </c>
      <c r="B180" s="5" t="str">
        <f t="shared" si="17"/>
        <v>I</v>
      </c>
      <c r="C180" s="16">
        <f t="shared" si="18"/>
        <v>0</v>
      </c>
      <c r="D180">
        <f t="shared" si="19"/>
        <v>0</v>
      </c>
    </row>
    <row r="181" spans="1:4">
      <c r="A181" s="16">
        <f t="shared" si="16"/>
        <v>0</v>
      </c>
      <c r="B181" s="5" t="str">
        <f t="shared" si="17"/>
        <v>I</v>
      </c>
      <c r="C181" s="16">
        <f t="shared" si="18"/>
        <v>0</v>
      </c>
      <c r="D181">
        <f t="shared" si="19"/>
        <v>0</v>
      </c>
    </row>
    <row r="182" spans="1:4">
      <c r="A182" s="16">
        <f t="shared" si="16"/>
        <v>0</v>
      </c>
      <c r="B182" s="5" t="str">
        <f t="shared" si="17"/>
        <v>I</v>
      </c>
      <c r="C182" s="16">
        <f t="shared" si="18"/>
        <v>0</v>
      </c>
      <c r="D182">
        <f t="shared" si="19"/>
        <v>0</v>
      </c>
    </row>
    <row r="183" spans="1:4">
      <c r="A183" s="16">
        <f t="shared" si="16"/>
        <v>0</v>
      </c>
      <c r="B183" s="5" t="str">
        <f t="shared" si="17"/>
        <v>I</v>
      </c>
      <c r="C183" s="16">
        <f t="shared" si="18"/>
        <v>0</v>
      </c>
      <c r="D183">
        <f t="shared" si="19"/>
        <v>0</v>
      </c>
    </row>
    <row r="184" spans="1:4">
      <c r="A184" s="16">
        <f t="shared" si="16"/>
        <v>0</v>
      </c>
      <c r="B184" s="5" t="str">
        <f t="shared" si="17"/>
        <v>I</v>
      </c>
      <c r="C184" s="16">
        <f t="shared" si="18"/>
        <v>0</v>
      </c>
      <c r="D184">
        <f t="shared" si="19"/>
        <v>0</v>
      </c>
    </row>
    <row r="185" spans="1:4">
      <c r="A185" s="16">
        <f t="shared" si="16"/>
        <v>0</v>
      </c>
      <c r="B185" s="5" t="str">
        <f t="shared" si="17"/>
        <v>I</v>
      </c>
      <c r="C185" s="16">
        <f t="shared" si="18"/>
        <v>0</v>
      </c>
      <c r="D185">
        <f t="shared" si="19"/>
        <v>0</v>
      </c>
    </row>
    <row r="186" spans="1:4">
      <c r="A186" s="16">
        <f t="shared" si="16"/>
        <v>0</v>
      </c>
      <c r="B186" s="5" t="str">
        <f t="shared" si="17"/>
        <v>I</v>
      </c>
      <c r="C186" s="16">
        <f t="shared" si="18"/>
        <v>0</v>
      </c>
      <c r="D186">
        <f t="shared" si="19"/>
        <v>0</v>
      </c>
    </row>
    <row r="187" spans="1:4">
      <c r="A187" s="16">
        <f t="shared" si="16"/>
        <v>0</v>
      </c>
      <c r="B187" s="5" t="str">
        <f t="shared" si="17"/>
        <v>I</v>
      </c>
      <c r="C187" s="16">
        <f t="shared" si="18"/>
        <v>0</v>
      </c>
      <c r="D187">
        <f t="shared" si="19"/>
        <v>0</v>
      </c>
    </row>
    <row r="188" spans="1:4">
      <c r="A188" s="16">
        <f t="shared" si="16"/>
        <v>0</v>
      </c>
      <c r="B188" s="5" t="str">
        <f t="shared" si="17"/>
        <v>I</v>
      </c>
      <c r="C188" s="16">
        <f t="shared" si="18"/>
        <v>0</v>
      </c>
      <c r="D188">
        <f t="shared" si="19"/>
        <v>0</v>
      </c>
    </row>
    <row r="189" spans="1:4">
      <c r="A189" s="16">
        <f t="shared" si="16"/>
        <v>0</v>
      </c>
      <c r="B189" s="5" t="str">
        <f t="shared" si="17"/>
        <v>I</v>
      </c>
      <c r="C189" s="16">
        <f t="shared" si="18"/>
        <v>0</v>
      </c>
      <c r="D189">
        <f t="shared" si="19"/>
        <v>0</v>
      </c>
    </row>
    <row r="190" spans="1:4">
      <c r="A190" s="16">
        <f t="shared" si="16"/>
        <v>0</v>
      </c>
      <c r="B190" s="5" t="str">
        <f t="shared" si="17"/>
        <v>I</v>
      </c>
      <c r="C190" s="16">
        <f t="shared" si="18"/>
        <v>0</v>
      </c>
      <c r="D190">
        <f t="shared" si="19"/>
        <v>0</v>
      </c>
    </row>
    <row r="191" spans="1:4">
      <c r="A191" s="16">
        <f t="shared" si="16"/>
        <v>0</v>
      </c>
      <c r="B191" s="5" t="str">
        <f t="shared" si="17"/>
        <v>I</v>
      </c>
      <c r="C191" s="16">
        <f t="shared" si="18"/>
        <v>0</v>
      </c>
      <c r="D191">
        <f t="shared" si="19"/>
        <v>0</v>
      </c>
    </row>
    <row r="192" spans="1:4">
      <c r="A192" s="16">
        <f t="shared" si="16"/>
        <v>0</v>
      </c>
      <c r="B192" s="5" t="str">
        <f t="shared" si="17"/>
        <v>I</v>
      </c>
      <c r="C192" s="16">
        <f t="shared" si="18"/>
        <v>0</v>
      </c>
      <c r="D192">
        <f t="shared" si="19"/>
        <v>0</v>
      </c>
    </row>
    <row r="193" spans="1:4">
      <c r="A193" s="16">
        <f t="shared" si="16"/>
        <v>0</v>
      </c>
      <c r="B193" s="5" t="str">
        <f t="shared" si="17"/>
        <v>I</v>
      </c>
      <c r="C193" s="16">
        <f t="shared" si="18"/>
        <v>0</v>
      </c>
      <c r="D193">
        <f t="shared" si="19"/>
        <v>0</v>
      </c>
    </row>
    <row r="194" spans="1:4">
      <c r="A194" s="16">
        <f t="shared" si="16"/>
        <v>0</v>
      </c>
      <c r="B194" s="5" t="str">
        <f t="shared" si="17"/>
        <v>I</v>
      </c>
      <c r="C194" s="16">
        <f t="shared" si="18"/>
        <v>0</v>
      </c>
      <c r="D194">
        <f t="shared" si="19"/>
        <v>0</v>
      </c>
    </row>
    <row r="195" spans="1:4">
      <c r="A195" s="16">
        <f t="shared" si="16"/>
        <v>0</v>
      </c>
      <c r="B195" s="5" t="str">
        <f t="shared" si="17"/>
        <v>I</v>
      </c>
      <c r="C195" s="16">
        <f t="shared" si="18"/>
        <v>0</v>
      </c>
      <c r="D195">
        <f t="shared" si="19"/>
        <v>0</v>
      </c>
    </row>
    <row r="196" spans="1:4">
      <c r="A196" s="16">
        <f t="shared" si="16"/>
        <v>0</v>
      </c>
      <c r="B196" s="5" t="str">
        <f t="shared" si="17"/>
        <v>I</v>
      </c>
      <c r="C196" s="16">
        <f t="shared" si="18"/>
        <v>0</v>
      </c>
      <c r="D196">
        <f t="shared" si="19"/>
        <v>0</v>
      </c>
    </row>
    <row r="197" spans="1:4">
      <c r="A197" s="16">
        <f t="shared" si="16"/>
        <v>0</v>
      </c>
      <c r="B197" s="5" t="str">
        <f t="shared" si="17"/>
        <v>I</v>
      </c>
      <c r="C197" s="16">
        <f t="shared" si="18"/>
        <v>0</v>
      </c>
      <c r="D197">
        <f t="shared" si="19"/>
        <v>0</v>
      </c>
    </row>
    <row r="198" spans="1:4">
      <c r="A198" s="16">
        <f t="shared" si="16"/>
        <v>0</v>
      </c>
      <c r="B198" s="5" t="str">
        <f t="shared" si="17"/>
        <v>I</v>
      </c>
      <c r="C198" s="16">
        <f t="shared" si="18"/>
        <v>0</v>
      </c>
      <c r="D198">
        <f t="shared" si="19"/>
        <v>0</v>
      </c>
    </row>
    <row r="199" spans="1:4">
      <c r="A199" s="16">
        <f t="shared" si="16"/>
        <v>0</v>
      </c>
      <c r="B199" s="5" t="str">
        <f t="shared" si="17"/>
        <v>I</v>
      </c>
      <c r="C199" s="16">
        <f t="shared" si="18"/>
        <v>0</v>
      </c>
      <c r="D199">
        <f t="shared" si="19"/>
        <v>0</v>
      </c>
    </row>
    <row r="200" spans="1:4">
      <c r="A200" s="16">
        <f t="shared" si="16"/>
        <v>0</v>
      </c>
      <c r="B200" s="5" t="str">
        <f t="shared" si="17"/>
        <v>I</v>
      </c>
      <c r="C200" s="16">
        <f t="shared" si="18"/>
        <v>0</v>
      </c>
      <c r="D200">
        <f t="shared" si="19"/>
        <v>0</v>
      </c>
    </row>
    <row r="201" spans="1:4">
      <c r="A201" s="16">
        <f t="shared" si="16"/>
        <v>0</v>
      </c>
      <c r="B201" s="5" t="str">
        <f t="shared" si="17"/>
        <v>I</v>
      </c>
      <c r="C201" s="16">
        <f t="shared" si="18"/>
        <v>0</v>
      </c>
      <c r="D201">
        <f t="shared" si="19"/>
        <v>0</v>
      </c>
    </row>
    <row r="202" spans="1:4">
      <c r="A202" s="16">
        <f t="shared" si="16"/>
        <v>0</v>
      </c>
      <c r="B202" s="5" t="str">
        <f t="shared" si="17"/>
        <v>I</v>
      </c>
      <c r="C202" s="16">
        <f t="shared" si="18"/>
        <v>0</v>
      </c>
      <c r="D202">
        <f t="shared" si="19"/>
        <v>0</v>
      </c>
    </row>
    <row r="203" spans="1:4">
      <c r="A203" s="16">
        <f t="shared" ref="A203:A266" si="20">L203</f>
        <v>0</v>
      </c>
      <c r="B203" s="5" t="str">
        <f t="shared" ref="B203:B266" si="21">IF(J203="s","II","I")</f>
        <v>I</v>
      </c>
      <c r="C203" s="16">
        <f t="shared" ref="C203:C266" si="22">I203</f>
        <v>0</v>
      </c>
      <c r="D203">
        <f t="shared" ref="D203:D266" si="23">K203</f>
        <v>0</v>
      </c>
    </row>
    <row r="204" spans="1:4">
      <c r="A204" s="16">
        <f t="shared" si="20"/>
        <v>0</v>
      </c>
      <c r="B204" s="5" t="str">
        <f t="shared" si="21"/>
        <v>I</v>
      </c>
      <c r="C204" s="16">
        <f t="shared" si="22"/>
        <v>0</v>
      </c>
      <c r="D204">
        <f t="shared" si="23"/>
        <v>0</v>
      </c>
    </row>
    <row r="205" spans="1:4">
      <c r="A205" s="16">
        <f t="shared" si="20"/>
        <v>0</v>
      </c>
      <c r="B205" s="5" t="str">
        <f t="shared" si="21"/>
        <v>I</v>
      </c>
      <c r="C205" s="16">
        <f t="shared" si="22"/>
        <v>0</v>
      </c>
      <c r="D205">
        <f t="shared" si="23"/>
        <v>0</v>
      </c>
    </row>
    <row r="206" spans="1:4">
      <c r="A206" s="16">
        <f t="shared" si="20"/>
        <v>0</v>
      </c>
      <c r="B206" s="5" t="str">
        <f t="shared" si="21"/>
        <v>I</v>
      </c>
      <c r="C206" s="16">
        <f t="shared" si="22"/>
        <v>0</v>
      </c>
      <c r="D206">
        <f t="shared" si="23"/>
        <v>0</v>
      </c>
    </row>
    <row r="207" spans="1:4">
      <c r="A207" s="16">
        <f t="shared" si="20"/>
        <v>0</v>
      </c>
      <c r="B207" s="5" t="str">
        <f t="shared" si="21"/>
        <v>I</v>
      </c>
      <c r="C207" s="16">
        <f t="shared" si="22"/>
        <v>0</v>
      </c>
      <c r="D207">
        <f t="shared" si="23"/>
        <v>0</v>
      </c>
    </row>
    <row r="208" spans="1:4">
      <c r="A208" s="16">
        <f t="shared" si="20"/>
        <v>0</v>
      </c>
      <c r="B208" s="5" t="str">
        <f t="shared" si="21"/>
        <v>I</v>
      </c>
      <c r="C208" s="16">
        <f t="shared" si="22"/>
        <v>0</v>
      </c>
      <c r="D208">
        <f t="shared" si="23"/>
        <v>0</v>
      </c>
    </row>
    <row r="209" spans="1:4">
      <c r="A209" s="16">
        <f t="shared" si="20"/>
        <v>0</v>
      </c>
      <c r="B209" s="5" t="str">
        <f t="shared" si="21"/>
        <v>I</v>
      </c>
      <c r="C209" s="16">
        <f t="shared" si="22"/>
        <v>0</v>
      </c>
      <c r="D209">
        <f t="shared" si="23"/>
        <v>0</v>
      </c>
    </row>
    <row r="210" spans="1:4">
      <c r="A210" s="16">
        <f t="shared" si="20"/>
        <v>0</v>
      </c>
      <c r="B210" s="5" t="str">
        <f t="shared" si="21"/>
        <v>I</v>
      </c>
      <c r="C210" s="16">
        <f t="shared" si="22"/>
        <v>0</v>
      </c>
      <c r="D210">
        <f t="shared" si="23"/>
        <v>0</v>
      </c>
    </row>
    <row r="211" spans="1:4">
      <c r="A211" s="16">
        <f t="shared" si="20"/>
        <v>0</v>
      </c>
      <c r="B211" s="5" t="str">
        <f t="shared" si="21"/>
        <v>I</v>
      </c>
      <c r="C211" s="16">
        <f t="shared" si="22"/>
        <v>0</v>
      </c>
      <c r="D211">
        <f t="shared" si="23"/>
        <v>0</v>
      </c>
    </row>
    <row r="212" spans="1:4">
      <c r="A212" s="16">
        <f t="shared" si="20"/>
        <v>0</v>
      </c>
      <c r="B212" s="5" t="str">
        <f t="shared" si="21"/>
        <v>I</v>
      </c>
      <c r="C212" s="16">
        <f t="shared" si="22"/>
        <v>0</v>
      </c>
      <c r="D212">
        <f t="shared" si="23"/>
        <v>0</v>
      </c>
    </row>
    <row r="213" spans="1:4">
      <c r="A213" s="16">
        <f t="shared" si="20"/>
        <v>0</v>
      </c>
      <c r="B213" s="5" t="str">
        <f t="shared" si="21"/>
        <v>I</v>
      </c>
      <c r="C213" s="16">
        <f t="shared" si="22"/>
        <v>0</v>
      </c>
      <c r="D213">
        <f t="shared" si="23"/>
        <v>0</v>
      </c>
    </row>
    <row r="214" spans="1:4">
      <c r="A214" s="16">
        <f t="shared" si="20"/>
        <v>0</v>
      </c>
      <c r="B214" s="5" t="str">
        <f t="shared" si="21"/>
        <v>I</v>
      </c>
      <c r="C214" s="16">
        <f t="shared" si="22"/>
        <v>0</v>
      </c>
      <c r="D214">
        <f t="shared" si="23"/>
        <v>0</v>
      </c>
    </row>
    <row r="215" spans="1:4">
      <c r="A215" s="16">
        <f t="shared" si="20"/>
        <v>0</v>
      </c>
      <c r="B215" s="5" t="str">
        <f t="shared" si="21"/>
        <v>I</v>
      </c>
      <c r="C215" s="16">
        <f t="shared" si="22"/>
        <v>0</v>
      </c>
      <c r="D215">
        <f t="shared" si="23"/>
        <v>0</v>
      </c>
    </row>
    <row r="216" spans="1:4">
      <c r="A216" s="16">
        <f t="shared" si="20"/>
        <v>0</v>
      </c>
      <c r="B216" s="5" t="str">
        <f t="shared" si="21"/>
        <v>I</v>
      </c>
      <c r="C216" s="16">
        <f t="shared" si="22"/>
        <v>0</v>
      </c>
      <c r="D216">
        <f t="shared" si="23"/>
        <v>0</v>
      </c>
    </row>
    <row r="217" spans="1:4">
      <c r="A217" s="16">
        <f t="shared" si="20"/>
        <v>0</v>
      </c>
      <c r="B217" s="5" t="str">
        <f t="shared" si="21"/>
        <v>I</v>
      </c>
      <c r="C217" s="16">
        <f t="shared" si="22"/>
        <v>0</v>
      </c>
      <c r="D217">
        <f t="shared" si="23"/>
        <v>0</v>
      </c>
    </row>
    <row r="218" spans="1:4">
      <c r="A218" s="16">
        <f t="shared" si="20"/>
        <v>0</v>
      </c>
      <c r="B218" s="5" t="str">
        <f t="shared" si="21"/>
        <v>I</v>
      </c>
      <c r="C218" s="16">
        <f t="shared" si="22"/>
        <v>0</v>
      </c>
      <c r="D218">
        <f t="shared" si="23"/>
        <v>0</v>
      </c>
    </row>
    <row r="219" spans="1:4">
      <c r="A219" s="16">
        <f t="shared" si="20"/>
        <v>0</v>
      </c>
      <c r="B219" s="5" t="str">
        <f t="shared" si="21"/>
        <v>I</v>
      </c>
      <c r="C219" s="16">
        <f t="shared" si="22"/>
        <v>0</v>
      </c>
      <c r="D219">
        <f t="shared" si="23"/>
        <v>0</v>
      </c>
    </row>
    <row r="220" spans="1:4">
      <c r="A220" s="16">
        <f t="shared" si="20"/>
        <v>0</v>
      </c>
      <c r="B220" s="5" t="str">
        <f t="shared" si="21"/>
        <v>I</v>
      </c>
      <c r="C220" s="16">
        <f t="shared" si="22"/>
        <v>0</v>
      </c>
      <c r="D220">
        <f t="shared" si="23"/>
        <v>0</v>
      </c>
    </row>
    <row r="221" spans="1:4">
      <c r="A221" s="16">
        <f t="shared" si="20"/>
        <v>0</v>
      </c>
      <c r="B221" s="5" t="str">
        <f t="shared" si="21"/>
        <v>I</v>
      </c>
      <c r="C221" s="16">
        <f t="shared" si="22"/>
        <v>0</v>
      </c>
      <c r="D221">
        <f t="shared" si="23"/>
        <v>0</v>
      </c>
    </row>
    <row r="222" spans="1:4">
      <c r="A222" s="16">
        <f t="shared" si="20"/>
        <v>0</v>
      </c>
      <c r="B222" s="5" t="str">
        <f t="shared" si="21"/>
        <v>I</v>
      </c>
      <c r="C222" s="16">
        <f t="shared" si="22"/>
        <v>0</v>
      </c>
      <c r="D222">
        <f t="shared" si="23"/>
        <v>0</v>
      </c>
    </row>
    <row r="223" spans="1:4">
      <c r="A223" s="16">
        <f t="shared" si="20"/>
        <v>0</v>
      </c>
      <c r="B223" s="5" t="str">
        <f t="shared" si="21"/>
        <v>I</v>
      </c>
      <c r="C223" s="16">
        <f t="shared" si="22"/>
        <v>0</v>
      </c>
      <c r="D223">
        <f t="shared" si="23"/>
        <v>0</v>
      </c>
    </row>
    <row r="224" spans="1:4">
      <c r="A224" s="16">
        <f t="shared" si="20"/>
        <v>0</v>
      </c>
      <c r="B224" s="5" t="str">
        <f t="shared" si="21"/>
        <v>I</v>
      </c>
      <c r="C224" s="16">
        <f t="shared" si="22"/>
        <v>0</v>
      </c>
      <c r="D224">
        <f t="shared" si="23"/>
        <v>0</v>
      </c>
    </row>
    <row r="225" spans="1:4">
      <c r="A225" s="16">
        <f t="shared" si="20"/>
        <v>0</v>
      </c>
      <c r="B225" s="5" t="str">
        <f t="shared" si="21"/>
        <v>I</v>
      </c>
      <c r="C225" s="16">
        <f t="shared" si="22"/>
        <v>0</v>
      </c>
      <c r="D225">
        <f t="shared" si="23"/>
        <v>0</v>
      </c>
    </row>
    <row r="226" spans="1:4">
      <c r="A226" s="16">
        <f t="shared" si="20"/>
        <v>0</v>
      </c>
      <c r="B226" s="5" t="str">
        <f t="shared" si="21"/>
        <v>I</v>
      </c>
      <c r="C226" s="16">
        <f t="shared" si="22"/>
        <v>0</v>
      </c>
      <c r="D226">
        <f t="shared" si="23"/>
        <v>0</v>
      </c>
    </row>
    <row r="227" spans="1:4">
      <c r="A227" s="16">
        <f t="shared" si="20"/>
        <v>0</v>
      </c>
      <c r="B227" s="5" t="str">
        <f t="shared" si="21"/>
        <v>I</v>
      </c>
      <c r="C227" s="16">
        <f t="shared" si="22"/>
        <v>0</v>
      </c>
      <c r="D227">
        <f t="shared" si="23"/>
        <v>0</v>
      </c>
    </row>
    <row r="228" spans="1:4">
      <c r="A228" s="16">
        <f t="shared" si="20"/>
        <v>0</v>
      </c>
      <c r="B228" s="5" t="str">
        <f t="shared" si="21"/>
        <v>I</v>
      </c>
      <c r="C228" s="16">
        <f t="shared" si="22"/>
        <v>0</v>
      </c>
      <c r="D228">
        <f t="shared" si="23"/>
        <v>0</v>
      </c>
    </row>
    <row r="229" spans="1:4">
      <c r="A229" s="16">
        <f t="shared" si="20"/>
        <v>0</v>
      </c>
      <c r="B229" s="5" t="str">
        <f t="shared" si="21"/>
        <v>I</v>
      </c>
      <c r="C229" s="16">
        <f t="shared" si="22"/>
        <v>0</v>
      </c>
      <c r="D229">
        <f t="shared" si="23"/>
        <v>0</v>
      </c>
    </row>
    <row r="230" spans="1:4">
      <c r="A230" s="16">
        <f t="shared" si="20"/>
        <v>0</v>
      </c>
      <c r="B230" s="5" t="str">
        <f t="shared" si="21"/>
        <v>I</v>
      </c>
      <c r="C230" s="16">
        <f t="shared" si="22"/>
        <v>0</v>
      </c>
      <c r="D230">
        <f t="shared" si="23"/>
        <v>0</v>
      </c>
    </row>
    <row r="231" spans="1:4">
      <c r="A231" s="16">
        <f t="shared" si="20"/>
        <v>0</v>
      </c>
      <c r="B231" s="5" t="str">
        <f t="shared" si="21"/>
        <v>I</v>
      </c>
      <c r="C231" s="16">
        <f t="shared" si="22"/>
        <v>0</v>
      </c>
      <c r="D231">
        <f t="shared" si="23"/>
        <v>0</v>
      </c>
    </row>
    <row r="232" spans="1:4">
      <c r="A232" s="16">
        <f t="shared" si="20"/>
        <v>0</v>
      </c>
      <c r="B232" s="5" t="str">
        <f t="shared" si="21"/>
        <v>I</v>
      </c>
      <c r="C232" s="16">
        <f t="shared" si="22"/>
        <v>0</v>
      </c>
      <c r="D232">
        <f t="shared" si="23"/>
        <v>0</v>
      </c>
    </row>
    <row r="233" spans="1:4">
      <c r="A233" s="16">
        <f t="shared" si="20"/>
        <v>0</v>
      </c>
      <c r="B233" s="5" t="str">
        <f t="shared" si="21"/>
        <v>I</v>
      </c>
      <c r="C233" s="16">
        <f t="shared" si="22"/>
        <v>0</v>
      </c>
      <c r="D233">
        <f t="shared" si="23"/>
        <v>0</v>
      </c>
    </row>
    <row r="234" spans="1:4">
      <c r="A234" s="16">
        <f t="shared" si="20"/>
        <v>0</v>
      </c>
      <c r="B234" s="5" t="str">
        <f t="shared" si="21"/>
        <v>I</v>
      </c>
      <c r="C234" s="16">
        <f t="shared" si="22"/>
        <v>0</v>
      </c>
      <c r="D234">
        <f t="shared" si="23"/>
        <v>0</v>
      </c>
    </row>
    <row r="235" spans="1:4">
      <c r="A235" s="16">
        <f t="shared" si="20"/>
        <v>0</v>
      </c>
      <c r="B235" s="5" t="str">
        <f t="shared" si="21"/>
        <v>I</v>
      </c>
      <c r="C235" s="16">
        <f t="shared" si="22"/>
        <v>0</v>
      </c>
      <c r="D235">
        <f t="shared" si="23"/>
        <v>0</v>
      </c>
    </row>
    <row r="236" spans="1:4">
      <c r="A236" s="16">
        <f t="shared" si="20"/>
        <v>0</v>
      </c>
      <c r="B236" s="5" t="str">
        <f t="shared" si="21"/>
        <v>I</v>
      </c>
      <c r="C236" s="16">
        <f t="shared" si="22"/>
        <v>0</v>
      </c>
      <c r="D236">
        <f t="shared" si="23"/>
        <v>0</v>
      </c>
    </row>
    <row r="237" spans="1:4">
      <c r="A237" s="16">
        <f t="shared" si="20"/>
        <v>0</v>
      </c>
      <c r="B237" s="5" t="str">
        <f t="shared" si="21"/>
        <v>I</v>
      </c>
      <c r="C237" s="16">
        <f t="shared" si="22"/>
        <v>0</v>
      </c>
      <c r="D237">
        <f t="shared" si="23"/>
        <v>0</v>
      </c>
    </row>
    <row r="238" spans="1:4">
      <c r="A238" s="16">
        <f t="shared" si="20"/>
        <v>0</v>
      </c>
      <c r="B238" s="5" t="str">
        <f t="shared" si="21"/>
        <v>I</v>
      </c>
      <c r="C238" s="16">
        <f t="shared" si="22"/>
        <v>0</v>
      </c>
      <c r="D238">
        <f t="shared" si="23"/>
        <v>0</v>
      </c>
    </row>
    <row r="239" spans="1:4">
      <c r="A239" s="16">
        <f t="shared" si="20"/>
        <v>0</v>
      </c>
      <c r="B239" s="5" t="str">
        <f t="shared" si="21"/>
        <v>I</v>
      </c>
      <c r="C239" s="16">
        <f t="shared" si="22"/>
        <v>0</v>
      </c>
      <c r="D239">
        <f t="shared" si="23"/>
        <v>0</v>
      </c>
    </row>
    <row r="240" spans="1:4">
      <c r="A240" s="16">
        <f t="shared" si="20"/>
        <v>0</v>
      </c>
      <c r="B240" s="5" t="str">
        <f t="shared" si="21"/>
        <v>I</v>
      </c>
      <c r="C240" s="16">
        <f t="shared" si="22"/>
        <v>0</v>
      </c>
      <c r="D240">
        <f t="shared" si="23"/>
        <v>0</v>
      </c>
    </row>
    <row r="241" spans="1:4">
      <c r="A241" s="16">
        <f t="shared" si="20"/>
        <v>0</v>
      </c>
      <c r="B241" s="5" t="str">
        <f t="shared" si="21"/>
        <v>I</v>
      </c>
      <c r="C241" s="16">
        <f t="shared" si="22"/>
        <v>0</v>
      </c>
      <c r="D241">
        <f t="shared" si="23"/>
        <v>0</v>
      </c>
    </row>
    <row r="242" spans="1:4">
      <c r="A242" s="16">
        <f t="shared" si="20"/>
        <v>0</v>
      </c>
      <c r="B242" s="5" t="str">
        <f t="shared" si="21"/>
        <v>I</v>
      </c>
      <c r="C242" s="16">
        <f t="shared" si="22"/>
        <v>0</v>
      </c>
      <c r="D242">
        <f t="shared" si="23"/>
        <v>0</v>
      </c>
    </row>
    <row r="243" spans="1:4">
      <c r="A243" s="16">
        <f t="shared" si="20"/>
        <v>0</v>
      </c>
      <c r="B243" s="5" t="str">
        <f t="shared" si="21"/>
        <v>I</v>
      </c>
      <c r="C243" s="16">
        <f t="shared" si="22"/>
        <v>0</v>
      </c>
      <c r="D243">
        <f t="shared" si="23"/>
        <v>0</v>
      </c>
    </row>
    <row r="244" spans="1:4">
      <c r="A244" s="16">
        <f t="shared" si="20"/>
        <v>0</v>
      </c>
      <c r="B244" s="5" t="str">
        <f t="shared" si="21"/>
        <v>I</v>
      </c>
      <c r="C244" s="16">
        <f t="shared" si="22"/>
        <v>0</v>
      </c>
      <c r="D244">
        <f t="shared" si="23"/>
        <v>0</v>
      </c>
    </row>
    <row r="245" spans="1:4">
      <c r="A245" s="16">
        <f t="shared" si="20"/>
        <v>0</v>
      </c>
      <c r="B245" s="5" t="str">
        <f t="shared" si="21"/>
        <v>I</v>
      </c>
      <c r="C245" s="16">
        <f t="shared" si="22"/>
        <v>0</v>
      </c>
      <c r="D245">
        <f t="shared" si="23"/>
        <v>0</v>
      </c>
    </row>
    <row r="246" spans="1:4">
      <c r="A246" s="16">
        <f t="shared" si="20"/>
        <v>0</v>
      </c>
      <c r="B246" s="5" t="str">
        <f t="shared" si="21"/>
        <v>I</v>
      </c>
      <c r="C246" s="16">
        <f t="shared" si="22"/>
        <v>0</v>
      </c>
      <c r="D246">
        <f t="shared" si="23"/>
        <v>0</v>
      </c>
    </row>
    <row r="247" spans="1:4">
      <c r="A247" s="16">
        <f t="shared" si="20"/>
        <v>0</v>
      </c>
      <c r="B247" s="5" t="str">
        <f t="shared" si="21"/>
        <v>I</v>
      </c>
      <c r="C247" s="16">
        <f t="shared" si="22"/>
        <v>0</v>
      </c>
      <c r="D247">
        <f t="shared" si="23"/>
        <v>0</v>
      </c>
    </row>
    <row r="248" spans="1:4">
      <c r="A248" s="16">
        <f t="shared" si="20"/>
        <v>0</v>
      </c>
      <c r="B248" s="5" t="str">
        <f t="shared" si="21"/>
        <v>I</v>
      </c>
      <c r="C248" s="16">
        <f t="shared" si="22"/>
        <v>0</v>
      </c>
      <c r="D248">
        <f t="shared" si="23"/>
        <v>0</v>
      </c>
    </row>
    <row r="249" spans="1:4">
      <c r="A249" s="16">
        <f t="shared" si="20"/>
        <v>0</v>
      </c>
      <c r="B249" s="5" t="str">
        <f t="shared" si="21"/>
        <v>I</v>
      </c>
      <c r="C249" s="16">
        <f t="shared" si="22"/>
        <v>0</v>
      </c>
      <c r="D249">
        <f t="shared" si="23"/>
        <v>0</v>
      </c>
    </row>
    <row r="250" spans="1:4">
      <c r="A250" s="16">
        <f t="shared" si="20"/>
        <v>0</v>
      </c>
      <c r="B250" s="5" t="str">
        <f t="shared" si="21"/>
        <v>I</v>
      </c>
      <c r="C250" s="16">
        <f t="shared" si="22"/>
        <v>0</v>
      </c>
      <c r="D250">
        <f t="shared" si="23"/>
        <v>0</v>
      </c>
    </row>
    <row r="251" spans="1:4">
      <c r="A251" s="16">
        <f t="shared" si="20"/>
        <v>0</v>
      </c>
      <c r="B251" s="5" t="str">
        <f t="shared" si="21"/>
        <v>I</v>
      </c>
      <c r="C251" s="16">
        <f t="shared" si="22"/>
        <v>0</v>
      </c>
      <c r="D251">
        <f t="shared" si="23"/>
        <v>0</v>
      </c>
    </row>
    <row r="252" spans="1:4">
      <c r="A252" s="16">
        <f t="shared" si="20"/>
        <v>0</v>
      </c>
      <c r="B252" s="5" t="str">
        <f t="shared" si="21"/>
        <v>I</v>
      </c>
      <c r="C252" s="16">
        <f t="shared" si="22"/>
        <v>0</v>
      </c>
      <c r="D252">
        <f t="shared" si="23"/>
        <v>0</v>
      </c>
    </row>
    <row r="253" spans="1:4">
      <c r="A253" s="16">
        <f t="shared" si="20"/>
        <v>0</v>
      </c>
      <c r="B253" s="5" t="str">
        <f t="shared" si="21"/>
        <v>I</v>
      </c>
      <c r="C253" s="16">
        <f t="shared" si="22"/>
        <v>0</v>
      </c>
      <c r="D253">
        <f t="shared" si="23"/>
        <v>0</v>
      </c>
    </row>
    <row r="254" spans="1:4">
      <c r="A254" s="16">
        <f t="shared" si="20"/>
        <v>0</v>
      </c>
      <c r="B254" s="5" t="str">
        <f t="shared" si="21"/>
        <v>I</v>
      </c>
      <c r="C254" s="16">
        <f t="shared" si="22"/>
        <v>0</v>
      </c>
      <c r="D254">
        <f t="shared" si="23"/>
        <v>0</v>
      </c>
    </row>
    <row r="255" spans="1:4">
      <c r="A255" s="16">
        <f t="shared" si="20"/>
        <v>0</v>
      </c>
      <c r="B255" s="5" t="str">
        <f t="shared" si="21"/>
        <v>I</v>
      </c>
      <c r="C255" s="16">
        <f t="shared" si="22"/>
        <v>0</v>
      </c>
      <c r="D255">
        <f t="shared" si="23"/>
        <v>0</v>
      </c>
    </row>
    <row r="256" spans="1:4">
      <c r="A256" s="16">
        <f t="shared" si="20"/>
        <v>0</v>
      </c>
      <c r="B256" s="5" t="str">
        <f t="shared" si="21"/>
        <v>I</v>
      </c>
      <c r="C256" s="16">
        <f t="shared" si="22"/>
        <v>0</v>
      </c>
      <c r="D256">
        <f t="shared" si="23"/>
        <v>0</v>
      </c>
    </row>
    <row r="257" spans="1:4">
      <c r="A257" s="16">
        <f t="shared" si="20"/>
        <v>0</v>
      </c>
      <c r="B257" s="5" t="str">
        <f t="shared" si="21"/>
        <v>I</v>
      </c>
      <c r="C257" s="16">
        <f t="shared" si="22"/>
        <v>0</v>
      </c>
      <c r="D257">
        <f t="shared" si="23"/>
        <v>0</v>
      </c>
    </row>
    <row r="258" spans="1:4">
      <c r="A258" s="16">
        <f t="shared" si="20"/>
        <v>0</v>
      </c>
      <c r="B258" s="5" t="str">
        <f t="shared" si="21"/>
        <v>I</v>
      </c>
      <c r="C258" s="16">
        <f t="shared" si="22"/>
        <v>0</v>
      </c>
      <c r="D258">
        <f t="shared" si="23"/>
        <v>0</v>
      </c>
    </row>
    <row r="259" spans="1:4">
      <c r="A259" s="16">
        <f t="shared" si="20"/>
        <v>0</v>
      </c>
      <c r="B259" s="5" t="str">
        <f t="shared" si="21"/>
        <v>I</v>
      </c>
      <c r="C259" s="16">
        <f t="shared" si="22"/>
        <v>0</v>
      </c>
      <c r="D259">
        <f t="shared" si="23"/>
        <v>0</v>
      </c>
    </row>
    <row r="260" spans="1:4">
      <c r="A260" s="16">
        <f t="shared" si="20"/>
        <v>0</v>
      </c>
      <c r="B260" s="5" t="str">
        <f t="shared" si="21"/>
        <v>I</v>
      </c>
      <c r="C260" s="16">
        <f t="shared" si="22"/>
        <v>0</v>
      </c>
      <c r="D260">
        <f t="shared" si="23"/>
        <v>0</v>
      </c>
    </row>
    <row r="261" spans="1:4">
      <c r="A261" s="16">
        <f t="shared" si="20"/>
        <v>0</v>
      </c>
      <c r="B261" s="5" t="str">
        <f t="shared" si="21"/>
        <v>I</v>
      </c>
      <c r="C261" s="16">
        <f t="shared" si="22"/>
        <v>0</v>
      </c>
      <c r="D261">
        <f t="shared" si="23"/>
        <v>0</v>
      </c>
    </row>
    <row r="262" spans="1:4">
      <c r="A262" s="16">
        <f t="shared" si="20"/>
        <v>0</v>
      </c>
      <c r="B262" s="5" t="str">
        <f t="shared" si="21"/>
        <v>I</v>
      </c>
      <c r="C262" s="16">
        <f t="shared" si="22"/>
        <v>0</v>
      </c>
      <c r="D262">
        <f t="shared" si="23"/>
        <v>0</v>
      </c>
    </row>
    <row r="263" spans="1:4">
      <c r="A263" s="16">
        <f t="shared" si="20"/>
        <v>0</v>
      </c>
      <c r="B263" s="5" t="str">
        <f t="shared" si="21"/>
        <v>I</v>
      </c>
      <c r="C263" s="16">
        <f t="shared" si="22"/>
        <v>0</v>
      </c>
      <c r="D263">
        <f t="shared" si="23"/>
        <v>0</v>
      </c>
    </row>
    <row r="264" spans="1:4">
      <c r="A264" s="16">
        <f t="shared" si="20"/>
        <v>0</v>
      </c>
      <c r="B264" s="5" t="str">
        <f t="shared" si="21"/>
        <v>I</v>
      </c>
      <c r="C264" s="16">
        <f t="shared" si="22"/>
        <v>0</v>
      </c>
      <c r="D264">
        <f t="shared" si="23"/>
        <v>0</v>
      </c>
    </row>
    <row r="265" spans="1:4">
      <c r="A265" s="16">
        <f t="shared" si="20"/>
        <v>0</v>
      </c>
      <c r="B265" s="5" t="str">
        <f t="shared" si="21"/>
        <v>I</v>
      </c>
      <c r="C265" s="16">
        <f t="shared" si="22"/>
        <v>0</v>
      </c>
      <c r="D265">
        <f t="shared" si="23"/>
        <v>0</v>
      </c>
    </row>
    <row r="266" spans="1:4">
      <c r="A266" s="16">
        <f t="shared" si="20"/>
        <v>0</v>
      </c>
      <c r="B266" s="5" t="str">
        <f t="shared" si="21"/>
        <v>I</v>
      </c>
      <c r="C266" s="16">
        <f t="shared" si="22"/>
        <v>0</v>
      </c>
      <c r="D266">
        <f t="shared" si="23"/>
        <v>0</v>
      </c>
    </row>
    <row r="267" spans="1:4">
      <c r="A267" s="16">
        <f t="shared" ref="A267:A330" si="24">L267</f>
        <v>0</v>
      </c>
      <c r="B267" s="5" t="str">
        <f t="shared" ref="B267:B330" si="25">IF(J267="s","II","I")</f>
        <v>I</v>
      </c>
      <c r="C267" s="16">
        <f t="shared" ref="C267:C330" si="26">I267</f>
        <v>0</v>
      </c>
      <c r="D267">
        <f t="shared" ref="D267:D330" si="27">K267</f>
        <v>0</v>
      </c>
    </row>
    <row r="268" spans="1:4">
      <c r="A268" s="16">
        <f t="shared" si="24"/>
        <v>0</v>
      </c>
      <c r="B268" s="5" t="str">
        <f t="shared" si="25"/>
        <v>I</v>
      </c>
      <c r="C268" s="16">
        <f t="shared" si="26"/>
        <v>0</v>
      </c>
      <c r="D268">
        <f t="shared" si="27"/>
        <v>0</v>
      </c>
    </row>
    <row r="269" spans="1:4">
      <c r="A269" s="16">
        <f t="shared" si="24"/>
        <v>0</v>
      </c>
      <c r="B269" s="5" t="str">
        <f t="shared" si="25"/>
        <v>I</v>
      </c>
      <c r="C269" s="16">
        <f t="shared" si="26"/>
        <v>0</v>
      </c>
      <c r="D269">
        <f t="shared" si="27"/>
        <v>0</v>
      </c>
    </row>
    <row r="270" spans="1:4">
      <c r="A270" s="16">
        <f t="shared" si="24"/>
        <v>0</v>
      </c>
      <c r="B270" s="5" t="str">
        <f t="shared" si="25"/>
        <v>I</v>
      </c>
      <c r="C270" s="16">
        <f t="shared" si="26"/>
        <v>0</v>
      </c>
      <c r="D270">
        <f t="shared" si="27"/>
        <v>0</v>
      </c>
    </row>
    <row r="271" spans="1:4">
      <c r="A271" s="16">
        <f t="shared" si="24"/>
        <v>0</v>
      </c>
      <c r="B271" s="5" t="str">
        <f t="shared" si="25"/>
        <v>I</v>
      </c>
      <c r="C271" s="16">
        <f t="shared" si="26"/>
        <v>0</v>
      </c>
      <c r="D271">
        <f t="shared" si="27"/>
        <v>0</v>
      </c>
    </row>
    <row r="272" spans="1:4">
      <c r="A272" s="16">
        <f t="shared" si="24"/>
        <v>0</v>
      </c>
      <c r="B272" s="5" t="str">
        <f t="shared" si="25"/>
        <v>I</v>
      </c>
      <c r="C272" s="16">
        <f t="shared" si="26"/>
        <v>0</v>
      </c>
      <c r="D272">
        <f t="shared" si="27"/>
        <v>0</v>
      </c>
    </row>
    <row r="273" spans="1:4">
      <c r="A273" s="16">
        <f t="shared" si="24"/>
        <v>0</v>
      </c>
      <c r="B273" s="5" t="str">
        <f t="shared" si="25"/>
        <v>I</v>
      </c>
      <c r="C273" s="16">
        <f t="shared" si="26"/>
        <v>0</v>
      </c>
      <c r="D273">
        <f t="shared" si="27"/>
        <v>0</v>
      </c>
    </row>
    <row r="274" spans="1:4">
      <c r="A274" s="16">
        <f t="shared" si="24"/>
        <v>0</v>
      </c>
      <c r="B274" s="5" t="str">
        <f t="shared" si="25"/>
        <v>I</v>
      </c>
      <c r="C274" s="16">
        <f t="shared" si="26"/>
        <v>0</v>
      </c>
      <c r="D274">
        <f t="shared" si="27"/>
        <v>0</v>
      </c>
    </row>
    <row r="275" spans="1:4">
      <c r="A275" s="16">
        <f t="shared" si="24"/>
        <v>0</v>
      </c>
      <c r="B275" s="5" t="str">
        <f t="shared" si="25"/>
        <v>I</v>
      </c>
      <c r="C275" s="16">
        <f t="shared" si="26"/>
        <v>0</v>
      </c>
      <c r="D275">
        <f t="shared" si="27"/>
        <v>0</v>
      </c>
    </row>
    <row r="276" spans="1:4">
      <c r="A276" s="16">
        <f t="shared" si="24"/>
        <v>0</v>
      </c>
      <c r="B276" s="5" t="str">
        <f t="shared" si="25"/>
        <v>I</v>
      </c>
      <c r="C276" s="16">
        <f t="shared" si="26"/>
        <v>0</v>
      </c>
      <c r="D276">
        <f t="shared" si="27"/>
        <v>0</v>
      </c>
    </row>
    <row r="277" spans="1:4">
      <c r="A277" s="16">
        <f t="shared" si="24"/>
        <v>0</v>
      </c>
      <c r="B277" s="5" t="str">
        <f t="shared" si="25"/>
        <v>I</v>
      </c>
      <c r="C277" s="16">
        <f t="shared" si="26"/>
        <v>0</v>
      </c>
      <c r="D277">
        <f t="shared" si="27"/>
        <v>0</v>
      </c>
    </row>
    <row r="278" spans="1:4">
      <c r="A278" s="16">
        <f t="shared" si="24"/>
        <v>0</v>
      </c>
      <c r="B278" s="5" t="str">
        <f t="shared" si="25"/>
        <v>I</v>
      </c>
      <c r="C278" s="16">
        <f t="shared" si="26"/>
        <v>0</v>
      </c>
      <c r="D278">
        <f t="shared" si="27"/>
        <v>0</v>
      </c>
    </row>
    <row r="279" spans="1:4">
      <c r="A279" s="16">
        <f t="shared" si="24"/>
        <v>0</v>
      </c>
      <c r="B279" s="5" t="str">
        <f t="shared" si="25"/>
        <v>I</v>
      </c>
      <c r="C279" s="16">
        <f t="shared" si="26"/>
        <v>0</v>
      </c>
      <c r="D279">
        <f t="shared" si="27"/>
        <v>0</v>
      </c>
    </row>
    <row r="280" spans="1:4">
      <c r="A280" s="16">
        <f t="shared" si="24"/>
        <v>0</v>
      </c>
      <c r="B280" s="5" t="str">
        <f t="shared" si="25"/>
        <v>I</v>
      </c>
      <c r="C280" s="16">
        <f t="shared" si="26"/>
        <v>0</v>
      </c>
      <c r="D280">
        <f t="shared" si="27"/>
        <v>0</v>
      </c>
    </row>
    <row r="281" spans="1:4">
      <c r="A281" s="16">
        <f t="shared" si="24"/>
        <v>0</v>
      </c>
      <c r="B281" s="5" t="str">
        <f t="shared" si="25"/>
        <v>I</v>
      </c>
      <c r="C281" s="16">
        <f t="shared" si="26"/>
        <v>0</v>
      </c>
      <c r="D281">
        <f t="shared" si="27"/>
        <v>0</v>
      </c>
    </row>
    <row r="282" spans="1:4">
      <c r="A282" s="16">
        <f t="shared" si="24"/>
        <v>0</v>
      </c>
      <c r="B282" s="5" t="str">
        <f t="shared" si="25"/>
        <v>I</v>
      </c>
      <c r="C282" s="16">
        <f t="shared" si="26"/>
        <v>0</v>
      </c>
      <c r="D282">
        <f t="shared" si="27"/>
        <v>0</v>
      </c>
    </row>
    <row r="283" spans="1:4">
      <c r="A283" s="16">
        <f t="shared" si="24"/>
        <v>0</v>
      </c>
      <c r="B283" s="5" t="str">
        <f t="shared" si="25"/>
        <v>I</v>
      </c>
      <c r="C283" s="16">
        <f t="shared" si="26"/>
        <v>0</v>
      </c>
      <c r="D283">
        <f t="shared" si="27"/>
        <v>0</v>
      </c>
    </row>
    <row r="284" spans="1:4">
      <c r="A284" s="16">
        <f t="shared" si="24"/>
        <v>0</v>
      </c>
      <c r="B284" s="5" t="str">
        <f t="shared" si="25"/>
        <v>I</v>
      </c>
      <c r="C284" s="16">
        <f t="shared" si="26"/>
        <v>0</v>
      </c>
      <c r="D284">
        <f t="shared" si="27"/>
        <v>0</v>
      </c>
    </row>
    <row r="285" spans="1:4">
      <c r="A285" s="16">
        <f t="shared" si="24"/>
        <v>0</v>
      </c>
      <c r="B285" s="5" t="str">
        <f t="shared" si="25"/>
        <v>I</v>
      </c>
      <c r="C285" s="16">
        <f t="shared" si="26"/>
        <v>0</v>
      </c>
      <c r="D285">
        <f t="shared" si="27"/>
        <v>0</v>
      </c>
    </row>
    <row r="286" spans="1:4">
      <c r="A286" s="16">
        <f t="shared" si="24"/>
        <v>0</v>
      </c>
      <c r="B286" s="5" t="str">
        <f t="shared" si="25"/>
        <v>I</v>
      </c>
      <c r="C286" s="16">
        <f t="shared" si="26"/>
        <v>0</v>
      </c>
      <c r="D286">
        <f t="shared" si="27"/>
        <v>0</v>
      </c>
    </row>
    <row r="287" spans="1:4">
      <c r="A287" s="16">
        <f t="shared" si="24"/>
        <v>0</v>
      </c>
      <c r="B287" s="5" t="str">
        <f t="shared" si="25"/>
        <v>I</v>
      </c>
      <c r="C287" s="16">
        <f t="shared" si="26"/>
        <v>0</v>
      </c>
      <c r="D287">
        <f t="shared" si="27"/>
        <v>0</v>
      </c>
    </row>
    <row r="288" spans="1:4">
      <c r="A288" s="16">
        <f t="shared" si="24"/>
        <v>0</v>
      </c>
      <c r="B288" s="5" t="str">
        <f t="shared" si="25"/>
        <v>I</v>
      </c>
      <c r="C288" s="16">
        <f t="shared" si="26"/>
        <v>0</v>
      </c>
      <c r="D288">
        <f t="shared" si="27"/>
        <v>0</v>
      </c>
    </row>
    <row r="289" spans="1:4">
      <c r="A289" s="16">
        <f t="shared" si="24"/>
        <v>0</v>
      </c>
      <c r="B289" s="5" t="str">
        <f t="shared" si="25"/>
        <v>I</v>
      </c>
      <c r="C289" s="16">
        <f t="shared" si="26"/>
        <v>0</v>
      </c>
      <c r="D289">
        <f t="shared" si="27"/>
        <v>0</v>
      </c>
    </row>
    <row r="290" spans="1:4">
      <c r="A290" s="16">
        <f t="shared" si="24"/>
        <v>0</v>
      </c>
      <c r="B290" s="5" t="str">
        <f t="shared" si="25"/>
        <v>I</v>
      </c>
      <c r="C290" s="16">
        <f t="shared" si="26"/>
        <v>0</v>
      </c>
      <c r="D290">
        <f t="shared" si="27"/>
        <v>0</v>
      </c>
    </row>
    <row r="291" spans="1:4">
      <c r="A291" s="16">
        <f t="shared" si="24"/>
        <v>0</v>
      </c>
      <c r="B291" s="5" t="str">
        <f t="shared" si="25"/>
        <v>I</v>
      </c>
      <c r="C291" s="16">
        <f t="shared" si="26"/>
        <v>0</v>
      </c>
      <c r="D291">
        <f t="shared" si="27"/>
        <v>0</v>
      </c>
    </row>
    <row r="292" spans="1:4">
      <c r="A292" s="16">
        <f t="shared" si="24"/>
        <v>0</v>
      </c>
      <c r="B292" s="5" t="str">
        <f t="shared" si="25"/>
        <v>I</v>
      </c>
      <c r="C292" s="16">
        <f t="shared" si="26"/>
        <v>0</v>
      </c>
      <c r="D292">
        <f t="shared" si="27"/>
        <v>0</v>
      </c>
    </row>
    <row r="293" spans="1:4">
      <c r="A293" s="16">
        <f t="shared" si="24"/>
        <v>0</v>
      </c>
      <c r="B293" s="5" t="str">
        <f t="shared" si="25"/>
        <v>I</v>
      </c>
      <c r="C293" s="16">
        <f t="shared" si="26"/>
        <v>0</v>
      </c>
      <c r="D293">
        <f t="shared" si="27"/>
        <v>0</v>
      </c>
    </row>
    <row r="294" spans="1:4">
      <c r="A294" s="16">
        <f t="shared" si="24"/>
        <v>0</v>
      </c>
      <c r="B294" s="5" t="str">
        <f t="shared" si="25"/>
        <v>I</v>
      </c>
      <c r="C294" s="16">
        <f t="shared" si="26"/>
        <v>0</v>
      </c>
      <c r="D294">
        <f t="shared" si="27"/>
        <v>0</v>
      </c>
    </row>
    <row r="295" spans="1:4">
      <c r="A295" s="16">
        <f t="shared" si="24"/>
        <v>0</v>
      </c>
      <c r="B295" s="5" t="str">
        <f t="shared" si="25"/>
        <v>I</v>
      </c>
      <c r="C295" s="16">
        <f t="shared" si="26"/>
        <v>0</v>
      </c>
      <c r="D295">
        <f t="shared" si="27"/>
        <v>0</v>
      </c>
    </row>
    <row r="296" spans="1:4">
      <c r="A296" s="16">
        <f t="shared" si="24"/>
        <v>0</v>
      </c>
      <c r="B296" s="5" t="str">
        <f t="shared" si="25"/>
        <v>I</v>
      </c>
      <c r="C296" s="16">
        <f t="shared" si="26"/>
        <v>0</v>
      </c>
      <c r="D296">
        <f t="shared" si="27"/>
        <v>0</v>
      </c>
    </row>
    <row r="297" spans="1:4">
      <c r="A297" s="16">
        <f t="shared" si="24"/>
        <v>0</v>
      </c>
      <c r="B297" s="5" t="str">
        <f t="shared" si="25"/>
        <v>I</v>
      </c>
      <c r="C297" s="16">
        <f t="shared" si="26"/>
        <v>0</v>
      </c>
      <c r="D297">
        <f t="shared" si="27"/>
        <v>0</v>
      </c>
    </row>
    <row r="298" spans="1:4">
      <c r="A298" s="16">
        <f t="shared" si="24"/>
        <v>0</v>
      </c>
      <c r="B298" s="5" t="str">
        <f t="shared" si="25"/>
        <v>I</v>
      </c>
      <c r="C298" s="16">
        <f t="shared" si="26"/>
        <v>0</v>
      </c>
      <c r="D298">
        <f t="shared" si="27"/>
        <v>0</v>
      </c>
    </row>
    <row r="299" spans="1:4">
      <c r="A299" s="16">
        <f t="shared" si="24"/>
        <v>0</v>
      </c>
      <c r="B299" s="5" t="str">
        <f t="shared" si="25"/>
        <v>I</v>
      </c>
      <c r="C299" s="16">
        <f t="shared" si="26"/>
        <v>0</v>
      </c>
      <c r="D299">
        <f t="shared" si="27"/>
        <v>0</v>
      </c>
    </row>
    <row r="300" spans="1:4">
      <c r="A300" s="16">
        <f t="shared" si="24"/>
        <v>0</v>
      </c>
      <c r="B300" s="5" t="str">
        <f t="shared" si="25"/>
        <v>I</v>
      </c>
      <c r="C300" s="16">
        <f t="shared" si="26"/>
        <v>0</v>
      </c>
      <c r="D300">
        <f t="shared" si="27"/>
        <v>0</v>
      </c>
    </row>
    <row r="301" spans="1:4">
      <c r="A301" s="16">
        <f t="shared" si="24"/>
        <v>0</v>
      </c>
      <c r="B301" s="5" t="str">
        <f t="shared" si="25"/>
        <v>I</v>
      </c>
      <c r="C301" s="16">
        <f t="shared" si="26"/>
        <v>0</v>
      </c>
      <c r="D301">
        <f t="shared" si="27"/>
        <v>0</v>
      </c>
    </row>
    <row r="302" spans="1:4">
      <c r="A302" s="16">
        <f t="shared" si="24"/>
        <v>0</v>
      </c>
      <c r="B302" s="5" t="str">
        <f t="shared" si="25"/>
        <v>I</v>
      </c>
      <c r="C302" s="16">
        <f t="shared" si="26"/>
        <v>0</v>
      </c>
      <c r="D302">
        <f t="shared" si="27"/>
        <v>0</v>
      </c>
    </row>
    <row r="303" spans="1:4">
      <c r="A303" s="16">
        <f t="shared" si="24"/>
        <v>0</v>
      </c>
      <c r="B303" s="5" t="str">
        <f t="shared" si="25"/>
        <v>I</v>
      </c>
      <c r="C303" s="16">
        <f t="shared" si="26"/>
        <v>0</v>
      </c>
      <c r="D303">
        <f t="shared" si="27"/>
        <v>0</v>
      </c>
    </row>
    <row r="304" spans="1:4">
      <c r="A304" s="16">
        <f t="shared" si="24"/>
        <v>0</v>
      </c>
      <c r="B304" s="5" t="str">
        <f t="shared" si="25"/>
        <v>I</v>
      </c>
      <c r="C304" s="16">
        <f t="shared" si="26"/>
        <v>0</v>
      </c>
      <c r="D304">
        <f t="shared" si="27"/>
        <v>0</v>
      </c>
    </row>
    <row r="305" spans="1:4">
      <c r="A305" s="16">
        <f t="shared" si="24"/>
        <v>0</v>
      </c>
      <c r="B305" s="5" t="str">
        <f t="shared" si="25"/>
        <v>I</v>
      </c>
      <c r="C305" s="16">
        <f t="shared" si="26"/>
        <v>0</v>
      </c>
      <c r="D305">
        <f t="shared" si="27"/>
        <v>0</v>
      </c>
    </row>
    <row r="306" spans="1:4">
      <c r="A306" s="16">
        <f t="shared" si="24"/>
        <v>0</v>
      </c>
      <c r="B306" s="5" t="str">
        <f t="shared" si="25"/>
        <v>I</v>
      </c>
      <c r="C306" s="16">
        <f t="shared" si="26"/>
        <v>0</v>
      </c>
      <c r="D306">
        <f t="shared" si="27"/>
        <v>0</v>
      </c>
    </row>
    <row r="307" spans="1:4">
      <c r="A307" s="16">
        <f t="shared" si="24"/>
        <v>0</v>
      </c>
      <c r="B307" s="5" t="str">
        <f t="shared" si="25"/>
        <v>I</v>
      </c>
      <c r="C307" s="16">
        <f t="shared" si="26"/>
        <v>0</v>
      </c>
      <c r="D307">
        <f t="shared" si="27"/>
        <v>0</v>
      </c>
    </row>
    <row r="308" spans="1:4">
      <c r="A308" s="16">
        <f t="shared" si="24"/>
        <v>0</v>
      </c>
      <c r="B308" s="5" t="str">
        <f t="shared" si="25"/>
        <v>I</v>
      </c>
      <c r="C308" s="16">
        <f t="shared" si="26"/>
        <v>0</v>
      </c>
      <c r="D308">
        <f t="shared" si="27"/>
        <v>0</v>
      </c>
    </row>
    <row r="309" spans="1:4">
      <c r="A309" s="16">
        <f t="shared" si="24"/>
        <v>0</v>
      </c>
      <c r="B309" s="5" t="str">
        <f t="shared" si="25"/>
        <v>I</v>
      </c>
      <c r="C309" s="16">
        <f t="shared" si="26"/>
        <v>0</v>
      </c>
      <c r="D309">
        <f t="shared" si="27"/>
        <v>0</v>
      </c>
    </row>
    <row r="310" spans="1:4">
      <c r="A310" s="16">
        <f t="shared" si="24"/>
        <v>0</v>
      </c>
      <c r="B310" s="5" t="str">
        <f t="shared" si="25"/>
        <v>I</v>
      </c>
      <c r="C310" s="16">
        <f t="shared" si="26"/>
        <v>0</v>
      </c>
      <c r="D310">
        <f t="shared" si="27"/>
        <v>0</v>
      </c>
    </row>
    <row r="311" spans="1:4">
      <c r="A311" s="16">
        <f t="shared" si="24"/>
        <v>0</v>
      </c>
      <c r="B311" s="5" t="str">
        <f t="shared" si="25"/>
        <v>I</v>
      </c>
      <c r="C311" s="16">
        <f t="shared" si="26"/>
        <v>0</v>
      </c>
      <c r="D311">
        <f t="shared" si="27"/>
        <v>0</v>
      </c>
    </row>
    <row r="312" spans="1:4">
      <c r="A312" s="16">
        <f t="shared" si="24"/>
        <v>0</v>
      </c>
      <c r="B312" s="5" t="str">
        <f t="shared" si="25"/>
        <v>I</v>
      </c>
      <c r="C312" s="16">
        <f t="shared" si="26"/>
        <v>0</v>
      </c>
      <c r="D312">
        <f t="shared" si="27"/>
        <v>0</v>
      </c>
    </row>
    <row r="313" spans="1:4">
      <c r="A313" s="16">
        <f t="shared" si="24"/>
        <v>0</v>
      </c>
      <c r="B313" s="5" t="str">
        <f t="shared" si="25"/>
        <v>I</v>
      </c>
      <c r="C313" s="16">
        <f t="shared" si="26"/>
        <v>0</v>
      </c>
      <c r="D313">
        <f t="shared" si="27"/>
        <v>0</v>
      </c>
    </row>
    <row r="314" spans="1:4">
      <c r="A314" s="16">
        <f t="shared" si="24"/>
        <v>0</v>
      </c>
      <c r="B314" s="5" t="str">
        <f t="shared" si="25"/>
        <v>I</v>
      </c>
      <c r="C314" s="16">
        <f t="shared" si="26"/>
        <v>0</v>
      </c>
      <c r="D314">
        <f t="shared" si="27"/>
        <v>0</v>
      </c>
    </row>
    <row r="315" spans="1:4">
      <c r="A315" s="16">
        <f t="shared" si="24"/>
        <v>0</v>
      </c>
      <c r="B315" s="5" t="str">
        <f t="shared" si="25"/>
        <v>I</v>
      </c>
      <c r="C315" s="16">
        <f t="shared" si="26"/>
        <v>0</v>
      </c>
      <c r="D315">
        <f t="shared" si="27"/>
        <v>0</v>
      </c>
    </row>
    <row r="316" spans="1:4">
      <c r="A316" s="16">
        <f t="shared" si="24"/>
        <v>0</v>
      </c>
      <c r="B316" s="5" t="str">
        <f t="shared" si="25"/>
        <v>I</v>
      </c>
      <c r="C316" s="16">
        <f t="shared" si="26"/>
        <v>0</v>
      </c>
      <c r="D316">
        <f t="shared" si="27"/>
        <v>0</v>
      </c>
    </row>
    <row r="317" spans="1:4">
      <c r="A317" s="16">
        <f t="shared" si="24"/>
        <v>0</v>
      </c>
      <c r="B317" s="5" t="str">
        <f t="shared" si="25"/>
        <v>I</v>
      </c>
      <c r="C317" s="16">
        <f t="shared" si="26"/>
        <v>0</v>
      </c>
      <c r="D317">
        <f t="shared" si="27"/>
        <v>0</v>
      </c>
    </row>
    <row r="318" spans="1:4">
      <c r="A318" s="16">
        <f t="shared" si="24"/>
        <v>0</v>
      </c>
      <c r="B318" s="5" t="str">
        <f t="shared" si="25"/>
        <v>I</v>
      </c>
      <c r="C318" s="16">
        <f t="shared" si="26"/>
        <v>0</v>
      </c>
      <c r="D318">
        <f t="shared" si="27"/>
        <v>0</v>
      </c>
    </row>
    <row r="319" spans="1:4">
      <c r="A319" s="16">
        <f t="shared" si="24"/>
        <v>0</v>
      </c>
      <c r="B319" s="5" t="str">
        <f t="shared" si="25"/>
        <v>I</v>
      </c>
      <c r="C319" s="16">
        <f t="shared" si="26"/>
        <v>0</v>
      </c>
      <c r="D319">
        <f t="shared" si="27"/>
        <v>0</v>
      </c>
    </row>
    <row r="320" spans="1:4">
      <c r="A320" s="16">
        <f t="shared" si="24"/>
        <v>0</v>
      </c>
      <c r="B320" s="5" t="str">
        <f t="shared" si="25"/>
        <v>I</v>
      </c>
      <c r="C320" s="16">
        <f t="shared" si="26"/>
        <v>0</v>
      </c>
      <c r="D320">
        <f t="shared" si="27"/>
        <v>0</v>
      </c>
    </row>
    <row r="321" spans="1:4">
      <c r="A321" s="16">
        <f t="shared" si="24"/>
        <v>0</v>
      </c>
      <c r="B321" s="5" t="str">
        <f t="shared" si="25"/>
        <v>I</v>
      </c>
      <c r="C321" s="16">
        <f t="shared" si="26"/>
        <v>0</v>
      </c>
      <c r="D321">
        <f t="shared" si="27"/>
        <v>0</v>
      </c>
    </row>
    <row r="322" spans="1:4">
      <c r="A322" s="16">
        <f t="shared" si="24"/>
        <v>0</v>
      </c>
      <c r="B322" s="5" t="str">
        <f t="shared" si="25"/>
        <v>I</v>
      </c>
      <c r="C322" s="16">
        <f t="shared" si="26"/>
        <v>0</v>
      </c>
      <c r="D322">
        <f t="shared" si="27"/>
        <v>0</v>
      </c>
    </row>
    <row r="323" spans="1:4">
      <c r="A323" s="16">
        <f t="shared" si="24"/>
        <v>0</v>
      </c>
      <c r="B323" s="5" t="str">
        <f t="shared" si="25"/>
        <v>I</v>
      </c>
      <c r="C323" s="16">
        <f t="shared" si="26"/>
        <v>0</v>
      </c>
      <c r="D323">
        <f t="shared" si="27"/>
        <v>0</v>
      </c>
    </row>
    <row r="324" spans="1:4">
      <c r="A324" s="16">
        <f t="shared" si="24"/>
        <v>0</v>
      </c>
      <c r="B324" s="5" t="str">
        <f t="shared" si="25"/>
        <v>I</v>
      </c>
      <c r="C324" s="16">
        <f t="shared" si="26"/>
        <v>0</v>
      </c>
      <c r="D324">
        <f t="shared" si="27"/>
        <v>0</v>
      </c>
    </row>
    <row r="325" spans="1:4">
      <c r="A325" s="16">
        <f t="shared" si="24"/>
        <v>0</v>
      </c>
      <c r="B325" s="5" t="str">
        <f t="shared" si="25"/>
        <v>I</v>
      </c>
      <c r="C325" s="16">
        <f t="shared" si="26"/>
        <v>0</v>
      </c>
      <c r="D325">
        <f t="shared" si="27"/>
        <v>0</v>
      </c>
    </row>
    <row r="326" spans="1:4">
      <c r="A326" s="16">
        <f t="shared" si="24"/>
        <v>0</v>
      </c>
      <c r="B326" s="5" t="str">
        <f t="shared" si="25"/>
        <v>I</v>
      </c>
      <c r="C326" s="16">
        <f t="shared" si="26"/>
        <v>0</v>
      </c>
      <c r="D326">
        <f t="shared" si="27"/>
        <v>0</v>
      </c>
    </row>
    <row r="327" spans="1:4">
      <c r="A327" s="16">
        <f t="shared" si="24"/>
        <v>0</v>
      </c>
      <c r="B327" s="5" t="str">
        <f t="shared" si="25"/>
        <v>I</v>
      </c>
      <c r="C327" s="16">
        <f t="shared" si="26"/>
        <v>0</v>
      </c>
      <c r="D327">
        <f t="shared" si="27"/>
        <v>0</v>
      </c>
    </row>
    <row r="328" spans="1:4">
      <c r="A328" s="16">
        <f t="shared" si="24"/>
        <v>0</v>
      </c>
      <c r="B328" s="5" t="str">
        <f t="shared" si="25"/>
        <v>I</v>
      </c>
      <c r="C328" s="16">
        <f t="shared" si="26"/>
        <v>0</v>
      </c>
      <c r="D328">
        <f t="shared" si="27"/>
        <v>0</v>
      </c>
    </row>
    <row r="329" spans="1:4">
      <c r="A329" s="16">
        <f t="shared" si="24"/>
        <v>0</v>
      </c>
      <c r="B329" s="5" t="str">
        <f t="shared" si="25"/>
        <v>I</v>
      </c>
      <c r="C329" s="16">
        <f t="shared" si="26"/>
        <v>0</v>
      </c>
      <c r="D329">
        <f t="shared" si="27"/>
        <v>0</v>
      </c>
    </row>
    <row r="330" spans="1:4">
      <c r="A330" s="16">
        <f t="shared" si="24"/>
        <v>0</v>
      </c>
      <c r="B330" s="5" t="str">
        <f t="shared" si="25"/>
        <v>I</v>
      </c>
      <c r="C330" s="16">
        <f t="shared" si="26"/>
        <v>0</v>
      </c>
      <c r="D330">
        <f t="shared" si="27"/>
        <v>0</v>
      </c>
    </row>
    <row r="331" spans="1:4">
      <c r="A331" s="16">
        <f t="shared" ref="A331:A394" si="28">L331</f>
        <v>0</v>
      </c>
      <c r="B331" s="5" t="str">
        <f t="shared" ref="B331:B394" si="29">IF(J331="s","II","I")</f>
        <v>I</v>
      </c>
      <c r="C331" s="16">
        <f t="shared" ref="C331:C394" si="30">I331</f>
        <v>0</v>
      </c>
      <c r="D331">
        <f t="shared" ref="D331:D394" si="31">K331</f>
        <v>0</v>
      </c>
    </row>
    <row r="332" spans="1:4">
      <c r="A332" s="16">
        <f t="shared" si="28"/>
        <v>0</v>
      </c>
      <c r="B332" s="5" t="str">
        <f t="shared" si="29"/>
        <v>I</v>
      </c>
      <c r="C332" s="16">
        <f t="shared" si="30"/>
        <v>0</v>
      </c>
      <c r="D332">
        <f t="shared" si="31"/>
        <v>0</v>
      </c>
    </row>
    <row r="333" spans="1:4">
      <c r="A333" s="16">
        <f t="shared" si="28"/>
        <v>0</v>
      </c>
      <c r="B333" s="5" t="str">
        <f t="shared" si="29"/>
        <v>I</v>
      </c>
      <c r="C333" s="16">
        <f t="shared" si="30"/>
        <v>0</v>
      </c>
      <c r="D333">
        <f t="shared" si="31"/>
        <v>0</v>
      </c>
    </row>
    <row r="334" spans="1:4">
      <c r="A334" s="16">
        <f t="shared" si="28"/>
        <v>0</v>
      </c>
      <c r="B334" s="5" t="str">
        <f t="shared" si="29"/>
        <v>I</v>
      </c>
      <c r="C334" s="16">
        <f t="shared" si="30"/>
        <v>0</v>
      </c>
      <c r="D334">
        <f t="shared" si="31"/>
        <v>0</v>
      </c>
    </row>
    <row r="335" spans="1:4">
      <c r="A335" s="16">
        <f t="shared" si="28"/>
        <v>0</v>
      </c>
      <c r="B335" s="5" t="str">
        <f t="shared" si="29"/>
        <v>I</v>
      </c>
      <c r="C335" s="16">
        <f t="shared" si="30"/>
        <v>0</v>
      </c>
      <c r="D335">
        <f t="shared" si="31"/>
        <v>0</v>
      </c>
    </row>
    <row r="336" spans="1:4">
      <c r="A336" s="16">
        <f t="shared" si="28"/>
        <v>0</v>
      </c>
      <c r="B336" s="5" t="str">
        <f t="shared" si="29"/>
        <v>I</v>
      </c>
      <c r="C336" s="16">
        <f t="shared" si="30"/>
        <v>0</v>
      </c>
      <c r="D336">
        <f t="shared" si="31"/>
        <v>0</v>
      </c>
    </row>
    <row r="337" spans="1:4">
      <c r="A337" s="16">
        <f t="shared" si="28"/>
        <v>0</v>
      </c>
      <c r="B337" s="5" t="str">
        <f t="shared" si="29"/>
        <v>I</v>
      </c>
      <c r="C337" s="16">
        <f t="shared" si="30"/>
        <v>0</v>
      </c>
      <c r="D337">
        <f t="shared" si="31"/>
        <v>0</v>
      </c>
    </row>
    <row r="338" spans="1:4">
      <c r="A338" s="16">
        <f t="shared" si="28"/>
        <v>0</v>
      </c>
      <c r="B338" s="5" t="str">
        <f t="shared" si="29"/>
        <v>I</v>
      </c>
      <c r="C338" s="16">
        <f t="shared" si="30"/>
        <v>0</v>
      </c>
      <c r="D338">
        <f t="shared" si="31"/>
        <v>0</v>
      </c>
    </row>
    <row r="339" spans="1:4">
      <c r="A339" s="16">
        <f t="shared" si="28"/>
        <v>0</v>
      </c>
      <c r="B339" s="5" t="str">
        <f t="shared" si="29"/>
        <v>I</v>
      </c>
      <c r="C339" s="16">
        <f t="shared" si="30"/>
        <v>0</v>
      </c>
      <c r="D339">
        <f t="shared" si="31"/>
        <v>0</v>
      </c>
    </row>
    <row r="340" spans="1:4">
      <c r="A340" s="16">
        <f t="shared" si="28"/>
        <v>0</v>
      </c>
      <c r="B340" s="5" t="str">
        <f t="shared" si="29"/>
        <v>I</v>
      </c>
      <c r="C340" s="16">
        <f t="shared" si="30"/>
        <v>0</v>
      </c>
      <c r="D340">
        <f t="shared" si="31"/>
        <v>0</v>
      </c>
    </row>
    <row r="341" spans="1:4">
      <c r="A341" s="16">
        <f t="shared" si="28"/>
        <v>0</v>
      </c>
      <c r="B341" s="5" t="str">
        <f t="shared" si="29"/>
        <v>I</v>
      </c>
      <c r="C341" s="16">
        <f t="shared" si="30"/>
        <v>0</v>
      </c>
      <c r="D341">
        <f t="shared" si="31"/>
        <v>0</v>
      </c>
    </row>
    <row r="342" spans="1:4">
      <c r="A342" s="16">
        <f t="shared" si="28"/>
        <v>0</v>
      </c>
      <c r="B342" s="5" t="str">
        <f t="shared" si="29"/>
        <v>I</v>
      </c>
      <c r="C342" s="16">
        <f t="shared" si="30"/>
        <v>0</v>
      </c>
      <c r="D342">
        <f t="shared" si="31"/>
        <v>0</v>
      </c>
    </row>
    <row r="343" spans="1:4">
      <c r="A343" s="16">
        <f t="shared" si="28"/>
        <v>0</v>
      </c>
      <c r="B343" s="5" t="str">
        <f t="shared" si="29"/>
        <v>I</v>
      </c>
      <c r="C343" s="16">
        <f t="shared" si="30"/>
        <v>0</v>
      </c>
      <c r="D343">
        <f t="shared" si="31"/>
        <v>0</v>
      </c>
    </row>
    <row r="344" spans="1:4">
      <c r="A344" s="16">
        <f t="shared" si="28"/>
        <v>0</v>
      </c>
      <c r="B344" s="5" t="str">
        <f t="shared" si="29"/>
        <v>I</v>
      </c>
      <c r="C344" s="16">
        <f t="shared" si="30"/>
        <v>0</v>
      </c>
      <c r="D344">
        <f t="shared" si="31"/>
        <v>0</v>
      </c>
    </row>
    <row r="345" spans="1:4">
      <c r="A345" s="16">
        <f t="shared" si="28"/>
        <v>0</v>
      </c>
      <c r="B345" s="5" t="str">
        <f t="shared" si="29"/>
        <v>I</v>
      </c>
      <c r="C345" s="16">
        <f t="shared" si="30"/>
        <v>0</v>
      </c>
      <c r="D345">
        <f t="shared" si="31"/>
        <v>0</v>
      </c>
    </row>
    <row r="346" spans="1:4">
      <c r="A346" s="16">
        <f t="shared" si="28"/>
        <v>0</v>
      </c>
      <c r="B346" s="5" t="str">
        <f t="shared" si="29"/>
        <v>I</v>
      </c>
      <c r="C346" s="16">
        <f t="shared" si="30"/>
        <v>0</v>
      </c>
      <c r="D346">
        <f t="shared" si="31"/>
        <v>0</v>
      </c>
    </row>
    <row r="347" spans="1:4">
      <c r="A347" s="16">
        <f t="shared" si="28"/>
        <v>0</v>
      </c>
      <c r="B347" s="5" t="str">
        <f t="shared" si="29"/>
        <v>I</v>
      </c>
      <c r="C347" s="16">
        <f t="shared" si="30"/>
        <v>0</v>
      </c>
      <c r="D347">
        <f t="shared" si="31"/>
        <v>0</v>
      </c>
    </row>
    <row r="348" spans="1:4">
      <c r="A348" s="16">
        <f t="shared" si="28"/>
        <v>0</v>
      </c>
      <c r="B348" s="5" t="str">
        <f t="shared" si="29"/>
        <v>I</v>
      </c>
      <c r="C348" s="16">
        <f t="shared" si="30"/>
        <v>0</v>
      </c>
      <c r="D348">
        <f t="shared" si="31"/>
        <v>0</v>
      </c>
    </row>
    <row r="349" spans="1:4">
      <c r="A349" s="16">
        <f t="shared" si="28"/>
        <v>0</v>
      </c>
      <c r="B349" s="5" t="str">
        <f t="shared" si="29"/>
        <v>I</v>
      </c>
      <c r="C349" s="16">
        <f t="shared" si="30"/>
        <v>0</v>
      </c>
      <c r="D349">
        <f t="shared" si="31"/>
        <v>0</v>
      </c>
    </row>
    <row r="350" spans="1:4">
      <c r="A350" s="16">
        <f t="shared" si="28"/>
        <v>0</v>
      </c>
      <c r="B350" s="5" t="str">
        <f t="shared" si="29"/>
        <v>I</v>
      </c>
      <c r="C350" s="16">
        <f t="shared" si="30"/>
        <v>0</v>
      </c>
      <c r="D350">
        <f t="shared" si="31"/>
        <v>0</v>
      </c>
    </row>
    <row r="351" spans="1:4">
      <c r="A351" s="16">
        <f t="shared" si="28"/>
        <v>0</v>
      </c>
      <c r="B351" s="5" t="str">
        <f t="shared" si="29"/>
        <v>I</v>
      </c>
      <c r="C351" s="16">
        <f t="shared" si="30"/>
        <v>0</v>
      </c>
      <c r="D351">
        <f t="shared" si="31"/>
        <v>0</v>
      </c>
    </row>
    <row r="352" spans="1:4">
      <c r="A352" s="16">
        <f t="shared" si="28"/>
        <v>0</v>
      </c>
      <c r="B352" s="5" t="str">
        <f t="shared" si="29"/>
        <v>I</v>
      </c>
      <c r="C352" s="16">
        <f t="shared" si="30"/>
        <v>0</v>
      </c>
      <c r="D352">
        <f t="shared" si="31"/>
        <v>0</v>
      </c>
    </row>
    <row r="353" spans="1:4">
      <c r="A353" s="16">
        <f t="shared" si="28"/>
        <v>0</v>
      </c>
      <c r="B353" s="5" t="str">
        <f t="shared" si="29"/>
        <v>I</v>
      </c>
      <c r="C353" s="16">
        <f t="shared" si="30"/>
        <v>0</v>
      </c>
      <c r="D353">
        <f t="shared" si="31"/>
        <v>0</v>
      </c>
    </row>
    <row r="354" spans="1:4">
      <c r="A354" s="16">
        <f t="shared" si="28"/>
        <v>0</v>
      </c>
      <c r="B354" s="5" t="str">
        <f t="shared" si="29"/>
        <v>I</v>
      </c>
      <c r="C354" s="16">
        <f t="shared" si="30"/>
        <v>0</v>
      </c>
      <c r="D354">
        <f t="shared" si="31"/>
        <v>0</v>
      </c>
    </row>
    <row r="355" spans="1:4">
      <c r="A355" s="16">
        <f t="shared" si="28"/>
        <v>0</v>
      </c>
      <c r="B355" s="5" t="str">
        <f t="shared" si="29"/>
        <v>I</v>
      </c>
      <c r="C355" s="16">
        <f t="shared" si="30"/>
        <v>0</v>
      </c>
      <c r="D355">
        <f t="shared" si="31"/>
        <v>0</v>
      </c>
    </row>
    <row r="356" spans="1:4">
      <c r="A356" s="16">
        <f t="shared" si="28"/>
        <v>0</v>
      </c>
      <c r="B356" s="5" t="str">
        <f t="shared" si="29"/>
        <v>I</v>
      </c>
      <c r="C356" s="16">
        <f t="shared" si="30"/>
        <v>0</v>
      </c>
      <c r="D356">
        <f t="shared" si="31"/>
        <v>0</v>
      </c>
    </row>
    <row r="357" spans="1:4">
      <c r="A357" s="16">
        <f t="shared" si="28"/>
        <v>0</v>
      </c>
      <c r="B357" s="5" t="str">
        <f t="shared" si="29"/>
        <v>I</v>
      </c>
      <c r="C357" s="16">
        <f t="shared" si="30"/>
        <v>0</v>
      </c>
      <c r="D357">
        <f t="shared" si="31"/>
        <v>0</v>
      </c>
    </row>
    <row r="358" spans="1:4">
      <c r="A358" s="16">
        <f t="shared" si="28"/>
        <v>0</v>
      </c>
      <c r="B358" s="5" t="str">
        <f t="shared" si="29"/>
        <v>I</v>
      </c>
      <c r="C358" s="16">
        <f t="shared" si="30"/>
        <v>0</v>
      </c>
      <c r="D358">
        <f t="shared" si="31"/>
        <v>0</v>
      </c>
    </row>
    <row r="359" spans="1:4">
      <c r="A359" s="16">
        <f t="shared" si="28"/>
        <v>0</v>
      </c>
      <c r="B359" s="5" t="str">
        <f t="shared" si="29"/>
        <v>I</v>
      </c>
      <c r="C359" s="16">
        <f t="shared" si="30"/>
        <v>0</v>
      </c>
      <c r="D359">
        <f t="shared" si="31"/>
        <v>0</v>
      </c>
    </row>
    <row r="360" spans="1:4">
      <c r="A360" s="16">
        <f t="shared" si="28"/>
        <v>0</v>
      </c>
      <c r="B360" s="5" t="str">
        <f t="shared" si="29"/>
        <v>I</v>
      </c>
      <c r="C360" s="16">
        <f t="shared" si="30"/>
        <v>0</v>
      </c>
      <c r="D360">
        <f t="shared" si="31"/>
        <v>0</v>
      </c>
    </row>
    <row r="361" spans="1:4">
      <c r="A361" s="16">
        <f t="shared" si="28"/>
        <v>0</v>
      </c>
      <c r="B361" s="5" t="str">
        <f t="shared" si="29"/>
        <v>I</v>
      </c>
      <c r="C361" s="16">
        <f t="shared" si="30"/>
        <v>0</v>
      </c>
      <c r="D361">
        <f t="shared" si="31"/>
        <v>0</v>
      </c>
    </row>
    <row r="362" spans="1:4">
      <c r="A362" s="16">
        <f t="shared" si="28"/>
        <v>0</v>
      </c>
      <c r="B362" s="5" t="str">
        <f t="shared" si="29"/>
        <v>I</v>
      </c>
      <c r="C362" s="16">
        <f t="shared" si="30"/>
        <v>0</v>
      </c>
      <c r="D362">
        <f t="shared" si="31"/>
        <v>0</v>
      </c>
    </row>
    <row r="363" spans="1:4">
      <c r="A363" s="16">
        <f t="shared" si="28"/>
        <v>0</v>
      </c>
      <c r="B363" s="5" t="str">
        <f t="shared" si="29"/>
        <v>I</v>
      </c>
      <c r="C363" s="16">
        <f t="shared" si="30"/>
        <v>0</v>
      </c>
      <c r="D363">
        <f t="shared" si="31"/>
        <v>0</v>
      </c>
    </row>
    <row r="364" spans="1:4">
      <c r="A364" s="16">
        <f t="shared" si="28"/>
        <v>0</v>
      </c>
      <c r="B364" s="5" t="str">
        <f t="shared" si="29"/>
        <v>I</v>
      </c>
      <c r="C364" s="16">
        <f t="shared" si="30"/>
        <v>0</v>
      </c>
      <c r="D364">
        <f t="shared" si="31"/>
        <v>0</v>
      </c>
    </row>
    <row r="365" spans="1:4">
      <c r="A365" s="16">
        <f t="shared" si="28"/>
        <v>0</v>
      </c>
      <c r="B365" s="5" t="str">
        <f t="shared" si="29"/>
        <v>I</v>
      </c>
      <c r="C365" s="16">
        <f t="shared" si="30"/>
        <v>0</v>
      </c>
      <c r="D365">
        <f t="shared" si="31"/>
        <v>0</v>
      </c>
    </row>
    <row r="366" spans="1:4">
      <c r="A366" s="16">
        <f t="shared" si="28"/>
        <v>0</v>
      </c>
      <c r="B366" s="5" t="str">
        <f t="shared" si="29"/>
        <v>I</v>
      </c>
      <c r="C366" s="16">
        <f t="shared" si="30"/>
        <v>0</v>
      </c>
      <c r="D366">
        <f t="shared" si="31"/>
        <v>0</v>
      </c>
    </row>
    <row r="367" spans="1:4">
      <c r="A367" s="16">
        <f t="shared" si="28"/>
        <v>0</v>
      </c>
      <c r="B367" s="5" t="str">
        <f t="shared" si="29"/>
        <v>I</v>
      </c>
      <c r="C367" s="16">
        <f t="shared" si="30"/>
        <v>0</v>
      </c>
      <c r="D367">
        <f t="shared" si="31"/>
        <v>0</v>
      </c>
    </row>
    <row r="368" spans="1:4">
      <c r="A368" s="16">
        <f t="shared" si="28"/>
        <v>0</v>
      </c>
      <c r="B368" s="5" t="str">
        <f t="shared" si="29"/>
        <v>I</v>
      </c>
      <c r="C368" s="16">
        <f t="shared" si="30"/>
        <v>0</v>
      </c>
      <c r="D368">
        <f t="shared" si="31"/>
        <v>0</v>
      </c>
    </row>
    <row r="369" spans="1:4">
      <c r="A369" s="16">
        <f t="shared" si="28"/>
        <v>0</v>
      </c>
      <c r="B369" s="5" t="str">
        <f t="shared" si="29"/>
        <v>I</v>
      </c>
      <c r="C369" s="16">
        <f t="shared" si="30"/>
        <v>0</v>
      </c>
      <c r="D369">
        <f t="shared" si="31"/>
        <v>0</v>
      </c>
    </row>
    <row r="370" spans="1:4">
      <c r="A370" s="16">
        <f t="shared" si="28"/>
        <v>0</v>
      </c>
      <c r="B370" s="5" t="str">
        <f t="shared" si="29"/>
        <v>I</v>
      </c>
      <c r="C370" s="16">
        <f t="shared" si="30"/>
        <v>0</v>
      </c>
      <c r="D370">
        <f t="shared" si="31"/>
        <v>0</v>
      </c>
    </row>
    <row r="371" spans="1:4">
      <c r="A371" s="16">
        <f t="shared" si="28"/>
        <v>0</v>
      </c>
      <c r="B371" s="5" t="str">
        <f t="shared" si="29"/>
        <v>I</v>
      </c>
      <c r="C371" s="16">
        <f t="shared" si="30"/>
        <v>0</v>
      </c>
      <c r="D371">
        <f t="shared" si="31"/>
        <v>0</v>
      </c>
    </row>
    <row r="372" spans="1:4">
      <c r="A372" s="16">
        <f t="shared" si="28"/>
        <v>0</v>
      </c>
      <c r="B372" s="5" t="str">
        <f t="shared" si="29"/>
        <v>I</v>
      </c>
      <c r="C372" s="16">
        <f t="shared" si="30"/>
        <v>0</v>
      </c>
      <c r="D372">
        <f t="shared" si="31"/>
        <v>0</v>
      </c>
    </row>
    <row r="373" spans="1:4">
      <c r="A373" s="16">
        <f t="shared" si="28"/>
        <v>0</v>
      </c>
      <c r="B373" s="5" t="str">
        <f t="shared" si="29"/>
        <v>I</v>
      </c>
      <c r="C373" s="16">
        <f t="shared" si="30"/>
        <v>0</v>
      </c>
      <c r="D373">
        <f t="shared" si="31"/>
        <v>0</v>
      </c>
    </row>
    <row r="374" spans="1:4">
      <c r="A374" s="16">
        <f t="shared" si="28"/>
        <v>0</v>
      </c>
      <c r="B374" s="5" t="str">
        <f t="shared" si="29"/>
        <v>I</v>
      </c>
      <c r="C374" s="16">
        <f t="shared" si="30"/>
        <v>0</v>
      </c>
      <c r="D374">
        <f t="shared" si="31"/>
        <v>0</v>
      </c>
    </row>
    <row r="375" spans="1:4">
      <c r="A375" s="16">
        <f t="shared" si="28"/>
        <v>0</v>
      </c>
      <c r="B375" s="5" t="str">
        <f t="shared" si="29"/>
        <v>I</v>
      </c>
      <c r="C375" s="16">
        <f t="shared" si="30"/>
        <v>0</v>
      </c>
      <c r="D375">
        <f t="shared" si="31"/>
        <v>0</v>
      </c>
    </row>
    <row r="376" spans="1:4">
      <c r="A376" s="16">
        <f t="shared" si="28"/>
        <v>0</v>
      </c>
      <c r="B376" s="5" t="str">
        <f t="shared" si="29"/>
        <v>I</v>
      </c>
      <c r="C376" s="16">
        <f t="shared" si="30"/>
        <v>0</v>
      </c>
      <c r="D376">
        <f t="shared" si="31"/>
        <v>0</v>
      </c>
    </row>
    <row r="377" spans="1:4">
      <c r="A377" s="16">
        <f t="shared" si="28"/>
        <v>0</v>
      </c>
      <c r="B377" s="5" t="str">
        <f t="shared" si="29"/>
        <v>I</v>
      </c>
      <c r="C377" s="16">
        <f t="shared" si="30"/>
        <v>0</v>
      </c>
      <c r="D377">
        <f t="shared" si="31"/>
        <v>0</v>
      </c>
    </row>
    <row r="378" spans="1:4">
      <c r="A378" s="16">
        <f t="shared" si="28"/>
        <v>0</v>
      </c>
      <c r="B378" s="5" t="str">
        <f t="shared" si="29"/>
        <v>I</v>
      </c>
      <c r="C378" s="16">
        <f t="shared" si="30"/>
        <v>0</v>
      </c>
      <c r="D378">
        <f t="shared" si="31"/>
        <v>0</v>
      </c>
    </row>
    <row r="379" spans="1:4">
      <c r="A379" s="16">
        <f t="shared" si="28"/>
        <v>0</v>
      </c>
      <c r="B379" s="5" t="str">
        <f t="shared" si="29"/>
        <v>I</v>
      </c>
      <c r="C379" s="16">
        <f t="shared" si="30"/>
        <v>0</v>
      </c>
      <c r="D379">
        <f t="shared" si="31"/>
        <v>0</v>
      </c>
    </row>
    <row r="380" spans="1:4">
      <c r="A380" s="16">
        <f t="shared" si="28"/>
        <v>0</v>
      </c>
      <c r="B380" s="5" t="str">
        <f t="shared" si="29"/>
        <v>I</v>
      </c>
      <c r="C380" s="16">
        <f t="shared" si="30"/>
        <v>0</v>
      </c>
      <c r="D380">
        <f t="shared" si="31"/>
        <v>0</v>
      </c>
    </row>
    <row r="381" spans="1:4">
      <c r="A381" s="16">
        <f t="shared" si="28"/>
        <v>0</v>
      </c>
      <c r="B381" s="5" t="str">
        <f t="shared" si="29"/>
        <v>I</v>
      </c>
      <c r="C381" s="16">
        <f t="shared" si="30"/>
        <v>0</v>
      </c>
      <c r="D381">
        <f t="shared" si="31"/>
        <v>0</v>
      </c>
    </row>
    <row r="382" spans="1:4">
      <c r="A382" s="16">
        <f t="shared" si="28"/>
        <v>0</v>
      </c>
      <c r="B382" s="5" t="str">
        <f t="shared" si="29"/>
        <v>I</v>
      </c>
      <c r="C382" s="16">
        <f t="shared" si="30"/>
        <v>0</v>
      </c>
      <c r="D382">
        <f t="shared" si="31"/>
        <v>0</v>
      </c>
    </row>
    <row r="383" spans="1:4">
      <c r="A383" s="16">
        <f t="shared" si="28"/>
        <v>0</v>
      </c>
      <c r="B383" s="5" t="str">
        <f t="shared" si="29"/>
        <v>I</v>
      </c>
      <c r="C383" s="16">
        <f t="shared" si="30"/>
        <v>0</v>
      </c>
      <c r="D383">
        <f t="shared" si="31"/>
        <v>0</v>
      </c>
    </row>
    <row r="384" spans="1:4">
      <c r="A384" s="16">
        <f t="shared" si="28"/>
        <v>0</v>
      </c>
      <c r="B384" s="5" t="str">
        <f t="shared" si="29"/>
        <v>I</v>
      </c>
      <c r="C384" s="16">
        <f t="shared" si="30"/>
        <v>0</v>
      </c>
      <c r="D384">
        <f t="shared" si="31"/>
        <v>0</v>
      </c>
    </row>
    <row r="385" spans="1:4">
      <c r="A385" s="16">
        <f t="shared" si="28"/>
        <v>0</v>
      </c>
      <c r="B385" s="5" t="str">
        <f t="shared" si="29"/>
        <v>I</v>
      </c>
      <c r="C385" s="16">
        <f t="shared" si="30"/>
        <v>0</v>
      </c>
      <c r="D385">
        <f t="shared" si="31"/>
        <v>0</v>
      </c>
    </row>
    <row r="386" spans="1:4">
      <c r="A386" s="16">
        <f t="shared" si="28"/>
        <v>0</v>
      </c>
      <c r="B386" s="5" t="str">
        <f t="shared" si="29"/>
        <v>I</v>
      </c>
      <c r="C386" s="16">
        <f t="shared" si="30"/>
        <v>0</v>
      </c>
      <c r="D386">
        <f t="shared" si="31"/>
        <v>0</v>
      </c>
    </row>
    <row r="387" spans="1:4">
      <c r="A387" s="16">
        <f t="shared" si="28"/>
        <v>0</v>
      </c>
      <c r="B387" s="5" t="str">
        <f t="shared" si="29"/>
        <v>I</v>
      </c>
      <c r="C387" s="16">
        <f t="shared" si="30"/>
        <v>0</v>
      </c>
      <c r="D387">
        <f t="shared" si="31"/>
        <v>0</v>
      </c>
    </row>
    <row r="388" spans="1:4">
      <c r="A388" s="16">
        <f t="shared" si="28"/>
        <v>0</v>
      </c>
      <c r="B388" s="5" t="str">
        <f t="shared" si="29"/>
        <v>I</v>
      </c>
      <c r="C388" s="16">
        <f t="shared" si="30"/>
        <v>0</v>
      </c>
      <c r="D388">
        <f t="shared" si="31"/>
        <v>0</v>
      </c>
    </row>
    <row r="389" spans="1:4">
      <c r="A389" s="16">
        <f t="shared" si="28"/>
        <v>0</v>
      </c>
      <c r="B389" s="5" t="str">
        <f t="shared" si="29"/>
        <v>I</v>
      </c>
      <c r="C389" s="16">
        <f t="shared" si="30"/>
        <v>0</v>
      </c>
      <c r="D389">
        <f t="shared" si="31"/>
        <v>0</v>
      </c>
    </row>
    <row r="390" spans="1:4">
      <c r="A390" s="16">
        <f t="shared" si="28"/>
        <v>0</v>
      </c>
      <c r="B390" s="5" t="str">
        <f t="shared" si="29"/>
        <v>I</v>
      </c>
      <c r="C390" s="16">
        <f t="shared" si="30"/>
        <v>0</v>
      </c>
      <c r="D390">
        <f t="shared" si="31"/>
        <v>0</v>
      </c>
    </row>
    <row r="391" spans="1:4">
      <c r="A391" s="16">
        <f t="shared" si="28"/>
        <v>0</v>
      </c>
      <c r="B391" s="5" t="str">
        <f t="shared" si="29"/>
        <v>I</v>
      </c>
      <c r="C391" s="16">
        <f t="shared" si="30"/>
        <v>0</v>
      </c>
      <c r="D391">
        <f t="shared" si="31"/>
        <v>0</v>
      </c>
    </row>
    <row r="392" spans="1:4">
      <c r="A392" s="16">
        <f t="shared" si="28"/>
        <v>0</v>
      </c>
      <c r="B392" s="5" t="str">
        <f t="shared" si="29"/>
        <v>I</v>
      </c>
      <c r="C392" s="16">
        <f t="shared" si="30"/>
        <v>0</v>
      </c>
      <c r="D392">
        <f t="shared" si="31"/>
        <v>0</v>
      </c>
    </row>
    <row r="393" spans="1:4">
      <c r="A393" s="16">
        <f t="shared" si="28"/>
        <v>0</v>
      </c>
      <c r="B393" s="5" t="str">
        <f t="shared" si="29"/>
        <v>I</v>
      </c>
      <c r="C393" s="16">
        <f t="shared" si="30"/>
        <v>0</v>
      </c>
      <c r="D393">
        <f t="shared" si="31"/>
        <v>0</v>
      </c>
    </row>
    <row r="394" spans="1:4">
      <c r="A394" s="16">
        <f t="shared" si="28"/>
        <v>0</v>
      </c>
      <c r="B394" s="5" t="str">
        <f t="shared" si="29"/>
        <v>I</v>
      </c>
      <c r="C394" s="16">
        <f t="shared" si="30"/>
        <v>0</v>
      </c>
      <c r="D394">
        <f t="shared" si="31"/>
        <v>0</v>
      </c>
    </row>
    <row r="395" spans="1:4">
      <c r="A395" s="16">
        <f t="shared" ref="A395:A458" si="32">L395</f>
        <v>0</v>
      </c>
      <c r="B395" s="5" t="str">
        <f t="shared" ref="B395:B458" si="33">IF(J395="s","II","I")</f>
        <v>I</v>
      </c>
      <c r="C395" s="16">
        <f t="shared" ref="C395:C458" si="34">I395</f>
        <v>0</v>
      </c>
      <c r="D395">
        <f t="shared" ref="D395:D458" si="35">K395</f>
        <v>0</v>
      </c>
    </row>
    <row r="396" spans="1:4">
      <c r="A396" s="16">
        <f t="shared" si="32"/>
        <v>0</v>
      </c>
      <c r="B396" s="5" t="str">
        <f t="shared" si="33"/>
        <v>I</v>
      </c>
      <c r="C396" s="16">
        <f t="shared" si="34"/>
        <v>0</v>
      </c>
      <c r="D396">
        <f t="shared" si="35"/>
        <v>0</v>
      </c>
    </row>
    <row r="397" spans="1:4">
      <c r="A397" s="16">
        <f t="shared" si="32"/>
        <v>0</v>
      </c>
      <c r="B397" s="5" t="str">
        <f t="shared" si="33"/>
        <v>I</v>
      </c>
      <c r="C397" s="16">
        <f t="shared" si="34"/>
        <v>0</v>
      </c>
      <c r="D397">
        <f t="shared" si="35"/>
        <v>0</v>
      </c>
    </row>
    <row r="398" spans="1:4">
      <c r="A398" s="16">
        <f t="shared" si="32"/>
        <v>0</v>
      </c>
      <c r="B398" s="5" t="str">
        <f t="shared" si="33"/>
        <v>I</v>
      </c>
      <c r="C398" s="16">
        <f t="shared" si="34"/>
        <v>0</v>
      </c>
      <c r="D398">
        <f t="shared" si="35"/>
        <v>0</v>
      </c>
    </row>
    <row r="399" spans="1:4">
      <c r="A399" s="16">
        <f t="shared" si="32"/>
        <v>0</v>
      </c>
      <c r="B399" s="5" t="str">
        <f t="shared" si="33"/>
        <v>I</v>
      </c>
      <c r="C399" s="16">
        <f t="shared" si="34"/>
        <v>0</v>
      </c>
      <c r="D399">
        <f t="shared" si="35"/>
        <v>0</v>
      </c>
    </row>
    <row r="400" spans="1:4">
      <c r="A400" s="16">
        <f t="shared" si="32"/>
        <v>0</v>
      </c>
      <c r="B400" s="5" t="str">
        <f t="shared" si="33"/>
        <v>I</v>
      </c>
      <c r="C400" s="16">
        <f t="shared" si="34"/>
        <v>0</v>
      </c>
      <c r="D400">
        <f t="shared" si="35"/>
        <v>0</v>
      </c>
    </row>
    <row r="401" spans="1:4">
      <c r="A401" s="16">
        <f t="shared" si="32"/>
        <v>0</v>
      </c>
      <c r="B401" s="5" t="str">
        <f t="shared" si="33"/>
        <v>I</v>
      </c>
      <c r="C401" s="16">
        <f t="shared" si="34"/>
        <v>0</v>
      </c>
      <c r="D401">
        <f t="shared" si="35"/>
        <v>0</v>
      </c>
    </row>
    <row r="402" spans="1:4">
      <c r="A402" s="16">
        <f t="shared" si="32"/>
        <v>0</v>
      </c>
      <c r="B402" s="5" t="str">
        <f t="shared" si="33"/>
        <v>I</v>
      </c>
      <c r="C402" s="16">
        <f t="shared" si="34"/>
        <v>0</v>
      </c>
      <c r="D402">
        <f t="shared" si="35"/>
        <v>0</v>
      </c>
    </row>
    <row r="403" spans="1:4">
      <c r="A403" s="16">
        <f t="shared" si="32"/>
        <v>0</v>
      </c>
      <c r="B403" s="5" t="str">
        <f t="shared" si="33"/>
        <v>I</v>
      </c>
      <c r="C403" s="16">
        <f t="shared" si="34"/>
        <v>0</v>
      </c>
      <c r="D403">
        <f t="shared" si="35"/>
        <v>0</v>
      </c>
    </row>
    <row r="404" spans="1:4">
      <c r="A404" s="16">
        <f t="shared" si="32"/>
        <v>0</v>
      </c>
      <c r="B404" s="5" t="str">
        <f t="shared" si="33"/>
        <v>I</v>
      </c>
      <c r="C404" s="16">
        <f t="shared" si="34"/>
        <v>0</v>
      </c>
      <c r="D404">
        <f t="shared" si="35"/>
        <v>0</v>
      </c>
    </row>
    <row r="405" spans="1:4">
      <c r="A405" s="16">
        <f t="shared" si="32"/>
        <v>0</v>
      </c>
      <c r="B405" s="5" t="str">
        <f t="shared" si="33"/>
        <v>I</v>
      </c>
      <c r="C405" s="16">
        <f t="shared" si="34"/>
        <v>0</v>
      </c>
      <c r="D405">
        <f t="shared" si="35"/>
        <v>0</v>
      </c>
    </row>
    <row r="406" spans="1:4">
      <c r="A406" s="16">
        <f t="shared" si="32"/>
        <v>0</v>
      </c>
      <c r="B406" s="5" t="str">
        <f t="shared" si="33"/>
        <v>I</v>
      </c>
      <c r="C406" s="16">
        <f t="shared" si="34"/>
        <v>0</v>
      </c>
      <c r="D406">
        <f t="shared" si="35"/>
        <v>0</v>
      </c>
    </row>
    <row r="407" spans="1:4">
      <c r="A407" s="16">
        <f t="shared" si="32"/>
        <v>0</v>
      </c>
      <c r="B407" s="5" t="str">
        <f t="shared" si="33"/>
        <v>I</v>
      </c>
      <c r="C407" s="16">
        <f t="shared" si="34"/>
        <v>0</v>
      </c>
      <c r="D407">
        <f t="shared" si="35"/>
        <v>0</v>
      </c>
    </row>
    <row r="408" spans="1:4">
      <c r="A408" s="16">
        <f t="shared" si="32"/>
        <v>0</v>
      </c>
      <c r="B408" s="5" t="str">
        <f t="shared" si="33"/>
        <v>I</v>
      </c>
      <c r="C408" s="16">
        <f t="shared" si="34"/>
        <v>0</v>
      </c>
      <c r="D408">
        <f t="shared" si="35"/>
        <v>0</v>
      </c>
    </row>
    <row r="409" spans="1:4">
      <c r="A409" s="16">
        <f t="shared" si="32"/>
        <v>0</v>
      </c>
      <c r="B409" s="5" t="str">
        <f t="shared" si="33"/>
        <v>I</v>
      </c>
      <c r="C409" s="16">
        <f t="shared" si="34"/>
        <v>0</v>
      </c>
      <c r="D409">
        <f t="shared" si="35"/>
        <v>0</v>
      </c>
    </row>
    <row r="410" spans="1:4">
      <c r="A410" s="16">
        <f t="shared" si="32"/>
        <v>0</v>
      </c>
      <c r="B410" s="5" t="str">
        <f t="shared" si="33"/>
        <v>I</v>
      </c>
      <c r="C410" s="16">
        <f t="shared" si="34"/>
        <v>0</v>
      </c>
      <c r="D410">
        <f t="shared" si="35"/>
        <v>0</v>
      </c>
    </row>
    <row r="411" spans="1:4">
      <c r="A411" s="16">
        <f t="shared" si="32"/>
        <v>0</v>
      </c>
      <c r="B411" s="5" t="str">
        <f t="shared" si="33"/>
        <v>I</v>
      </c>
      <c r="C411" s="16">
        <f t="shared" si="34"/>
        <v>0</v>
      </c>
      <c r="D411">
        <f t="shared" si="35"/>
        <v>0</v>
      </c>
    </row>
    <row r="412" spans="1:4">
      <c r="A412" s="16">
        <f t="shared" si="32"/>
        <v>0</v>
      </c>
      <c r="B412" s="5" t="str">
        <f t="shared" si="33"/>
        <v>I</v>
      </c>
      <c r="C412" s="16">
        <f t="shared" si="34"/>
        <v>0</v>
      </c>
      <c r="D412">
        <f t="shared" si="35"/>
        <v>0</v>
      </c>
    </row>
    <row r="413" spans="1:4">
      <c r="A413" s="16">
        <f t="shared" si="32"/>
        <v>0</v>
      </c>
      <c r="B413" s="5" t="str">
        <f t="shared" si="33"/>
        <v>I</v>
      </c>
      <c r="C413" s="16">
        <f t="shared" si="34"/>
        <v>0</v>
      </c>
      <c r="D413">
        <f t="shared" si="35"/>
        <v>0</v>
      </c>
    </row>
    <row r="414" spans="1:4">
      <c r="A414" s="16">
        <f t="shared" si="32"/>
        <v>0</v>
      </c>
      <c r="B414" s="5" t="str">
        <f t="shared" si="33"/>
        <v>I</v>
      </c>
      <c r="C414" s="16">
        <f t="shared" si="34"/>
        <v>0</v>
      </c>
      <c r="D414">
        <f t="shared" si="35"/>
        <v>0</v>
      </c>
    </row>
    <row r="415" spans="1:4">
      <c r="A415" s="16">
        <f t="shared" si="32"/>
        <v>0</v>
      </c>
      <c r="B415" s="5" t="str">
        <f t="shared" si="33"/>
        <v>I</v>
      </c>
      <c r="C415" s="16">
        <f t="shared" si="34"/>
        <v>0</v>
      </c>
      <c r="D415">
        <f t="shared" si="35"/>
        <v>0</v>
      </c>
    </row>
    <row r="416" spans="1:4">
      <c r="A416" s="16">
        <f t="shared" si="32"/>
        <v>0</v>
      </c>
      <c r="B416" s="5" t="str">
        <f t="shared" si="33"/>
        <v>I</v>
      </c>
      <c r="C416" s="16">
        <f t="shared" si="34"/>
        <v>0</v>
      </c>
      <c r="D416">
        <f t="shared" si="35"/>
        <v>0</v>
      </c>
    </row>
    <row r="417" spans="1:4">
      <c r="A417" s="16">
        <f t="shared" si="32"/>
        <v>0</v>
      </c>
      <c r="B417" s="5" t="str">
        <f t="shared" si="33"/>
        <v>I</v>
      </c>
      <c r="C417" s="16">
        <f t="shared" si="34"/>
        <v>0</v>
      </c>
      <c r="D417">
        <f t="shared" si="35"/>
        <v>0</v>
      </c>
    </row>
    <row r="418" spans="1:4">
      <c r="A418" s="16">
        <f t="shared" si="32"/>
        <v>0</v>
      </c>
      <c r="B418" s="5" t="str">
        <f t="shared" si="33"/>
        <v>I</v>
      </c>
      <c r="C418" s="16">
        <f t="shared" si="34"/>
        <v>0</v>
      </c>
      <c r="D418">
        <f t="shared" si="35"/>
        <v>0</v>
      </c>
    </row>
    <row r="419" spans="1:4">
      <c r="A419" s="16">
        <f t="shared" si="32"/>
        <v>0</v>
      </c>
      <c r="B419" s="5" t="str">
        <f t="shared" si="33"/>
        <v>I</v>
      </c>
      <c r="C419" s="16">
        <f t="shared" si="34"/>
        <v>0</v>
      </c>
      <c r="D419">
        <f t="shared" si="35"/>
        <v>0</v>
      </c>
    </row>
    <row r="420" spans="1:4">
      <c r="A420" s="16">
        <f t="shared" si="32"/>
        <v>0</v>
      </c>
      <c r="B420" s="5" t="str">
        <f t="shared" si="33"/>
        <v>I</v>
      </c>
      <c r="C420" s="16">
        <f t="shared" si="34"/>
        <v>0</v>
      </c>
      <c r="D420">
        <f t="shared" si="35"/>
        <v>0</v>
      </c>
    </row>
    <row r="421" spans="1:4">
      <c r="A421" s="16">
        <f t="shared" si="32"/>
        <v>0</v>
      </c>
      <c r="B421" s="5" t="str">
        <f t="shared" si="33"/>
        <v>I</v>
      </c>
      <c r="C421" s="16">
        <f t="shared" si="34"/>
        <v>0</v>
      </c>
      <c r="D421">
        <f t="shared" si="35"/>
        <v>0</v>
      </c>
    </row>
    <row r="422" spans="1:4">
      <c r="A422" s="16">
        <f t="shared" si="32"/>
        <v>0</v>
      </c>
      <c r="B422" s="5" t="str">
        <f t="shared" si="33"/>
        <v>I</v>
      </c>
      <c r="C422" s="16">
        <f t="shared" si="34"/>
        <v>0</v>
      </c>
      <c r="D422">
        <f t="shared" si="35"/>
        <v>0</v>
      </c>
    </row>
    <row r="423" spans="1:4">
      <c r="A423" s="16">
        <f t="shared" si="32"/>
        <v>0</v>
      </c>
      <c r="B423" s="5" t="str">
        <f t="shared" si="33"/>
        <v>I</v>
      </c>
      <c r="C423" s="16">
        <f t="shared" si="34"/>
        <v>0</v>
      </c>
      <c r="D423">
        <f t="shared" si="35"/>
        <v>0</v>
      </c>
    </row>
    <row r="424" spans="1:4">
      <c r="A424" s="16">
        <f t="shared" si="32"/>
        <v>0</v>
      </c>
      <c r="B424" s="5" t="str">
        <f t="shared" si="33"/>
        <v>I</v>
      </c>
      <c r="C424" s="16">
        <f t="shared" si="34"/>
        <v>0</v>
      </c>
      <c r="D424">
        <f t="shared" si="35"/>
        <v>0</v>
      </c>
    </row>
    <row r="425" spans="1:4">
      <c r="A425" s="16">
        <f t="shared" si="32"/>
        <v>0</v>
      </c>
      <c r="B425" s="5" t="str">
        <f t="shared" si="33"/>
        <v>I</v>
      </c>
      <c r="C425" s="16">
        <f t="shared" si="34"/>
        <v>0</v>
      </c>
      <c r="D425">
        <f t="shared" si="35"/>
        <v>0</v>
      </c>
    </row>
    <row r="426" spans="1:4">
      <c r="A426" s="16">
        <f t="shared" si="32"/>
        <v>0</v>
      </c>
      <c r="B426" s="5" t="str">
        <f t="shared" si="33"/>
        <v>I</v>
      </c>
      <c r="C426" s="16">
        <f t="shared" si="34"/>
        <v>0</v>
      </c>
      <c r="D426">
        <f t="shared" si="35"/>
        <v>0</v>
      </c>
    </row>
    <row r="427" spans="1:4">
      <c r="A427" s="16">
        <f t="shared" si="32"/>
        <v>0</v>
      </c>
      <c r="B427" s="5" t="str">
        <f t="shared" si="33"/>
        <v>I</v>
      </c>
      <c r="C427" s="16">
        <f t="shared" si="34"/>
        <v>0</v>
      </c>
      <c r="D427">
        <f t="shared" si="35"/>
        <v>0</v>
      </c>
    </row>
    <row r="428" spans="1:4">
      <c r="A428" s="16">
        <f t="shared" si="32"/>
        <v>0</v>
      </c>
      <c r="B428" s="5" t="str">
        <f t="shared" si="33"/>
        <v>I</v>
      </c>
      <c r="C428" s="16">
        <f t="shared" si="34"/>
        <v>0</v>
      </c>
      <c r="D428">
        <f t="shared" si="35"/>
        <v>0</v>
      </c>
    </row>
    <row r="429" spans="1:4">
      <c r="A429" s="16">
        <f t="shared" si="32"/>
        <v>0</v>
      </c>
      <c r="B429" s="5" t="str">
        <f t="shared" si="33"/>
        <v>I</v>
      </c>
      <c r="C429" s="16">
        <f t="shared" si="34"/>
        <v>0</v>
      </c>
      <c r="D429">
        <f t="shared" si="35"/>
        <v>0</v>
      </c>
    </row>
    <row r="430" spans="1:4">
      <c r="A430" s="16">
        <f t="shared" si="32"/>
        <v>0</v>
      </c>
      <c r="B430" s="5" t="str">
        <f t="shared" si="33"/>
        <v>I</v>
      </c>
      <c r="C430" s="16">
        <f t="shared" si="34"/>
        <v>0</v>
      </c>
      <c r="D430">
        <f t="shared" si="35"/>
        <v>0</v>
      </c>
    </row>
    <row r="431" spans="1:4">
      <c r="A431" s="16">
        <f t="shared" si="32"/>
        <v>0</v>
      </c>
      <c r="B431" s="5" t="str">
        <f t="shared" si="33"/>
        <v>I</v>
      </c>
      <c r="C431" s="16">
        <f t="shared" si="34"/>
        <v>0</v>
      </c>
      <c r="D431">
        <f t="shared" si="35"/>
        <v>0</v>
      </c>
    </row>
    <row r="432" spans="1:4">
      <c r="A432" s="16">
        <f t="shared" si="32"/>
        <v>0</v>
      </c>
      <c r="B432" s="5" t="str">
        <f t="shared" si="33"/>
        <v>I</v>
      </c>
      <c r="C432" s="16">
        <f t="shared" si="34"/>
        <v>0</v>
      </c>
      <c r="D432">
        <f t="shared" si="35"/>
        <v>0</v>
      </c>
    </row>
    <row r="433" spans="1:4">
      <c r="A433" s="16">
        <f t="shared" si="32"/>
        <v>0</v>
      </c>
      <c r="B433" s="5" t="str">
        <f t="shared" si="33"/>
        <v>I</v>
      </c>
      <c r="C433" s="16">
        <f t="shared" si="34"/>
        <v>0</v>
      </c>
      <c r="D433">
        <f t="shared" si="35"/>
        <v>0</v>
      </c>
    </row>
    <row r="434" spans="1:4">
      <c r="A434" s="16">
        <f t="shared" si="32"/>
        <v>0</v>
      </c>
      <c r="B434" s="5" t="str">
        <f t="shared" si="33"/>
        <v>I</v>
      </c>
      <c r="C434" s="16">
        <f t="shared" si="34"/>
        <v>0</v>
      </c>
      <c r="D434">
        <f t="shared" si="35"/>
        <v>0</v>
      </c>
    </row>
    <row r="435" spans="1:4">
      <c r="A435" s="16">
        <f t="shared" si="32"/>
        <v>0</v>
      </c>
      <c r="B435" s="5" t="str">
        <f t="shared" si="33"/>
        <v>I</v>
      </c>
      <c r="C435" s="16">
        <f t="shared" si="34"/>
        <v>0</v>
      </c>
      <c r="D435">
        <f t="shared" si="35"/>
        <v>0</v>
      </c>
    </row>
    <row r="436" spans="1:4">
      <c r="A436" s="16">
        <f t="shared" si="32"/>
        <v>0</v>
      </c>
      <c r="B436" s="5" t="str">
        <f t="shared" si="33"/>
        <v>I</v>
      </c>
      <c r="C436" s="16">
        <f t="shared" si="34"/>
        <v>0</v>
      </c>
      <c r="D436">
        <f t="shared" si="35"/>
        <v>0</v>
      </c>
    </row>
    <row r="437" spans="1:4">
      <c r="A437" s="16">
        <f t="shared" si="32"/>
        <v>0</v>
      </c>
      <c r="B437" s="5" t="str">
        <f t="shared" si="33"/>
        <v>I</v>
      </c>
      <c r="C437" s="16">
        <f t="shared" si="34"/>
        <v>0</v>
      </c>
      <c r="D437">
        <f t="shared" si="35"/>
        <v>0</v>
      </c>
    </row>
    <row r="438" spans="1:4">
      <c r="A438" s="16">
        <f t="shared" si="32"/>
        <v>0</v>
      </c>
      <c r="B438" s="5" t="str">
        <f t="shared" si="33"/>
        <v>I</v>
      </c>
      <c r="C438" s="16">
        <f t="shared" si="34"/>
        <v>0</v>
      </c>
      <c r="D438">
        <f t="shared" si="35"/>
        <v>0</v>
      </c>
    </row>
    <row r="439" spans="1:4">
      <c r="A439" s="16">
        <f t="shared" si="32"/>
        <v>0</v>
      </c>
      <c r="B439" s="5" t="str">
        <f t="shared" si="33"/>
        <v>I</v>
      </c>
      <c r="C439" s="16">
        <f t="shared" si="34"/>
        <v>0</v>
      </c>
      <c r="D439">
        <f t="shared" si="35"/>
        <v>0</v>
      </c>
    </row>
    <row r="440" spans="1:4">
      <c r="A440" s="16">
        <f t="shared" si="32"/>
        <v>0</v>
      </c>
      <c r="B440" s="5" t="str">
        <f t="shared" si="33"/>
        <v>I</v>
      </c>
      <c r="C440" s="16">
        <f t="shared" si="34"/>
        <v>0</v>
      </c>
      <c r="D440">
        <f t="shared" si="35"/>
        <v>0</v>
      </c>
    </row>
    <row r="441" spans="1:4">
      <c r="A441" s="16">
        <f t="shared" si="32"/>
        <v>0</v>
      </c>
      <c r="B441" s="5" t="str">
        <f t="shared" si="33"/>
        <v>I</v>
      </c>
      <c r="C441" s="16">
        <f t="shared" si="34"/>
        <v>0</v>
      </c>
      <c r="D441">
        <f t="shared" si="35"/>
        <v>0</v>
      </c>
    </row>
    <row r="442" spans="1:4">
      <c r="A442" s="16">
        <f t="shared" si="32"/>
        <v>0</v>
      </c>
      <c r="B442" s="5" t="str">
        <f t="shared" si="33"/>
        <v>I</v>
      </c>
      <c r="C442" s="16">
        <f t="shared" si="34"/>
        <v>0</v>
      </c>
      <c r="D442">
        <f t="shared" si="35"/>
        <v>0</v>
      </c>
    </row>
    <row r="443" spans="1:4">
      <c r="A443" s="16">
        <f t="shared" si="32"/>
        <v>0</v>
      </c>
      <c r="B443" s="5" t="str">
        <f t="shared" si="33"/>
        <v>I</v>
      </c>
      <c r="C443" s="16">
        <f t="shared" si="34"/>
        <v>0</v>
      </c>
      <c r="D443">
        <f t="shared" si="35"/>
        <v>0</v>
      </c>
    </row>
    <row r="444" spans="1:4">
      <c r="A444" s="16">
        <f t="shared" si="32"/>
        <v>0</v>
      </c>
      <c r="B444" s="5" t="str">
        <f t="shared" si="33"/>
        <v>I</v>
      </c>
      <c r="C444" s="16">
        <f t="shared" si="34"/>
        <v>0</v>
      </c>
      <c r="D444">
        <f t="shared" si="35"/>
        <v>0</v>
      </c>
    </row>
    <row r="445" spans="1:4">
      <c r="A445" s="16">
        <f t="shared" si="32"/>
        <v>0</v>
      </c>
      <c r="B445" s="5" t="str">
        <f t="shared" si="33"/>
        <v>I</v>
      </c>
      <c r="C445" s="16">
        <f t="shared" si="34"/>
        <v>0</v>
      </c>
      <c r="D445">
        <f t="shared" si="35"/>
        <v>0</v>
      </c>
    </row>
    <row r="446" spans="1:4">
      <c r="A446" s="16">
        <f t="shared" si="32"/>
        <v>0</v>
      </c>
      <c r="B446" s="5" t="str">
        <f t="shared" si="33"/>
        <v>I</v>
      </c>
      <c r="C446" s="16">
        <f t="shared" si="34"/>
        <v>0</v>
      </c>
      <c r="D446">
        <f t="shared" si="35"/>
        <v>0</v>
      </c>
    </row>
    <row r="447" spans="1:4">
      <c r="A447" s="16">
        <f t="shared" si="32"/>
        <v>0</v>
      </c>
      <c r="B447" s="5" t="str">
        <f t="shared" si="33"/>
        <v>I</v>
      </c>
      <c r="C447" s="16">
        <f t="shared" si="34"/>
        <v>0</v>
      </c>
      <c r="D447">
        <f t="shared" si="35"/>
        <v>0</v>
      </c>
    </row>
    <row r="448" spans="1:4">
      <c r="A448" s="16">
        <f t="shared" si="32"/>
        <v>0</v>
      </c>
      <c r="B448" s="5" t="str">
        <f t="shared" si="33"/>
        <v>I</v>
      </c>
      <c r="C448" s="16">
        <f t="shared" si="34"/>
        <v>0</v>
      </c>
      <c r="D448">
        <f t="shared" si="35"/>
        <v>0</v>
      </c>
    </row>
    <row r="449" spans="1:4">
      <c r="A449" s="16">
        <f t="shared" si="32"/>
        <v>0</v>
      </c>
      <c r="B449" s="5" t="str">
        <f t="shared" si="33"/>
        <v>I</v>
      </c>
      <c r="C449" s="16">
        <f t="shared" si="34"/>
        <v>0</v>
      </c>
      <c r="D449">
        <f t="shared" si="35"/>
        <v>0</v>
      </c>
    </row>
    <row r="450" spans="1:4">
      <c r="A450" s="16">
        <f t="shared" si="32"/>
        <v>0</v>
      </c>
      <c r="B450" s="5" t="str">
        <f t="shared" si="33"/>
        <v>I</v>
      </c>
      <c r="C450" s="16">
        <f t="shared" si="34"/>
        <v>0</v>
      </c>
      <c r="D450">
        <f t="shared" si="35"/>
        <v>0</v>
      </c>
    </row>
    <row r="451" spans="1:4">
      <c r="A451" s="16">
        <f t="shared" si="32"/>
        <v>0</v>
      </c>
      <c r="B451" s="5" t="str">
        <f t="shared" si="33"/>
        <v>I</v>
      </c>
      <c r="C451" s="16">
        <f t="shared" si="34"/>
        <v>0</v>
      </c>
      <c r="D451">
        <f t="shared" si="35"/>
        <v>0</v>
      </c>
    </row>
    <row r="452" spans="1:4">
      <c r="A452" s="16">
        <f t="shared" si="32"/>
        <v>0</v>
      </c>
      <c r="B452" s="5" t="str">
        <f t="shared" si="33"/>
        <v>I</v>
      </c>
      <c r="C452" s="16">
        <f t="shared" si="34"/>
        <v>0</v>
      </c>
      <c r="D452">
        <f t="shared" si="35"/>
        <v>0</v>
      </c>
    </row>
    <row r="453" spans="1:4">
      <c r="A453" s="16">
        <f t="shared" si="32"/>
        <v>0</v>
      </c>
      <c r="B453" s="5" t="str">
        <f t="shared" si="33"/>
        <v>I</v>
      </c>
      <c r="C453" s="16">
        <f t="shared" si="34"/>
        <v>0</v>
      </c>
      <c r="D453">
        <f t="shared" si="35"/>
        <v>0</v>
      </c>
    </row>
    <row r="454" spans="1:4">
      <c r="A454" s="16">
        <f t="shared" si="32"/>
        <v>0</v>
      </c>
      <c r="B454" s="5" t="str">
        <f t="shared" si="33"/>
        <v>I</v>
      </c>
      <c r="C454" s="16">
        <f t="shared" si="34"/>
        <v>0</v>
      </c>
      <c r="D454">
        <f t="shared" si="35"/>
        <v>0</v>
      </c>
    </row>
    <row r="455" spans="1:4">
      <c r="A455" s="16">
        <f t="shared" si="32"/>
        <v>0</v>
      </c>
      <c r="B455" s="5" t="str">
        <f t="shared" si="33"/>
        <v>I</v>
      </c>
      <c r="C455" s="16">
        <f t="shared" si="34"/>
        <v>0</v>
      </c>
      <c r="D455">
        <f t="shared" si="35"/>
        <v>0</v>
      </c>
    </row>
    <row r="456" spans="1:4">
      <c r="A456" s="16">
        <f t="shared" si="32"/>
        <v>0</v>
      </c>
      <c r="B456" s="5" t="str">
        <f t="shared" si="33"/>
        <v>I</v>
      </c>
      <c r="C456" s="16">
        <f t="shared" si="34"/>
        <v>0</v>
      </c>
      <c r="D456">
        <f t="shared" si="35"/>
        <v>0</v>
      </c>
    </row>
    <row r="457" spans="1:4">
      <c r="A457" s="16">
        <f t="shared" si="32"/>
        <v>0</v>
      </c>
      <c r="B457" s="5" t="str">
        <f t="shared" si="33"/>
        <v>I</v>
      </c>
      <c r="C457" s="16">
        <f t="shared" si="34"/>
        <v>0</v>
      </c>
      <c r="D457">
        <f t="shared" si="35"/>
        <v>0</v>
      </c>
    </row>
    <row r="458" spans="1:4">
      <c r="A458" s="16">
        <f t="shared" si="32"/>
        <v>0</v>
      </c>
      <c r="B458" s="5" t="str">
        <f t="shared" si="33"/>
        <v>I</v>
      </c>
      <c r="C458" s="16">
        <f t="shared" si="34"/>
        <v>0</v>
      </c>
      <c r="D458">
        <f t="shared" si="35"/>
        <v>0</v>
      </c>
    </row>
    <row r="459" spans="1:4">
      <c r="A459" s="16">
        <f t="shared" ref="A459:A522" si="36">L459</f>
        <v>0</v>
      </c>
      <c r="B459" s="5" t="str">
        <f t="shared" ref="B459:B522" si="37">IF(J459="s","II","I")</f>
        <v>I</v>
      </c>
      <c r="C459" s="16">
        <f t="shared" ref="C459:C522" si="38">I459</f>
        <v>0</v>
      </c>
      <c r="D459">
        <f t="shared" ref="D459:D522" si="39">K459</f>
        <v>0</v>
      </c>
    </row>
    <row r="460" spans="1:4">
      <c r="A460" s="16">
        <f t="shared" si="36"/>
        <v>0</v>
      </c>
      <c r="B460" s="5" t="str">
        <f t="shared" si="37"/>
        <v>I</v>
      </c>
      <c r="C460" s="16">
        <f t="shared" si="38"/>
        <v>0</v>
      </c>
      <c r="D460">
        <f t="shared" si="39"/>
        <v>0</v>
      </c>
    </row>
    <row r="461" spans="1:4">
      <c r="A461" s="16">
        <f t="shared" si="36"/>
        <v>0</v>
      </c>
      <c r="B461" s="5" t="str">
        <f t="shared" si="37"/>
        <v>I</v>
      </c>
      <c r="C461" s="16">
        <f t="shared" si="38"/>
        <v>0</v>
      </c>
      <c r="D461">
        <f t="shared" si="39"/>
        <v>0</v>
      </c>
    </row>
    <row r="462" spans="1:4">
      <c r="A462" s="16">
        <f t="shared" si="36"/>
        <v>0</v>
      </c>
      <c r="B462" s="5" t="str">
        <f t="shared" si="37"/>
        <v>I</v>
      </c>
      <c r="C462" s="16">
        <f t="shared" si="38"/>
        <v>0</v>
      </c>
      <c r="D462">
        <f t="shared" si="39"/>
        <v>0</v>
      </c>
    </row>
    <row r="463" spans="1:4">
      <c r="A463" s="16">
        <f t="shared" si="36"/>
        <v>0</v>
      </c>
      <c r="B463" s="5" t="str">
        <f t="shared" si="37"/>
        <v>I</v>
      </c>
      <c r="C463" s="16">
        <f t="shared" si="38"/>
        <v>0</v>
      </c>
      <c r="D463">
        <f t="shared" si="39"/>
        <v>0</v>
      </c>
    </row>
    <row r="464" spans="1:4">
      <c r="A464" s="16">
        <f t="shared" si="36"/>
        <v>0</v>
      </c>
      <c r="B464" s="5" t="str">
        <f t="shared" si="37"/>
        <v>I</v>
      </c>
      <c r="C464" s="16">
        <f t="shared" si="38"/>
        <v>0</v>
      </c>
      <c r="D464">
        <f t="shared" si="39"/>
        <v>0</v>
      </c>
    </row>
    <row r="465" spans="1:4">
      <c r="A465" s="16">
        <f t="shared" si="36"/>
        <v>0</v>
      </c>
      <c r="B465" s="5" t="str">
        <f t="shared" si="37"/>
        <v>I</v>
      </c>
      <c r="C465" s="16">
        <f t="shared" si="38"/>
        <v>0</v>
      </c>
      <c r="D465">
        <f t="shared" si="39"/>
        <v>0</v>
      </c>
    </row>
    <row r="466" spans="1:4">
      <c r="A466" s="16">
        <f t="shared" si="36"/>
        <v>0</v>
      </c>
      <c r="B466" s="5" t="str">
        <f t="shared" si="37"/>
        <v>I</v>
      </c>
      <c r="C466" s="16">
        <f t="shared" si="38"/>
        <v>0</v>
      </c>
      <c r="D466">
        <f t="shared" si="39"/>
        <v>0</v>
      </c>
    </row>
    <row r="467" spans="1:4">
      <c r="A467" s="16">
        <f t="shared" si="36"/>
        <v>0</v>
      </c>
      <c r="B467" s="5" t="str">
        <f t="shared" si="37"/>
        <v>I</v>
      </c>
      <c r="C467" s="16">
        <f t="shared" si="38"/>
        <v>0</v>
      </c>
      <c r="D467">
        <f t="shared" si="39"/>
        <v>0</v>
      </c>
    </row>
    <row r="468" spans="1:4">
      <c r="A468" s="16">
        <f t="shared" si="36"/>
        <v>0</v>
      </c>
      <c r="B468" s="5" t="str">
        <f t="shared" si="37"/>
        <v>I</v>
      </c>
      <c r="C468" s="16">
        <f t="shared" si="38"/>
        <v>0</v>
      </c>
      <c r="D468">
        <f t="shared" si="39"/>
        <v>0</v>
      </c>
    </row>
    <row r="469" spans="1:4">
      <c r="A469" s="16">
        <f t="shared" si="36"/>
        <v>0</v>
      </c>
      <c r="B469" s="5" t="str">
        <f t="shared" si="37"/>
        <v>I</v>
      </c>
      <c r="C469" s="16">
        <f t="shared" si="38"/>
        <v>0</v>
      </c>
      <c r="D469">
        <f t="shared" si="39"/>
        <v>0</v>
      </c>
    </row>
    <row r="470" spans="1:4">
      <c r="A470" s="16">
        <f t="shared" si="36"/>
        <v>0</v>
      </c>
      <c r="B470" s="5" t="str">
        <f t="shared" si="37"/>
        <v>I</v>
      </c>
      <c r="C470" s="16">
        <f t="shared" si="38"/>
        <v>0</v>
      </c>
      <c r="D470">
        <f t="shared" si="39"/>
        <v>0</v>
      </c>
    </row>
    <row r="471" spans="1:4">
      <c r="A471" s="16">
        <f t="shared" si="36"/>
        <v>0</v>
      </c>
      <c r="B471" s="5" t="str">
        <f t="shared" si="37"/>
        <v>I</v>
      </c>
      <c r="C471" s="16">
        <f t="shared" si="38"/>
        <v>0</v>
      </c>
      <c r="D471">
        <f t="shared" si="39"/>
        <v>0</v>
      </c>
    </row>
    <row r="472" spans="1:4">
      <c r="A472" s="16">
        <f t="shared" si="36"/>
        <v>0</v>
      </c>
      <c r="B472" s="5" t="str">
        <f t="shared" si="37"/>
        <v>I</v>
      </c>
      <c r="C472" s="16">
        <f t="shared" si="38"/>
        <v>0</v>
      </c>
      <c r="D472">
        <f t="shared" si="39"/>
        <v>0</v>
      </c>
    </row>
    <row r="473" spans="1:4">
      <c r="A473" s="16">
        <f t="shared" si="36"/>
        <v>0</v>
      </c>
      <c r="B473" s="5" t="str">
        <f t="shared" si="37"/>
        <v>I</v>
      </c>
      <c r="C473" s="16">
        <f t="shared" si="38"/>
        <v>0</v>
      </c>
      <c r="D473">
        <f t="shared" si="39"/>
        <v>0</v>
      </c>
    </row>
    <row r="474" spans="1:4">
      <c r="A474" s="16">
        <f t="shared" si="36"/>
        <v>0</v>
      </c>
      <c r="B474" s="5" t="str">
        <f t="shared" si="37"/>
        <v>I</v>
      </c>
      <c r="C474" s="16">
        <f t="shared" si="38"/>
        <v>0</v>
      </c>
      <c r="D474">
        <f t="shared" si="39"/>
        <v>0</v>
      </c>
    </row>
    <row r="475" spans="1:4">
      <c r="A475" s="16">
        <f t="shared" si="36"/>
        <v>0</v>
      </c>
      <c r="B475" s="5" t="str">
        <f t="shared" si="37"/>
        <v>I</v>
      </c>
      <c r="C475" s="16">
        <f t="shared" si="38"/>
        <v>0</v>
      </c>
      <c r="D475">
        <f t="shared" si="39"/>
        <v>0</v>
      </c>
    </row>
    <row r="476" spans="1:4">
      <c r="A476" s="16">
        <f t="shared" si="36"/>
        <v>0</v>
      </c>
      <c r="B476" s="5" t="str">
        <f t="shared" si="37"/>
        <v>I</v>
      </c>
      <c r="C476" s="16">
        <f t="shared" si="38"/>
        <v>0</v>
      </c>
      <c r="D476">
        <f t="shared" si="39"/>
        <v>0</v>
      </c>
    </row>
    <row r="477" spans="1:4">
      <c r="A477" s="16">
        <f t="shared" si="36"/>
        <v>0</v>
      </c>
      <c r="B477" s="5" t="str">
        <f t="shared" si="37"/>
        <v>I</v>
      </c>
      <c r="C477" s="16">
        <f t="shared" si="38"/>
        <v>0</v>
      </c>
      <c r="D477">
        <f t="shared" si="39"/>
        <v>0</v>
      </c>
    </row>
    <row r="478" spans="1:4">
      <c r="A478" s="16">
        <f t="shared" si="36"/>
        <v>0</v>
      </c>
      <c r="B478" s="5" t="str">
        <f t="shared" si="37"/>
        <v>I</v>
      </c>
      <c r="C478" s="16">
        <f t="shared" si="38"/>
        <v>0</v>
      </c>
      <c r="D478">
        <f t="shared" si="39"/>
        <v>0</v>
      </c>
    </row>
    <row r="479" spans="1:4">
      <c r="A479" s="16">
        <f t="shared" si="36"/>
        <v>0</v>
      </c>
      <c r="B479" s="5" t="str">
        <f t="shared" si="37"/>
        <v>I</v>
      </c>
      <c r="C479" s="16">
        <f t="shared" si="38"/>
        <v>0</v>
      </c>
      <c r="D479">
        <f t="shared" si="39"/>
        <v>0</v>
      </c>
    </row>
    <row r="480" spans="1:4">
      <c r="A480" s="16">
        <f t="shared" si="36"/>
        <v>0</v>
      </c>
      <c r="B480" s="5" t="str">
        <f t="shared" si="37"/>
        <v>I</v>
      </c>
      <c r="C480" s="16">
        <f t="shared" si="38"/>
        <v>0</v>
      </c>
      <c r="D480">
        <f t="shared" si="39"/>
        <v>0</v>
      </c>
    </row>
    <row r="481" spans="1:4">
      <c r="A481" s="16">
        <f t="shared" si="36"/>
        <v>0</v>
      </c>
      <c r="B481" s="5" t="str">
        <f t="shared" si="37"/>
        <v>I</v>
      </c>
      <c r="C481" s="16">
        <f t="shared" si="38"/>
        <v>0</v>
      </c>
      <c r="D481">
        <f t="shared" si="39"/>
        <v>0</v>
      </c>
    </row>
    <row r="482" spans="1:4">
      <c r="A482" s="16">
        <f t="shared" si="36"/>
        <v>0</v>
      </c>
      <c r="B482" s="5" t="str">
        <f t="shared" si="37"/>
        <v>I</v>
      </c>
      <c r="C482" s="16">
        <f t="shared" si="38"/>
        <v>0</v>
      </c>
      <c r="D482">
        <f t="shared" si="39"/>
        <v>0</v>
      </c>
    </row>
    <row r="483" spans="1:4">
      <c r="A483" s="16">
        <f t="shared" si="36"/>
        <v>0</v>
      </c>
      <c r="B483" s="5" t="str">
        <f t="shared" si="37"/>
        <v>I</v>
      </c>
      <c r="C483" s="16">
        <f t="shared" si="38"/>
        <v>0</v>
      </c>
      <c r="D483">
        <f t="shared" si="39"/>
        <v>0</v>
      </c>
    </row>
    <row r="484" spans="1:4">
      <c r="A484" s="16">
        <f t="shared" si="36"/>
        <v>0</v>
      </c>
      <c r="B484" s="5" t="str">
        <f t="shared" si="37"/>
        <v>I</v>
      </c>
      <c r="C484" s="16">
        <f t="shared" si="38"/>
        <v>0</v>
      </c>
      <c r="D484">
        <f t="shared" si="39"/>
        <v>0</v>
      </c>
    </row>
    <row r="485" spans="1:4">
      <c r="A485" s="16">
        <f t="shared" si="36"/>
        <v>0</v>
      </c>
      <c r="B485" s="5" t="str">
        <f t="shared" si="37"/>
        <v>I</v>
      </c>
      <c r="C485" s="16">
        <f t="shared" si="38"/>
        <v>0</v>
      </c>
      <c r="D485">
        <f t="shared" si="39"/>
        <v>0</v>
      </c>
    </row>
    <row r="486" spans="1:4">
      <c r="A486" s="16">
        <f t="shared" si="36"/>
        <v>0</v>
      </c>
      <c r="B486" s="5" t="str">
        <f t="shared" si="37"/>
        <v>I</v>
      </c>
      <c r="C486" s="16">
        <f t="shared" si="38"/>
        <v>0</v>
      </c>
      <c r="D486">
        <f t="shared" si="39"/>
        <v>0</v>
      </c>
    </row>
    <row r="487" spans="1:4">
      <c r="A487" s="16">
        <f t="shared" si="36"/>
        <v>0</v>
      </c>
      <c r="B487" s="5" t="str">
        <f t="shared" si="37"/>
        <v>I</v>
      </c>
      <c r="C487" s="16">
        <f t="shared" si="38"/>
        <v>0</v>
      </c>
      <c r="D487">
        <f t="shared" si="39"/>
        <v>0</v>
      </c>
    </row>
    <row r="488" spans="1:4">
      <c r="A488" s="16">
        <f t="shared" si="36"/>
        <v>0</v>
      </c>
      <c r="B488" s="5" t="str">
        <f t="shared" si="37"/>
        <v>I</v>
      </c>
      <c r="C488" s="16">
        <f t="shared" si="38"/>
        <v>0</v>
      </c>
      <c r="D488">
        <f t="shared" si="39"/>
        <v>0</v>
      </c>
    </row>
    <row r="489" spans="1:4">
      <c r="A489" s="16">
        <f t="shared" si="36"/>
        <v>0</v>
      </c>
      <c r="B489" s="5" t="str">
        <f t="shared" si="37"/>
        <v>I</v>
      </c>
      <c r="C489" s="16">
        <f t="shared" si="38"/>
        <v>0</v>
      </c>
      <c r="D489">
        <f t="shared" si="39"/>
        <v>0</v>
      </c>
    </row>
    <row r="490" spans="1:4">
      <c r="A490" s="16">
        <f t="shared" si="36"/>
        <v>0</v>
      </c>
      <c r="B490" s="5" t="str">
        <f t="shared" si="37"/>
        <v>I</v>
      </c>
      <c r="C490" s="16">
        <f t="shared" si="38"/>
        <v>0</v>
      </c>
      <c r="D490">
        <f t="shared" si="39"/>
        <v>0</v>
      </c>
    </row>
    <row r="491" spans="1:4">
      <c r="A491" s="16">
        <f t="shared" si="36"/>
        <v>0</v>
      </c>
      <c r="B491" s="5" t="str">
        <f t="shared" si="37"/>
        <v>I</v>
      </c>
      <c r="C491" s="16">
        <f t="shared" si="38"/>
        <v>0</v>
      </c>
      <c r="D491">
        <f t="shared" si="39"/>
        <v>0</v>
      </c>
    </row>
    <row r="492" spans="1:4">
      <c r="A492" s="16">
        <f t="shared" si="36"/>
        <v>0</v>
      </c>
      <c r="B492" s="5" t="str">
        <f t="shared" si="37"/>
        <v>I</v>
      </c>
      <c r="C492" s="16">
        <f t="shared" si="38"/>
        <v>0</v>
      </c>
      <c r="D492">
        <f t="shared" si="39"/>
        <v>0</v>
      </c>
    </row>
    <row r="493" spans="1:4">
      <c r="A493" s="16">
        <f t="shared" si="36"/>
        <v>0</v>
      </c>
      <c r="B493" s="5" t="str">
        <f t="shared" si="37"/>
        <v>I</v>
      </c>
      <c r="C493" s="16">
        <f t="shared" si="38"/>
        <v>0</v>
      </c>
      <c r="D493">
        <f t="shared" si="39"/>
        <v>0</v>
      </c>
    </row>
    <row r="494" spans="1:4">
      <c r="A494" s="16">
        <f t="shared" si="36"/>
        <v>0</v>
      </c>
      <c r="B494" s="5" t="str">
        <f t="shared" si="37"/>
        <v>I</v>
      </c>
      <c r="C494" s="16">
        <f t="shared" si="38"/>
        <v>0</v>
      </c>
      <c r="D494">
        <f t="shared" si="39"/>
        <v>0</v>
      </c>
    </row>
    <row r="495" spans="1:4">
      <c r="A495" s="16">
        <f t="shared" si="36"/>
        <v>0</v>
      </c>
      <c r="B495" s="5" t="str">
        <f t="shared" si="37"/>
        <v>I</v>
      </c>
      <c r="C495" s="16">
        <f t="shared" si="38"/>
        <v>0</v>
      </c>
      <c r="D495">
        <f t="shared" si="39"/>
        <v>0</v>
      </c>
    </row>
    <row r="496" spans="1:4">
      <c r="A496" s="16">
        <f t="shared" si="36"/>
        <v>0</v>
      </c>
      <c r="B496" s="5" t="str">
        <f t="shared" si="37"/>
        <v>I</v>
      </c>
      <c r="C496" s="16">
        <f t="shared" si="38"/>
        <v>0</v>
      </c>
      <c r="D496">
        <f t="shared" si="39"/>
        <v>0</v>
      </c>
    </row>
    <row r="497" spans="1:4">
      <c r="A497" s="16">
        <f t="shared" si="36"/>
        <v>0</v>
      </c>
      <c r="B497" s="5" t="str">
        <f t="shared" si="37"/>
        <v>I</v>
      </c>
      <c r="C497" s="16">
        <f t="shared" si="38"/>
        <v>0</v>
      </c>
      <c r="D497">
        <f t="shared" si="39"/>
        <v>0</v>
      </c>
    </row>
    <row r="498" spans="1:4">
      <c r="A498" s="16">
        <f t="shared" si="36"/>
        <v>0</v>
      </c>
      <c r="B498" s="5" t="str">
        <f t="shared" si="37"/>
        <v>I</v>
      </c>
      <c r="C498" s="16">
        <f t="shared" si="38"/>
        <v>0</v>
      </c>
      <c r="D498">
        <f t="shared" si="39"/>
        <v>0</v>
      </c>
    </row>
    <row r="499" spans="1:4">
      <c r="A499" s="16">
        <f t="shared" si="36"/>
        <v>0</v>
      </c>
      <c r="B499" s="5" t="str">
        <f t="shared" si="37"/>
        <v>I</v>
      </c>
      <c r="C499" s="16">
        <f t="shared" si="38"/>
        <v>0</v>
      </c>
      <c r="D499">
        <f t="shared" si="39"/>
        <v>0</v>
      </c>
    </row>
    <row r="500" spans="1:4">
      <c r="A500" s="16">
        <f t="shared" si="36"/>
        <v>0</v>
      </c>
      <c r="B500" s="5" t="str">
        <f t="shared" si="37"/>
        <v>I</v>
      </c>
      <c r="C500" s="16">
        <f t="shared" si="38"/>
        <v>0</v>
      </c>
      <c r="D500">
        <f t="shared" si="39"/>
        <v>0</v>
      </c>
    </row>
    <row r="501" spans="1:4">
      <c r="A501" s="16">
        <f t="shared" si="36"/>
        <v>0</v>
      </c>
      <c r="B501" s="5" t="str">
        <f t="shared" si="37"/>
        <v>I</v>
      </c>
      <c r="C501" s="16">
        <f t="shared" si="38"/>
        <v>0</v>
      </c>
      <c r="D501">
        <f t="shared" si="39"/>
        <v>0</v>
      </c>
    </row>
    <row r="502" spans="1:4">
      <c r="A502" s="16">
        <f t="shared" si="36"/>
        <v>0</v>
      </c>
      <c r="B502" s="5" t="str">
        <f t="shared" si="37"/>
        <v>I</v>
      </c>
      <c r="C502" s="16">
        <f t="shared" si="38"/>
        <v>0</v>
      </c>
      <c r="D502">
        <f t="shared" si="39"/>
        <v>0</v>
      </c>
    </row>
    <row r="503" spans="1:4">
      <c r="A503" s="16">
        <f t="shared" si="36"/>
        <v>0</v>
      </c>
      <c r="B503" s="5" t="str">
        <f t="shared" si="37"/>
        <v>I</v>
      </c>
      <c r="C503" s="16">
        <f t="shared" si="38"/>
        <v>0</v>
      </c>
      <c r="D503">
        <f t="shared" si="39"/>
        <v>0</v>
      </c>
    </row>
    <row r="504" spans="1:4">
      <c r="A504" s="16">
        <f t="shared" si="36"/>
        <v>0</v>
      </c>
      <c r="B504" s="5" t="str">
        <f t="shared" si="37"/>
        <v>I</v>
      </c>
      <c r="C504" s="16">
        <f t="shared" si="38"/>
        <v>0</v>
      </c>
      <c r="D504">
        <f t="shared" si="39"/>
        <v>0</v>
      </c>
    </row>
    <row r="505" spans="1:4">
      <c r="A505" s="16">
        <f t="shared" si="36"/>
        <v>0</v>
      </c>
      <c r="B505" s="5" t="str">
        <f t="shared" si="37"/>
        <v>I</v>
      </c>
      <c r="C505" s="16">
        <f t="shared" si="38"/>
        <v>0</v>
      </c>
      <c r="D505">
        <f t="shared" si="39"/>
        <v>0</v>
      </c>
    </row>
    <row r="506" spans="1:4">
      <c r="A506" s="16">
        <f t="shared" si="36"/>
        <v>0</v>
      </c>
      <c r="B506" s="5" t="str">
        <f t="shared" si="37"/>
        <v>I</v>
      </c>
      <c r="C506" s="16">
        <f t="shared" si="38"/>
        <v>0</v>
      </c>
      <c r="D506">
        <f t="shared" si="39"/>
        <v>0</v>
      </c>
    </row>
    <row r="507" spans="1:4">
      <c r="A507" s="16">
        <f t="shared" si="36"/>
        <v>0</v>
      </c>
      <c r="B507" s="5" t="str">
        <f t="shared" si="37"/>
        <v>I</v>
      </c>
      <c r="C507" s="16">
        <f t="shared" si="38"/>
        <v>0</v>
      </c>
      <c r="D507">
        <f t="shared" si="39"/>
        <v>0</v>
      </c>
    </row>
    <row r="508" spans="1:4">
      <c r="A508" s="16">
        <f t="shared" si="36"/>
        <v>0</v>
      </c>
      <c r="B508" s="5" t="str">
        <f t="shared" si="37"/>
        <v>I</v>
      </c>
      <c r="C508" s="16">
        <f t="shared" si="38"/>
        <v>0</v>
      </c>
      <c r="D508">
        <f t="shared" si="39"/>
        <v>0</v>
      </c>
    </row>
    <row r="509" spans="1:4">
      <c r="A509" s="16">
        <f t="shared" si="36"/>
        <v>0</v>
      </c>
      <c r="B509" s="5" t="str">
        <f t="shared" si="37"/>
        <v>I</v>
      </c>
      <c r="C509" s="16">
        <f t="shared" si="38"/>
        <v>0</v>
      </c>
      <c r="D509">
        <f t="shared" si="39"/>
        <v>0</v>
      </c>
    </row>
    <row r="510" spans="1:4">
      <c r="A510" s="16">
        <f t="shared" si="36"/>
        <v>0</v>
      </c>
      <c r="B510" s="5" t="str">
        <f t="shared" si="37"/>
        <v>I</v>
      </c>
      <c r="C510" s="16">
        <f t="shared" si="38"/>
        <v>0</v>
      </c>
      <c r="D510">
        <f t="shared" si="39"/>
        <v>0</v>
      </c>
    </row>
    <row r="511" spans="1:4">
      <c r="A511" s="16">
        <f t="shared" si="36"/>
        <v>0</v>
      </c>
      <c r="B511" s="5" t="str">
        <f t="shared" si="37"/>
        <v>I</v>
      </c>
      <c r="C511" s="16">
        <f t="shared" si="38"/>
        <v>0</v>
      </c>
      <c r="D511">
        <f t="shared" si="39"/>
        <v>0</v>
      </c>
    </row>
    <row r="512" spans="1:4">
      <c r="A512" s="16">
        <f t="shared" si="36"/>
        <v>0</v>
      </c>
      <c r="B512" s="5" t="str">
        <f t="shared" si="37"/>
        <v>I</v>
      </c>
      <c r="C512" s="16">
        <f t="shared" si="38"/>
        <v>0</v>
      </c>
      <c r="D512">
        <f t="shared" si="39"/>
        <v>0</v>
      </c>
    </row>
    <row r="513" spans="1:4">
      <c r="A513" s="16">
        <f t="shared" si="36"/>
        <v>0</v>
      </c>
      <c r="B513" s="5" t="str">
        <f t="shared" si="37"/>
        <v>I</v>
      </c>
      <c r="C513" s="16">
        <f t="shared" si="38"/>
        <v>0</v>
      </c>
      <c r="D513">
        <f t="shared" si="39"/>
        <v>0</v>
      </c>
    </row>
    <row r="514" spans="1:4">
      <c r="A514" s="16">
        <f t="shared" si="36"/>
        <v>0</v>
      </c>
      <c r="B514" s="5" t="str">
        <f t="shared" si="37"/>
        <v>I</v>
      </c>
      <c r="C514" s="16">
        <f t="shared" si="38"/>
        <v>0</v>
      </c>
      <c r="D514">
        <f t="shared" si="39"/>
        <v>0</v>
      </c>
    </row>
    <row r="515" spans="1:4">
      <c r="A515" s="16">
        <f t="shared" si="36"/>
        <v>0</v>
      </c>
      <c r="B515" s="5" t="str">
        <f t="shared" si="37"/>
        <v>I</v>
      </c>
      <c r="C515" s="16">
        <f t="shared" si="38"/>
        <v>0</v>
      </c>
      <c r="D515">
        <f t="shared" si="39"/>
        <v>0</v>
      </c>
    </row>
    <row r="516" spans="1:4">
      <c r="A516" s="16">
        <f t="shared" si="36"/>
        <v>0</v>
      </c>
      <c r="B516" s="5" t="str">
        <f t="shared" si="37"/>
        <v>I</v>
      </c>
      <c r="C516" s="16">
        <f t="shared" si="38"/>
        <v>0</v>
      </c>
      <c r="D516">
        <f t="shared" si="39"/>
        <v>0</v>
      </c>
    </row>
    <row r="517" spans="1:4">
      <c r="A517" s="16">
        <f t="shared" si="36"/>
        <v>0</v>
      </c>
      <c r="B517" s="5" t="str">
        <f t="shared" si="37"/>
        <v>I</v>
      </c>
      <c r="C517" s="16">
        <f t="shared" si="38"/>
        <v>0</v>
      </c>
      <c r="D517">
        <f t="shared" si="39"/>
        <v>0</v>
      </c>
    </row>
    <row r="518" spans="1:4">
      <c r="A518" s="16">
        <f t="shared" si="36"/>
        <v>0</v>
      </c>
      <c r="B518" s="5" t="str">
        <f t="shared" si="37"/>
        <v>I</v>
      </c>
      <c r="C518" s="16">
        <f t="shared" si="38"/>
        <v>0</v>
      </c>
      <c r="D518">
        <f t="shared" si="39"/>
        <v>0</v>
      </c>
    </row>
    <row r="519" spans="1:4">
      <c r="A519" s="16">
        <f t="shared" si="36"/>
        <v>0</v>
      </c>
      <c r="B519" s="5" t="str">
        <f t="shared" si="37"/>
        <v>I</v>
      </c>
      <c r="C519" s="16">
        <f t="shared" si="38"/>
        <v>0</v>
      </c>
      <c r="D519">
        <f t="shared" si="39"/>
        <v>0</v>
      </c>
    </row>
    <row r="520" spans="1:4">
      <c r="A520" s="16">
        <f t="shared" si="36"/>
        <v>0</v>
      </c>
      <c r="B520" s="5" t="str">
        <f t="shared" si="37"/>
        <v>I</v>
      </c>
      <c r="C520" s="16">
        <f t="shared" si="38"/>
        <v>0</v>
      </c>
      <c r="D520">
        <f t="shared" si="39"/>
        <v>0</v>
      </c>
    </row>
    <row r="521" spans="1:4">
      <c r="A521" s="16">
        <f t="shared" si="36"/>
        <v>0</v>
      </c>
      <c r="B521" s="5" t="str">
        <f t="shared" si="37"/>
        <v>I</v>
      </c>
      <c r="C521" s="16">
        <f t="shared" si="38"/>
        <v>0</v>
      </c>
      <c r="D521">
        <f t="shared" si="39"/>
        <v>0</v>
      </c>
    </row>
    <row r="522" spans="1:4">
      <c r="A522" s="16">
        <f t="shared" si="36"/>
        <v>0</v>
      </c>
      <c r="B522" s="5" t="str">
        <f t="shared" si="37"/>
        <v>I</v>
      </c>
      <c r="C522" s="16">
        <f t="shared" si="38"/>
        <v>0</v>
      </c>
      <c r="D522">
        <f t="shared" si="39"/>
        <v>0</v>
      </c>
    </row>
    <row r="523" spans="1:4">
      <c r="A523" s="16">
        <f t="shared" ref="A523:A586" si="40">L523</f>
        <v>0</v>
      </c>
      <c r="B523" s="5" t="str">
        <f t="shared" ref="B523:B586" si="41">IF(J523="s","II","I")</f>
        <v>I</v>
      </c>
      <c r="C523" s="16">
        <f t="shared" ref="C523:C586" si="42">I523</f>
        <v>0</v>
      </c>
      <c r="D523">
        <f t="shared" ref="D523:D586" si="43">K523</f>
        <v>0</v>
      </c>
    </row>
    <row r="524" spans="1:4">
      <c r="A524" s="16">
        <f t="shared" si="40"/>
        <v>0</v>
      </c>
      <c r="B524" s="5" t="str">
        <f t="shared" si="41"/>
        <v>I</v>
      </c>
      <c r="C524" s="16">
        <f t="shared" si="42"/>
        <v>0</v>
      </c>
      <c r="D524">
        <f t="shared" si="43"/>
        <v>0</v>
      </c>
    </row>
    <row r="525" spans="1:4">
      <c r="A525" s="16">
        <f t="shared" si="40"/>
        <v>0</v>
      </c>
      <c r="B525" s="5" t="str">
        <f t="shared" si="41"/>
        <v>I</v>
      </c>
      <c r="C525" s="16">
        <f t="shared" si="42"/>
        <v>0</v>
      </c>
      <c r="D525">
        <f t="shared" si="43"/>
        <v>0</v>
      </c>
    </row>
    <row r="526" spans="1:4">
      <c r="A526" s="16">
        <f t="shared" si="40"/>
        <v>0</v>
      </c>
      <c r="B526" s="5" t="str">
        <f t="shared" si="41"/>
        <v>I</v>
      </c>
      <c r="C526" s="16">
        <f t="shared" si="42"/>
        <v>0</v>
      </c>
      <c r="D526">
        <f t="shared" si="43"/>
        <v>0</v>
      </c>
    </row>
    <row r="527" spans="1:4">
      <c r="A527" s="16">
        <f t="shared" si="40"/>
        <v>0</v>
      </c>
      <c r="B527" s="5" t="str">
        <f t="shared" si="41"/>
        <v>I</v>
      </c>
      <c r="C527" s="16">
        <f t="shared" si="42"/>
        <v>0</v>
      </c>
      <c r="D527">
        <f t="shared" si="43"/>
        <v>0</v>
      </c>
    </row>
    <row r="528" spans="1:4">
      <c r="A528" s="16">
        <f t="shared" si="40"/>
        <v>0</v>
      </c>
      <c r="B528" s="5" t="str">
        <f t="shared" si="41"/>
        <v>I</v>
      </c>
      <c r="C528" s="16">
        <f t="shared" si="42"/>
        <v>0</v>
      </c>
      <c r="D528">
        <f t="shared" si="43"/>
        <v>0</v>
      </c>
    </row>
    <row r="529" spans="1:4">
      <c r="A529" s="16">
        <f t="shared" si="40"/>
        <v>0</v>
      </c>
      <c r="B529" s="5" t="str">
        <f t="shared" si="41"/>
        <v>I</v>
      </c>
      <c r="C529" s="16">
        <f t="shared" si="42"/>
        <v>0</v>
      </c>
      <c r="D529">
        <f t="shared" si="43"/>
        <v>0</v>
      </c>
    </row>
    <row r="530" spans="1:4">
      <c r="A530" s="16">
        <f t="shared" si="40"/>
        <v>0</v>
      </c>
      <c r="B530" s="5" t="str">
        <f t="shared" si="41"/>
        <v>I</v>
      </c>
      <c r="C530" s="16">
        <f t="shared" si="42"/>
        <v>0</v>
      </c>
      <c r="D530">
        <f t="shared" si="43"/>
        <v>0</v>
      </c>
    </row>
    <row r="531" spans="1:4">
      <c r="A531" s="16">
        <f t="shared" si="40"/>
        <v>0</v>
      </c>
      <c r="B531" s="5" t="str">
        <f t="shared" si="41"/>
        <v>I</v>
      </c>
      <c r="C531" s="16">
        <f t="shared" si="42"/>
        <v>0</v>
      </c>
      <c r="D531">
        <f t="shared" si="43"/>
        <v>0</v>
      </c>
    </row>
    <row r="532" spans="1:4">
      <c r="A532" s="16">
        <f t="shared" si="40"/>
        <v>0</v>
      </c>
      <c r="B532" s="5" t="str">
        <f t="shared" si="41"/>
        <v>I</v>
      </c>
      <c r="C532" s="16">
        <f t="shared" si="42"/>
        <v>0</v>
      </c>
      <c r="D532">
        <f t="shared" si="43"/>
        <v>0</v>
      </c>
    </row>
    <row r="533" spans="1:4">
      <c r="A533" s="16">
        <f t="shared" si="40"/>
        <v>0</v>
      </c>
      <c r="B533" s="5" t="str">
        <f t="shared" si="41"/>
        <v>I</v>
      </c>
      <c r="C533" s="16">
        <f t="shared" si="42"/>
        <v>0</v>
      </c>
      <c r="D533">
        <f t="shared" si="43"/>
        <v>0</v>
      </c>
    </row>
    <row r="534" spans="1:4">
      <c r="A534" s="16">
        <f t="shared" si="40"/>
        <v>0</v>
      </c>
      <c r="B534" s="5" t="str">
        <f t="shared" si="41"/>
        <v>I</v>
      </c>
      <c r="C534" s="16">
        <f t="shared" si="42"/>
        <v>0</v>
      </c>
      <c r="D534">
        <f t="shared" si="43"/>
        <v>0</v>
      </c>
    </row>
    <row r="535" spans="1:4">
      <c r="A535" s="16">
        <f t="shared" si="40"/>
        <v>0</v>
      </c>
      <c r="B535" s="5" t="str">
        <f t="shared" si="41"/>
        <v>I</v>
      </c>
      <c r="C535" s="16">
        <f t="shared" si="42"/>
        <v>0</v>
      </c>
      <c r="D535">
        <f t="shared" si="43"/>
        <v>0</v>
      </c>
    </row>
    <row r="536" spans="1:4">
      <c r="A536" s="16">
        <f t="shared" si="40"/>
        <v>0</v>
      </c>
      <c r="B536" s="5" t="str">
        <f t="shared" si="41"/>
        <v>I</v>
      </c>
      <c r="C536" s="16">
        <f t="shared" si="42"/>
        <v>0</v>
      </c>
      <c r="D536">
        <f t="shared" si="43"/>
        <v>0</v>
      </c>
    </row>
    <row r="537" spans="1:4">
      <c r="A537" s="16">
        <f t="shared" si="40"/>
        <v>0</v>
      </c>
      <c r="B537" s="5" t="str">
        <f t="shared" si="41"/>
        <v>I</v>
      </c>
      <c r="C537" s="16">
        <f t="shared" si="42"/>
        <v>0</v>
      </c>
      <c r="D537">
        <f t="shared" si="43"/>
        <v>0</v>
      </c>
    </row>
    <row r="538" spans="1:4">
      <c r="A538" s="16">
        <f t="shared" si="40"/>
        <v>0</v>
      </c>
      <c r="B538" s="5" t="str">
        <f t="shared" si="41"/>
        <v>I</v>
      </c>
      <c r="C538" s="16">
        <f t="shared" si="42"/>
        <v>0</v>
      </c>
      <c r="D538">
        <f t="shared" si="43"/>
        <v>0</v>
      </c>
    </row>
    <row r="539" spans="1:4">
      <c r="A539" s="16">
        <f t="shared" si="40"/>
        <v>0</v>
      </c>
      <c r="B539" s="5" t="str">
        <f t="shared" si="41"/>
        <v>I</v>
      </c>
      <c r="C539" s="16">
        <f t="shared" si="42"/>
        <v>0</v>
      </c>
      <c r="D539">
        <f t="shared" si="43"/>
        <v>0</v>
      </c>
    </row>
    <row r="540" spans="1:4">
      <c r="A540" s="16">
        <f t="shared" si="40"/>
        <v>0</v>
      </c>
      <c r="B540" s="5" t="str">
        <f t="shared" si="41"/>
        <v>I</v>
      </c>
      <c r="C540" s="16">
        <f t="shared" si="42"/>
        <v>0</v>
      </c>
      <c r="D540">
        <f t="shared" si="43"/>
        <v>0</v>
      </c>
    </row>
    <row r="541" spans="1:4">
      <c r="A541" s="16">
        <f t="shared" si="40"/>
        <v>0</v>
      </c>
      <c r="B541" s="5" t="str">
        <f t="shared" si="41"/>
        <v>I</v>
      </c>
      <c r="C541" s="16">
        <f t="shared" si="42"/>
        <v>0</v>
      </c>
      <c r="D541">
        <f t="shared" si="43"/>
        <v>0</v>
      </c>
    </row>
    <row r="542" spans="1:4">
      <c r="A542" s="16">
        <f t="shared" si="40"/>
        <v>0</v>
      </c>
      <c r="B542" s="5" t="str">
        <f t="shared" si="41"/>
        <v>I</v>
      </c>
      <c r="C542" s="16">
        <f t="shared" si="42"/>
        <v>0</v>
      </c>
      <c r="D542">
        <f t="shared" si="43"/>
        <v>0</v>
      </c>
    </row>
    <row r="543" spans="1:4">
      <c r="A543" s="16">
        <f t="shared" si="40"/>
        <v>0</v>
      </c>
      <c r="B543" s="5" t="str">
        <f t="shared" si="41"/>
        <v>I</v>
      </c>
      <c r="C543" s="16">
        <f t="shared" si="42"/>
        <v>0</v>
      </c>
      <c r="D543">
        <f t="shared" si="43"/>
        <v>0</v>
      </c>
    </row>
    <row r="544" spans="1:4">
      <c r="A544" s="16">
        <f t="shared" si="40"/>
        <v>0</v>
      </c>
      <c r="B544" s="5" t="str">
        <f t="shared" si="41"/>
        <v>I</v>
      </c>
      <c r="C544" s="16">
        <f t="shared" si="42"/>
        <v>0</v>
      </c>
      <c r="D544">
        <f t="shared" si="43"/>
        <v>0</v>
      </c>
    </row>
    <row r="545" spans="1:4">
      <c r="A545" s="16">
        <f t="shared" si="40"/>
        <v>0</v>
      </c>
      <c r="B545" s="5" t="str">
        <f t="shared" si="41"/>
        <v>I</v>
      </c>
      <c r="C545" s="16">
        <f t="shared" si="42"/>
        <v>0</v>
      </c>
      <c r="D545">
        <f t="shared" si="43"/>
        <v>0</v>
      </c>
    </row>
    <row r="546" spans="1:4">
      <c r="A546" s="16">
        <f t="shared" si="40"/>
        <v>0</v>
      </c>
      <c r="B546" s="5" t="str">
        <f t="shared" si="41"/>
        <v>I</v>
      </c>
      <c r="C546" s="16">
        <f t="shared" si="42"/>
        <v>0</v>
      </c>
      <c r="D546">
        <f t="shared" si="43"/>
        <v>0</v>
      </c>
    </row>
    <row r="547" spans="1:4">
      <c r="A547" s="16">
        <f t="shared" si="40"/>
        <v>0</v>
      </c>
      <c r="B547" s="5" t="str">
        <f t="shared" si="41"/>
        <v>I</v>
      </c>
      <c r="C547" s="16">
        <f t="shared" si="42"/>
        <v>0</v>
      </c>
      <c r="D547">
        <f t="shared" si="43"/>
        <v>0</v>
      </c>
    </row>
    <row r="548" spans="1:4">
      <c r="A548" s="16">
        <f t="shared" si="40"/>
        <v>0</v>
      </c>
      <c r="B548" s="5" t="str">
        <f t="shared" si="41"/>
        <v>I</v>
      </c>
      <c r="C548" s="16">
        <f t="shared" si="42"/>
        <v>0</v>
      </c>
      <c r="D548">
        <f t="shared" si="43"/>
        <v>0</v>
      </c>
    </row>
    <row r="549" spans="1:4">
      <c r="A549" s="16">
        <f t="shared" si="40"/>
        <v>0</v>
      </c>
      <c r="B549" s="5" t="str">
        <f t="shared" si="41"/>
        <v>I</v>
      </c>
      <c r="C549" s="16">
        <f t="shared" si="42"/>
        <v>0</v>
      </c>
      <c r="D549">
        <f t="shared" si="43"/>
        <v>0</v>
      </c>
    </row>
    <row r="550" spans="1:4">
      <c r="A550" s="16">
        <f t="shared" si="40"/>
        <v>0</v>
      </c>
      <c r="B550" s="5" t="str">
        <f t="shared" si="41"/>
        <v>I</v>
      </c>
      <c r="C550" s="16">
        <f t="shared" si="42"/>
        <v>0</v>
      </c>
      <c r="D550">
        <f t="shared" si="43"/>
        <v>0</v>
      </c>
    </row>
    <row r="551" spans="1:4">
      <c r="A551" s="16">
        <f t="shared" si="40"/>
        <v>0</v>
      </c>
      <c r="B551" s="5" t="str">
        <f t="shared" si="41"/>
        <v>I</v>
      </c>
      <c r="C551" s="16">
        <f t="shared" si="42"/>
        <v>0</v>
      </c>
      <c r="D551">
        <f t="shared" si="43"/>
        <v>0</v>
      </c>
    </row>
    <row r="552" spans="1:4">
      <c r="A552" s="16">
        <f t="shared" si="40"/>
        <v>0</v>
      </c>
      <c r="B552" s="5" t="str">
        <f t="shared" si="41"/>
        <v>I</v>
      </c>
      <c r="C552" s="16">
        <f t="shared" si="42"/>
        <v>0</v>
      </c>
      <c r="D552">
        <f t="shared" si="43"/>
        <v>0</v>
      </c>
    </row>
    <row r="553" spans="1:4">
      <c r="A553" s="16">
        <f t="shared" si="40"/>
        <v>0</v>
      </c>
      <c r="B553" s="5" t="str">
        <f t="shared" si="41"/>
        <v>I</v>
      </c>
      <c r="C553" s="16">
        <f t="shared" si="42"/>
        <v>0</v>
      </c>
      <c r="D553">
        <f t="shared" si="43"/>
        <v>0</v>
      </c>
    </row>
    <row r="554" spans="1:4">
      <c r="A554" s="16">
        <f t="shared" si="40"/>
        <v>0</v>
      </c>
      <c r="B554" s="5" t="str">
        <f t="shared" si="41"/>
        <v>I</v>
      </c>
      <c r="C554" s="16">
        <f t="shared" si="42"/>
        <v>0</v>
      </c>
      <c r="D554">
        <f t="shared" si="43"/>
        <v>0</v>
      </c>
    </row>
    <row r="555" spans="1:4">
      <c r="A555" s="16">
        <f t="shared" si="40"/>
        <v>0</v>
      </c>
      <c r="B555" s="5" t="str">
        <f t="shared" si="41"/>
        <v>I</v>
      </c>
      <c r="C555" s="16">
        <f t="shared" si="42"/>
        <v>0</v>
      </c>
      <c r="D555">
        <f t="shared" si="43"/>
        <v>0</v>
      </c>
    </row>
    <row r="556" spans="1:4">
      <c r="A556" s="16">
        <f t="shared" si="40"/>
        <v>0</v>
      </c>
      <c r="B556" s="5" t="str">
        <f t="shared" si="41"/>
        <v>I</v>
      </c>
      <c r="C556" s="16">
        <f t="shared" si="42"/>
        <v>0</v>
      </c>
      <c r="D556">
        <f t="shared" si="43"/>
        <v>0</v>
      </c>
    </row>
    <row r="557" spans="1:4">
      <c r="A557" s="16">
        <f t="shared" si="40"/>
        <v>0</v>
      </c>
      <c r="B557" s="5" t="str">
        <f t="shared" si="41"/>
        <v>I</v>
      </c>
      <c r="C557" s="16">
        <f t="shared" si="42"/>
        <v>0</v>
      </c>
      <c r="D557">
        <f t="shared" si="43"/>
        <v>0</v>
      </c>
    </row>
    <row r="558" spans="1:4">
      <c r="A558" s="16">
        <f t="shared" si="40"/>
        <v>0</v>
      </c>
      <c r="B558" s="5" t="str">
        <f t="shared" si="41"/>
        <v>I</v>
      </c>
      <c r="C558" s="16">
        <f t="shared" si="42"/>
        <v>0</v>
      </c>
      <c r="D558">
        <f t="shared" si="43"/>
        <v>0</v>
      </c>
    </row>
    <row r="559" spans="1:4">
      <c r="A559" s="16">
        <f t="shared" si="40"/>
        <v>0</v>
      </c>
      <c r="B559" s="5" t="str">
        <f t="shared" si="41"/>
        <v>I</v>
      </c>
      <c r="C559" s="16">
        <f t="shared" si="42"/>
        <v>0</v>
      </c>
      <c r="D559">
        <f t="shared" si="43"/>
        <v>0</v>
      </c>
    </row>
    <row r="560" spans="1:4">
      <c r="A560" s="16">
        <f t="shared" si="40"/>
        <v>0</v>
      </c>
      <c r="B560" s="5" t="str">
        <f t="shared" si="41"/>
        <v>I</v>
      </c>
      <c r="C560" s="16">
        <f t="shared" si="42"/>
        <v>0</v>
      </c>
      <c r="D560">
        <f t="shared" si="43"/>
        <v>0</v>
      </c>
    </row>
    <row r="561" spans="1:4">
      <c r="A561" s="16">
        <f t="shared" si="40"/>
        <v>0</v>
      </c>
      <c r="B561" s="5" t="str">
        <f t="shared" si="41"/>
        <v>I</v>
      </c>
      <c r="C561" s="16">
        <f t="shared" si="42"/>
        <v>0</v>
      </c>
      <c r="D561">
        <f t="shared" si="43"/>
        <v>0</v>
      </c>
    </row>
    <row r="562" spans="1:4">
      <c r="A562" s="16">
        <f t="shared" si="40"/>
        <v>0</v>
      </c>
      <c r="B562" s="5" t="str">
        <f t="shared" si="41"/>
        <v>I</v>
      </c>
      <c r="C562" s="16">
        <f t="shared" si="42"/>
        <v>0</v>
      </c>
      <c r="D562">
        <f t="shared" si="43"/>
        <v>0</v>
      </c>
    </row>
    <row r="563" spans="1:4">
      <c r="A563" s="16">
        <f t="shared" si="40"/>
        <v>0</v>
      </c>
      <c r="B563" s="5" t="str">
        <f t="shared" si="41"/>
        <v>I</v>
      </c>
      <c r="C563" s="16">
        <f t="shared" si="42"/>
        <v>0</v>
      </c>
      <c r="D563">
        <f t="shared" si="43"/>
        <v>0</v>
      </c>
    </row>
    <row r="564" spans="1:4">
      <c r="A564" s="16">
        <f t="shared" si="40"/>
        <v>0</v>
      </c>
      <c r="B564" s="5" t="str">
        <f t="shared" si="41"/>
        <v>I</v>
      </c>
      <c r="C564" s="16">
        <f t="shared" si="42"/>
        <v>0</v>
      </c>
      <c r="D564">
        <f t="shared" si="43"/>
        <v>0</v>
      </c>
    </row>
    <row r="565" spans="1:4">
      <c r="A565" s="16">
        <f t="shared" si="40"/>
        <v>0</v>
      </c>
      <c r="B565" s="5" t="str">
        <f t="shared" si="41"/>
        <v>I</v>
      </c>
      <c r="C565" s="16">
        <f t="shared" si="42"/>
        <v>0</v>
      </c>
      <c r="D565">
        <f t="shared" si="43"/>
        <v>0</v>
      </c>
    </row>
    <row r="566" spans="1:4">
      <c r="A566" s="16">
        <f t="shared" si="40"/>
        <v>0</v>
      </c>
      <c r="B566" s="5" t="str">
        <f t="shared" si="41"/>
        <v>I</v>
      </c>
      <c r="C566" s="16">
        <f t="shared" si="42"/>
        <v>0</v>
      </c>
      <c r="D566">
        <f t="shared" si="43"/>
        <v>0</v>
      </c>
    </row>
    <row r="567" spans="1:4">
      <c r="A567" s="16">
        <f t="shared" si="40"/>
        <v>0</v>
      </c>
      <c r="B567" s="5" t="str">
        <f t="shared" si="41"/>
        <v>I</v>
      </c>
      <c r="C567" s="16">
        <f t="shared" si="42"/>
        <v>0</v>
      </c>
      <c r="D567">
        <f t="shared" si="43"/>
        <v>0</v>
      </c>
    </row>
    <row r="568" spans="1:4">
      <c r="A568" s="16">
        <f t="shared" si="40"/>
        <v>0</v>
      </c>
      <c r="B568" s="5" t="str">
        <f t="shared" si="41"/>
        <v>I</v>
      </c>
      <c r="C568" s="16">
        <f t="shared" si="42"/>
        <v>0</v>
      </c>
      <c r="D568">
        <f t="shared" si="43"/>
        <v>0</v>
      </c>
    </row>
    <row r="569" spans="1:4">
      <c r="A569" s="16">
        <f t="shared" si="40"/>
        <v>0</v>
      </c>
      <c r="B569" s="5" t="str">
        <f t="shared" si="41"/>
        <v>I</v>
      </c>
      <c r="C569" s="16">
        <f t="shared" si="42"/>
        <v>0</v>
      </c>
      <c r="D569">
        <f t="shared" si="43"/>
        <v>0</v>
      </c>
    </row>
    <row r="570" spans="1:4">
      <c r="A570" s="16">
        <f t="shared" si="40"/>
        <v>0</v>
      </c>
      <c r="B570" s="5" t="str">
        <f t="shared" si="41"/>
        <v>I</v>
      </c>
      <c r="C570" s="16">
        <f t="shared" si="42"/>
        <v>0</v>
      </c>
      <c r="D570">
        <f t="shared" si="43"/>
        <v>0</v>
      </c>
    </row>
    <row r="571" spans="1:4">
      <c r="A571" s="16">
        <f t="shared" si="40"/>
        <v>0</v>
      </c>
      <c r="B571" s="5" t="str">
        <f t="shared" si="41"/>
        <v>I</v>
      </c>
      <c r="C571" s="16">
        <f t="shared" si="42"/>
        <v>0</v>
      </c>
      <c r="D571">
        <f t="shared" si="43"/>
        <v>0</v>
      </c>
    </row>
    <row r="572" spans="1:4">
      <c r="A572" s="16">
        <f t="shared" si="40"/>
        <v>0</v>
      </c>
      <c r="B572" s="5" t="str">
        <f t="shared" si="41"/>
        <v>I</v>
      </c>
      <c r="C572" s="16">
        <f t="shared" si="42"/>
        <v>0</v>
      </c>
      <c r="D572">
        <f t="shared" si="43"/>
        <v>0</v>
      </c>
    </row>
    <row r="573" spans="1:4">
      <c r="A573" s="16">
        <f t="shared" si="40"/>
        <v>0</v>
      </c>
      <c r="B573" s="5" t="str">
        <f t="shared" si="41"/>
        <v>I</v>
      </c>
      <c r="C573" s="16">
        <f t="shared" si="42"/>
        <v>0</v>
      </c>
      <c r="D573">
        <f t="shared" si="43"/>
        <v>0</v>
      </c>
    </row>
    <row r="574" spans="1:4">
      <c r="A574" s="16">
        <f t="shared" si="40"/>
        <v>0</v>
      </c>
      <c r="B574" s="5" t="str">
        <f t="shared" si="41"/>
        <v>I</v>
      </c>
      <c r="C574" s="16">
        <f t="shared" si="42"/>
        <v>0</v>
      </c>
      <c r="D574">
        <f t="shared" si="43"/>
        <v>0</v>
      </c>
    </row>
    <row r="575" spans="1:4">
      <c r="A575" s="16">
        <f t="shared" si="40"/>
        <v>0</v>
      </c>
      <c r="B575" s="5" t="str">
        <f t="shared" si="41"/>
        <v>I</v>
      </c>
      <c r="C575" s="16">
        <f t="shared" si="42"/>
        <v>0</v>
      </c>
      <c r="D575">
        <f t="shared" si="43"/>
        <v>0</v>
      </c>
    </row>
    <row r="576" spans="1:4">
      <c r="A576" s="16">
        <f t="shared" si="40"/>
        <v>0</v>
      </c>
      <c r="B576" s="5" t="str">
        <f t="shared" si="41"/>
        <v>I</v>
      </c>
      <c r="C576" s="16">
        <f t="shared" si="42"/>
        <v>0</v>
      </c>
      <c r="D576">
        <f t="shared" si="43"/>
        <v>0</v>
      </c>
    </row>
    <row r="577" spans="1:4">
      <c r="A577" s="16">
        <f t="shared" si="40"/>
        <v>0</v>
      </c>
      <c r="B577" s="5" t="str">
        <f t="shared" si="41"/>
        <v>I</v>
      </c>
      <c r="C577" s="16">
        <f t="shared" si="42"/>
        <v>0</v>
      </c>
      <c r="D577">
        <f t="shared" si="43"/>
        <v>0</v>
      </c>
    </row>
    <row r="578" spans="1:4">
      <c r="A578" s="16">
        <f t="shared" si="40"/>
        <v>0</v>
      </c>
      <c r="B578" s="5" t="str">
        <f t="shared" si="41"/>
        <v>I</v>
      </c>
      <c r="C578" s="16">
        <f t="shared" si="42"/>
        <v>0</v>
      </c>
      <c r="D578">
        <f t="shared" si="43"/>
        <v>0</v>
      </c>
    </row>
    <row r="579" spans="1:4">
      <c r="A579" s="16">
        <f t="shared" si="40"/>
        <v>0</v>
      </c>
      <c r="B579" s="5" t="str">
        <f t="shared" si="41"/>
        <v>I</v>
      </c>
      <c r="C579" s="16">
        <f t="shared" si="42"/>
        <v>0</v>
      </c>
      <c r="D579">
        <f t="shared" si="43"/>
        <v>0</v>
      </c>
    </row>
    <row r="580" spans="1:4">
      <c r="A580" s="16">
        <f t="shared" si="40"/>
        <v>0</v>
      </c>
      <c r="B580" s="5" t="str">
        <f t="shared" si="41"/>
        <v>I</v>
      </c>
      <c r="C580" s="16">
        <f t="shared" si="42"/>
        <v>0</v>
      </c>
      <c r="D580">
        <f t="shared" si="43"/>
        <v>0</v>
      </c>
    </row>
    <row r="581" spans="1:4">
      <c r="A581" s="16">
        <f t="shared" si="40"/>
        <v>0</v>
      </c>
      <c r="B581" s="5" t="str">
        <f t="shared" si="41"/>
        <v>I</v>
      </c>
      <c r="C581" s="16">
        <f t="shared" si="42"/>
        <v>0</v>
      </c>
      <c r="D581">
        <f t="shared" si="43"/>
        <v>0</v>
      </c>
    </row>
    <row r="582" spans="1:4">
      <c r="A582" s="16">
        <f t="shared" si="40"/>
        <v>0</v>
      </c>
      <c r="B582" s="5" t="str">
        <f t="shared" si="41"/>
        <v>I</v>
      </c>
      <c r="C582" s="16">
        <f t="shared" si="42"/>
        <v>0</v>
      </c>
      <c r="D582">
        <f t="shared" si="43"/>
        <v>0</v>
      </c>
    </row>
    <row r="583" spans="1:4">
      <c r="A583" s="16">
        <f t="shared" si="40"/>
        <v>0</v>
      </c>
      <c r="B583" s="5" t="str">
        <f t="shared" si="41"/>
        <v>I</v>
      </c>
      <c r="C583" s="16">
        <f t="shared" si="42"/>
        <v>0</v>
      </c>
      <c r="D583">
        <f t="shared" si="43"/>
        <v>0</v>
      </c>
    </row>
    <row r="584" spans="1:4">
      <c r="A584" s="16">
        <f t="shared" si="40"/>
        <v>0</v>
      </c>
      <c r="B584" s="5" t="str">
        <f t="shared" si="41"/>
        <v>I</v>
      </c>
      <c r="C584" s="16">
        <f t="shared" si="42"/>
        <v>0</v>
      </c>
      <c r="D584">
        <f t="shared" si="43"/>
        <v>0</v>
      </c>
    </row>
    <row r="585" spans="1:4">
      <c r="A585" s="16">
        <f t="shared" si="40"/>
        <v>0</v>
      </c>
      <c r="B585" s="5" t="str">
        <f t="shared" si="41"/>
        <v>I</v>
      </c>
      <c r="C585" s="16">
        <f t="shared" si="42"/>
        <v>0</v>
      </c>
      <c r="D585">
        <f t="shared" si="43"/>
        <v>0</v>
      </c>
    </row>
    <row r="586" spans="1:4">
      <c r="A586" s="16">
        <f t="shared" si="40"/>
        <v>0</v>
      </c>
      <c r="B586" s="5" t="str">
        <f t="shared" si="41"/>
        <v>I</v>
      </c>
      <c r="C586" s="16">
        <f t="shared" si="42"/>
        <v>0</v>
      </c>
      <c r="D586">
        <f t="shared" si="43"/>
        <v>0</v>
      </c>
    </row>
    <row r="587" spans="1:4">
      <c r="A587" s="16">
        <f t="shared" ref="A587:A650" si="44">L587</f>
        <v>0</v>
      </c>
      <c r="B587" s="5" t="str">
        <f t="shared" ref="B587:B650" si="45">IF(J587="s","II","I")</f>
        <v>I</v>
      </c>
      <c r="C587" s="16">
        <f t="shared" ref="C587:C650" si="46">I587</f>
        <v>0</v>
      </c>
      <c r="D587">
        <f t="shared" ref="D587:D650" si="47">K587</f>
        <v>0</v>
      </c>
    </row>
    <row r="588" spans="1:4">
      <c r="A588" s="16">
        <f t="shared" si="44"/>
        <v>0</v>
      </c>
      <c r="B588" s="5" t="str">
        <f t="shared" si="45"/>
        <v>I</v>
      </c>
      <c r="C588" s="16">
        <f t="shared" si="46"/>
        <v>0</v>
      </c>
      <c r="D588">
        <f t="shared" si="47"/>
        <v>0</v>
      </c>
    </row>
    <row r="589" spans="1:4">
      <c r="A589" s="16">
        <f t="shared" si="44"/>
        <v>0</v>
      </c>
      <c r="B589" s="5" t="str">
        <f t="shared" si="45"/>
        <v>I</v>
      </c>
      <c r="C589" s="16">
        <f t="shared" si="46"/>
        <v>0</v>
      </c>
      <c r="D589">
        <f t="shared" si="47"/>
        <v>0</v>
      </c>
    </row>
    <row r="590" spans="1:4">
      <c r="A590" s="16">
        <f t="shared" si="44"/>
        <v>0</v>
      </c>
      <c r="B590" s="5" t="str">
        <f t="shared" si="45"/>
        <v>I</v>
      </c>
      <c r="C590" s="16">
        <f t="shared" si="46"/>
        <v>0</v>
      </c>
      <c r="D590">
        <f t="shared" si="47"/>
        <v>0</v>
      </c>
    </row>
    <row r="591" spans="1:4">
      <c r="A591" s="16">
        <f t="shared" si="44"/>
        <v>0</v>
      </c>
      <c r="B591" s="5" t="str">
        <f t="shared" si="45"/>
        <v>I</v>
      </c>
      <c r="C591" s="16">
        <f t="shared" si="46"/>
        <v>0</v>
      </c>
      <c r="D591">
        <f t="shared" si="47"/>
        <v>0</v>
      </c>
    </row>
    <row r="592" spans="1:4">
      <c r="A592" s="16">
        <f t="shared" si="44"/>
        <v>0</v>
      </c>
      <c r="B592" s="5" t="str">
        <f t="shared" si="45"/>
        <v>I</v>
      </c>
      <c r="C592" s="16">
        <f t="shared" si="46"/>
        <v>0</v>
      </c>
      <c r="D592">
        <f t="shared" si="47"/>
        <v>0</v>
      </c>
    </row>
    <row r="593" spans="1:4">
      <c r="A593" s="16">
        <f t="shared" si="44"/>
        <v>0</v>
      </c>
      <c r="B593" s="5" t="str">
        <f t="shared" si="45"/>
        <v>I</v>
      </c>
      <c r="C593" s="16">
        <f t="shared" si="46"/>
        <v>0</v>
      </c>
      <c r="D593">
        <f t="shared" si="47"/>
        <v>0</v>
      </c>
    </row>
    <row r="594" spans="1:4">
      <c r="A594" s="16">
        <f t="shared" si="44"/>
        <v>0</v>
      </c>
      <c r="B594" s="5" t="str">
        <f t="shared" si="45"/>
        <v>I</v>
      </c>
      <c r="C594" s="16">
        <f t="shared" si="46"/>
        <v>0</v>
      </c>
      <c r="D594">
        <f t="shared" si="47"/>
        <v>0</v>
      </c>
    </row>
    <row r="595" spans="1:4">
      <c r="A595" s="16">
        <f t="shared" si="44"/>
        <v>0</v>
      </c>
      <c r="B595" s="5" t="str">
        <f t="shared" si="45"/>
        <v>I</v>
      </c>
      <c r="C595" s="16">
        <f t="shared" si="46"/>
        <v>0</v>
      </c>
      <c r="D595">
        <f t="shared" si="47"/>
        <v>0</v>
      </c>
    </row>
    <row r="596" spans="1:4">
      <c r="A596" s="16">
        <f t="shared" si="44"/>
        <v>0</v>
      </c>
      <c r="B596" s="5" t="str">
        <f t="shared" si="45"/>
        <v>I</v>
      </c>
      <c r="C596" s="16">
        <f t="shared" si="46"/>
        <v>0</v>
      </c>
      <c r="D596">
        <f t="shared" si="47"/>
        <v>0</v>
      </c>
    </row>
    <row r="597" spans="1:4">
      <c r="A597" s="16">
        <f t="shared" si="44"/>
        <v>0</v>
      </c>
      <c r="B597" s="5" t="str">
        <f t="shared" si="45"/>
        <v>I</v>
      </c>
      <c r="C597" s="16">
        <f t="shared" si="46"/>
        <v>0</v>
      </c>
      <c r="D597">
        <f t="shared" si="47"/>
        <v>0</v>
      </c>
    </row>
    <row r="598" spans="1:4">
      <c r="A598" s="16">
        <f t="shared" si="44"/>
        <v>0</v>
      </c>
      <c r="B598" s="5" t="str">
        <f t="shared" si="45"/>
        <v>I</v>
      </c>
      <c r="C598" s="16">
        <f t="shared" si="46"/>
        <v>0</v>
      </c>
      <c r="D598">
        <f t="shared" si="47"/>
        <v>0</v>
      </c>
    </row>
    <row r="599" spans="1:4">
      <c r="A599" s="16">
        <f t="shared" si="44"/>
        <v>0</v>
      </c>
      <c r="B599" s="5" t="str">
        <f t="shared" si="45"/>
        <v>I</v>
      </c>
      <c r="C599" s="16">
        <f t="shared" si="46"/>
        <v>0</v>
      </c>
      <c r="D599">
        <f t="shared" si="47"/>
        <v>0</v>
      </c>
    </row>
    <row r="600" spans="1:4">
      <c r="A600" s="16">
        <f t="shared" si="44"/>
        <v>0</v>
      </c>
      <c r="B600" s="5" t="str">
        <f t="shared" si="45"/>
        <v>I</v>
      </c>
      <c r="C600" s="16">
        <f t="shared" si="46"/>
        <v>0</v>
      </c>
      <c r="D600">
        <f t="shared" si="47"/>
        <v>0</v>
      </c>
    </row>
    <row r="601" spans="1:4">
      <c r="A601" s="16">
        <f t="shared" si="44"/>
        <v>0</v>
      </c>
      <c r="B601" s="5" t="str">
        <f t="shared" si="45"/>
        <v>I</v>
      </c>
      <c r="C601" s="16">
        <f t="shared" si="46"/>
        <v>0</v>
      </c>
      <c r="D601">
        <f t="shared" si="47"/>
        <v>0</v>
      </c>
    </row>
    <row r="602" spans="1:4">
      <c r="A602" s="16">
        <f t="shared" si="44"/>
        <v>0</v>
      </c>
      <c r="B602" s="5" t="str">
        <f t="shared" si="45"/>
        <v>I</v>
      </c>
      <c r="C602" s="16">
        <f t="shared" si="46"/>
        <v>0</v>
      </c>
      <c r="D602">
        <f t="shared" si="47"/>
        <v>0</v>
      </c>
    </row>
    <row r="603" spans="1:4">
      <c r="A603" s="16">
        <f t="shared" si="44"/>
        <v>0</v>
      </c>
      <c r="B603" s="5" t="str">
        <f t="shared" si="45"/>
        <v>I</v>
      </c>
      <c r="C603" s="16">
        <f t="shared" si="46"/>
        <v>0</v>
      </c>
      <c r="D603">
        <f t="shared" si="47"/>
        <v>0</v>
      </c>
    </row>
    <row r="604" spans="1:4">
      <c r="A604" s="16">
        <f t="shared" si="44"/>
        <v>0</v>
      </c>
      <c r="B604" s="5" t="str">
        <f t="shared" si="45"/>
        <v>I</v>
      </c>
      <c r="C604" s="16">
        <f t="shared" si="46"/>
        <v>0</v>
      </c>
      <c r="D604">
        <f t="shared" si="47"/>
        <v>0</v>
      </c>
    </row>
    <row r="605" spans="1:4">
      <c r="A605" s="16">
        <f t="shared" si="44"/>
        <v>0</v>
      </c>
      <c r="B605" s="5" t="str">
        <f t="shared" si="45"/>
        <v>I</v>
      </c>
      <c r="C605" s="16">
        <f t="shared" si="46"/>
        <v>0</v>
      </c>
      <c r="D605">
        <f t="shared" si="47"/>
        <v>0</v>
      </c>
    </row>
    <row r="606" spans="1:4">
      <c r="A606" s="16">
        <f t="shared" si="44"/>
        <v>0</v>
      </c>
      <c r="B606" s="5" t="str">
        <f t="shared" si="45"/>
        <v>I</v>
      </c>
      <c r="C606" s="16">
        <f t="shared" si="46"/>
        <v>0</v>
      </c>
      <c r="D606">
        <f t="shared" si="47"/>
        <v>0</v>
      </c>
    </row>
    <row r="607" spans="1:4">
      <c r="A607" s="16">
        <f t="shared" si="44"/>
        <v>0</v>
      </c>
      <c r="B607" s="5" t="str">
        <f t="shared" si="45"/>
        <v>I</v>
      </c>
      <c r="C607" s="16">
        <f t="shared" si="46"/>
        <v>0</v>
      </c>
      <c r="D607">
        <f t="shared" si="47"/>
        <v>0</v>
      </c>
    </row>
    <row r="608" spans="1:4">
      <c r="A608" s="16">
        <f t="shared" si="44"/>
        <v>0</v>
      </c>
      <c r="B608" s="5" t="str">
        <f t="shared" si="45"/>
        <v>I</v>
      </c>
      <c r="C608" s="16">
        <f t="shared" si="46"/>
        <v>0</v>
      </c>
      <c r="D608">
        <f t="shared" si="47"/>
        <v>0</v>
      </c>
    </row>
    <row r="609" spans="1:4">
      <c r="A609" s="16">
        <f t="shared" si="44"/>
        <v>0</v>
      </c>
      <c r="B609" s="5" t="str">
        <f t="shared" si="45"/>
        <v>I</v>
      </c>
      <c r="C609" s="16">
        <f t="shared" si="46"/>
        <v>0</v>
      </c>
      <c r="D609">
        <f t="shared" si="47"/>
        <v>0</v>
      </c>
    </row>
    <row r="610" spans="1:4">
      <c r="A610" s="16">
        <f t="shared" si="44"/>
        <v>0</v>
      </c>
      <c r="B610" s="5" t="str">
        <f t="shared" si="45"/>
        <v>I</v>
      </c>
      <c r="C610" s="16">
        <f t="shared" si="46"/>
        <v>0</v>
      </c>
      <c r="D610">
        <f t="shared" si="47"/>
        <v>0</v>
      </c>
    </row>
    <row r="611" spans="1:4">
      <c r="A611" s="16">
        <f t="shared" si="44"/>
        <v>0</v>
      </c>
      <c r="B611" s="5" t="str">
        <f t="shared" si="45"/>
        <v>I</v>
      </c>
      <c r="C611" s="16">
        <f t="shared" si="46"/>
        <v>0</v>
      </c>
      <c r="D611">
        <f t="shared" si="47"/>
        <v>0</v>
      </c>
    </row>
    <row r="612" spans="1:4">
      <c r="A612" s="16">
        <f t="shared" si="44"/>
        <v>0</v>
      </c>
      <c r="B612" s="5" t="str">
        <f t="shared" si="45"/>
        <v>I</v>
      </c>
      <c r="C612" s="16">
        <f t="shared" si="46"/>
        <v>0</v>
      </c>
      <c r="D612">
        <f t="shared" si="47"/>
        <v>0</v>
      </c>
    </row>
    <row r="613" spans="1:4">
      <c r="A613" s="16">
        <f t="shared" si="44"/>
        <v>0</v>
      </c>
      <c r="B613" s="5" t="str">
        <f t="shared" si="45"/>
        <v>I</v>
      </c>
      <c r="C613" s="16">
        <f t="shared" si="46"/>
        <v>0</v>
      </c>
      <c r="D613">
        <f t="shared" si="47"/>
        <v>0</v>
      </c>
    </row>
    <row r="614" spans="1:4">
      <c r="A614" s="16">
        <f t="shared" si="44"/>
        <v>0</v>
      </c>
      <c r="B614" s="5" t="str">
        <f t="shared" si="45"/>
        <v>I</v>
      </c>
      <c r="C614" s="16">
        <f t="shared" si="46"/>
        <v>0</v>
      </c>
      <c r="D614">
        <f t="shared" si="47"/>
        <v>0</v>
      </c>
    </row>
    <row r="615" spans="1:4">
      <c r="A615" s="16">
        <f t="shared" si="44"/>
        <v>0</v>
      </c>
      <c r="B615" s="5" t="str">
        <f t="shared" si="45"/>
        <v>I</v>
      </c>
      <c r="C615" s="16">
        <f t="shared" si="46"/>
        <v>0</v>
      </c>
      <c r="D615">
        <f t="shared" si="47"/>
        <v>0</v>
      </c>
    </row>
    <row r="616" spans="1:4">
      <c r="A616" s="16">
        <f t="shared" si="44"/>
        <v>0</v>
      </c>
      <c r="B616" s="5" t="str">
        <f t="shared" si="45"/>
        <v>I</v>
      </c>
      <c r="C616" s="16">
        <f t="shared" si="46"/>
        <v>0</v>
      </c>
      <c r="D616">
        <f t="shared" si="47"/>
        <v>0</v>
      </c>
    </row>
    <row r="617" spans="1:4">
      <c r="A617" s="16">
        <f t="shared" si="44"/>
        <v>0</v>
      </c>
      <c r="B617" s="5" t="str">
        <f t="shared" si="45"/>
        <v>I</v>
      </c>
      <c r="C617" s="16">
        <f t="shared" si="46"/>
        <v>0</v>
      </c>
      <c r="D617">
        <f t="shared" si="47"/>
        <v>0</v>
      </c>
    </row>
    <row r="618" spans="1:4">
      <c r="A618" s="16">
        <f t="shared" si="44"/>
        <v>0</v>
      </c>
      <c r="B618" s="5" t="str">
        <f t="shared" si="45"/>
        <v>I</v>
      </c>
      <c r="C618" s="16">
        <f t="shared" si="46"/>
        <v>0</v>
      </c>
      <c r="D618">
        <f t="shared" si="47"/>
        <v>0</v>
      </c>
    </row>
    <row r="619" spans="1:4">
      <c r="A619" s="16">
        <f t="shared" si="44"/>
        <v>0</v>
      </c>
      <c r="B619" s="5" t="str">
        <f t="shared" si="45"/>
        <v>I</v>
      </c>
      <c r="C619" s="16">
        <f t="shared" si="46"/>
        <v>0</v>
      </c>
      <c r="D619">
        <f t="shared" si="47"/>
        <v>0</v>
      </c>
    </row>
    <row r="620" spans="1:4">
      <c r="A620" s="16">
        <f t="shared" si="44"/>
        <v>0</v>
      </c>
      <c r="B620" s="5" t="str">
        <f t="shared" si="45"/>
        <v>I</v>
      </c>
      <c r="C620" s="16">
        <f t="shared" si="46"/>
        <v>0</v>
      </c>
      <c r="D620">
        <f t="shared" si="47"/>
        <v>0</v>
      </c>
    </row>
    <row r="621" spans="1:4">
      <c r="A621" s="16">
        <f t="shared" si="44"/>
        <v>0</v>
      </c>
      <c r="B621" s="5" t="str">
        <f t="shared" si="45"/>
        <v>I</v>
      </c>
      <c r="C621" s="16">
        <f t="shared" si="46"/>
        <v>0</v>
      </c>
      <c r="D621">
        <f t="shared" si="47"/>
        <v>0</v>
      </c>
    </row>
    <row r="622" spans="1:4">
      <c r="A622" s="16">
        <f t="shared" si="44"/>
        <v>0</v>
      </c>
      <c r="B622" s="5" t="str">
        <f t="shared" si="45"/>
        <v>I</v>
      </c>
      <c r="C622" s="16">
        <f t="shared" si="46"/>
        <v>0</v>
      </c>
      <c r="D622">
        <f t="shared" si="47"/>
        <v>0</v>
      </c>
    </row>
    <row r="623" spans="1:4">
      <c r="A623" s="16">
        <f t="shared" si="44"/>
        <v>0</v>
      </c>
      <c r="B623" s="5" t="str">
        <f t="shared" si="45"/>
        <v>I</v>
      </c>
      <c r="C623" s="16">
        <f t="shared" si="46"/>
        <v>0</v>
      </c>
      <c r="D623">
        <f t="shared" si="47"/>
        <v>0</v>
      </c>
    </row>
    <row r="624" spans="1:4">
      <c r="A624" s="16">
        <f t="shared" si="44"/>
        <v>0</v>
      </c>
      <c r="B624" s="5" t="str">
        <f t="shared" si="45"/>
        <v>I</v>
      </c>
      <c r="C624" s="16">
        <f t="shared" si="46"/>
        <v>0</v>
      </c>
      <c r="D624">
        <f t="shared" si="47"/>
        <v>0</v>
      </c>
    </row>
    <row r="625" spans="1:4">
      <c r="A625" s="16">
        <f t="shared" si="44"/>
        <v>0</v>
      </c>
      <c r="B625" s="5" t="str">
        <f t="shared" si="45"/>
        <v>I</v>
      </c>
      <c r="C625" s="16">
        <f t="shared" si="46"/>
        <v>0</v>
      </c>
      <c r="D625">
        <f t="shared" si="47"/>
        <v>0</v>
      </c>
    </row>
    <row r="626" spans="1:4">
      <c r="A626" s="16">
        <f t="shared" si="44"/>
        <v>0</v>
      </c>
      <c r="B626" s="5" t="str">
        <f t="shared" si="45"/>
        <v>I</v>
      </c>
      <c r="C626" s="16">
        <f t="shared" si="46"/>
        <v>0</v>
      </c>
      <c r="D626">
        <f t="shared" si="47"/>
        <v>0</v>
      </c>
    </row>
    <row r="627" spans="1:4">
      <c r="A627" s="16">
        <f t="shared" si="44"/>
        <v>0</v>
      </c>
      <c r="B627" s="5" t="str">
        <f t="shared" si="45"/>
        <v>I</v>
      </c>
      <c r="C627" s="16">
        <f t="shared" si="46"/>
        <v>0</v>
      </c>
      <c r="D627">
        <f t="shared" si="47"/>
        <v>0</v>
      </c>
    </row>
    <row r="628" spans="1:4">
      <c r="A628" s="16">
        <f t="shared" si="44"/>
        <v>0</v>
      </c>
      <c r="B628" s="5" t="str">
        <f t="shared" si="45"/>
        <v>I</v>
      </c>
      <c r="C628" s="16">
        <f t="shared" si="46"/>
        <v>0</v>
      </c>
      <c r="D628">
        <f t="shared" si="47"/>
        <v>0</v>
      </c>
    </row>
    <row r="629" spans="1:4">
      <c r="A629" s="16">
        <f t="shared" si="44"/>
        <v>0</v>
      </c>
      <c r="B629" s="5" t="str">
        <f t="shared" si="45"/>
        <v>I</v>
      </c>
      <c r="C629" s="16">
        <f t="shared" si="46"/>
        <v>0</v>
      </c>
      <c r="D629">
        <f t="shared" si="47"/>
        <v>0</v>
      </c>
    </row>
    <row r="630" spans="1:4">
      <c r="A630" s="16">
        <f t="shared" si="44"/>
        <v>0</v>
      </c>
      <c r="B630" s="5" t="str">
        <f t="shared" si="45"/>
        <v>I</v>
      </c>
      <c r="C630" s="16">
        <f t="shared" si="46"/>
        <v>0</v>
      </c>
      <c r="D630">
        <f t="shared" si="47"/>
        <v>0</v>
      </c>
    </row>
    <row r="631" spans="1:4">
      <c r="A631" s="16">
        <f t="shared" si="44"/>
        <v>0</v>
      </c>
      <c r="B631" s="5" t="str">
        <f t="shared" si="45"/>
        <v>I</v>
      </c>
      <c r="C631" s="16">
        <f t="shared" si="46"/>
        <v>0</v>
      </c>
      <c r="D631">
        <f t="shared" si="47"/>
        <v>0</v>
      </c>
    </row>
    <row r="632" spans="1:4">
      <c r="A632" s="16">
        <f t="shared" si="44"/>
        <v>0</v>
      </c>
      <c r="B632" s="5" t="str">
        <f t="shared" si="45"/>
        <v>I</v>
      </c>
      <c r="C632" s="16">
        <f t="shared" si="46"/>
        <v>0</v>
      </c>
      <c r="D632">
        <f t="shared" si="47"/>
        <v>0</v>
      </c>
    </row>
    <row r="633" spans="1:4">
      <c r="A633" s="16">
        <f t="shared" si="44"/>
        <v>0</v>
      </c>
      <c r="B633" s="5" t="str">
        <f t="shared" si="45"/>
        <v>I</v>
      </c>
      <c r="C633" s="16">
        <f t="shared" si="46"/>
        <v>0</v>
      </c>
      <c r="D633">
        <f t="shared" si="47"/>
        <v>0</v>
      </c>
    </row>
    <row r="634" spans="1:4">
      <c r="A634" s="16">
        <f t="shared" si="44"/>
        <v>0</v>
      </c>
      <c r="B634" s="5" t="str">
        <f t="shared" si="45"/>
        <v>I</v>
      </c>
      <c r="C634" s="16">
        <f t="shared" si="46"/>
        <v>0</v>
      </c>
      <c r="D634">
        <f t="shared" si="47"/>
        <v>0</v>
      </c>
    </row>
    <row r="635" spans="1:4">
      <c r="A635" s="16">
        <f t="shared" si="44"/>
        <v>0</v>
      </c>
      <c r="B635" s="5" t="str">
        <f t="shared" si="45"/>
        <v>I</v>
      </c>
      <c r="C635" s="16">
        <f t="shared" si="46"/>
        <v>0</v>
      </c>
      <c r="D635">
        <f t="shared" si="47"/>
        <v>0</v>
      </c>
    </row>
    <row r="636" spans="1:4">
      <c r="A636" s="16">
        <f t="shared" si="44"/>
        <v>0</v>
      </c>
      <c r="B636" s="5" t="str">
        <f t="shared" si="45"/>
        <v>I</v>
      </c>
      <c r="C636" s="16">
        <f t="shared" si="46"/>
        <v>0</v>
      </c>
      <c r="D636">
        <f t="shared" si="47"/>
        <v>0</v>
      </c>
    </row>
    <row r="637" spans="1:4">
      <c r="A637" s="16">
        <f t="shared" si="44"/>
        <v>0</v>
      </c>
      <c r="B637" s="5" t="str">
        <f t="shared" si="45"/>
        <v>I</v>
      </c>
      <c r="C637" s="16">
        <f t="shared" si="46"/>
        <v>0</v>
      </c>
      <c r="D637">
        <f t="shared" si="47"/>
        <v>0</v>
      </c>
    </row>
    <row r="638" spans="1:4">
      <c r="A638" s="16">
        <f t="shared" si="44"/>
        <v>0</v>
      </c>
      <c r="B638" s="5" t="str">
        <f t="shared" si="45"/>
        <v>I</v>
      </c>
      <c r="C638" s="16">
        <f t="shared" si="46"/>
        <v>0</v>
      </c>
      <c r="D638">
        <f t="shared" si="47"/>
        <v>0</v>
      </c>
    </row>
    <row r="639" spans="1:4">
      <c r="A639" s="16">
        <f t="shared" si="44"/>
        <v>0</v>
      </c>
      <c r="B639" s="5" t="str">
        <f t="shared" si="45"/>
        <v>I</v>
      </c>
      <c r="C639" s="16">
        <f t="shared" si="46"/>
        <v>0</v>
      </c>
      <c r="D639">
        <f t="shared" si="47"/>
        <v>0</v>
      </c>
    </row>
    <row r="640" spans="1:4">
      <c r="A640" s="16">
        <f t="shared" si="44"/>
        <v>0</v>
      </c>
      <c r="B640" s="5" t="str">
        <f t="shared" si="45"/>
        <v>I</v>
      </c>
      <c r="C640" s="16">
        <f t="shared" si="46"/>
        <v>0</v>
      </c>
      <c r="D640">
        <f t="shared" si="47"/>
        <v>0</v>
      </c>
    </row>
    <row r="641" spans="1:4">
      <c r="A641" s="16">
        <f t="shared" si="44"/>
        <v>0</v>
      </c>
      <c r="B641" s="5" t="str">
        <f t="shared" si="45"/>
        <v>I</v>
      </c>
      <c r="C641" s="16">
        <f t="shared" si="46"/>
        <v>0</v>
      </c>
      <c r="D641">
        <f t="shared" si="47"/>
        <v>0</v>
      </c>
    </row>
    <row r="642" spans="1:4">
      <c r="A642" s="16">
        <f t="shared" si="44"/>
        <v>0</v>
      </c>
      <c r="B642" s="5" t="str">
        <f t="shared" si="45"/>
        <v>I</v>
      </c>
      <c r="C642" s="16">
        <f t="shared" si="46"/>
        <v>0</v>
      </c>
      <c r="D642">
        <f t="shared" si="47"/>
        <v>0</v>
      </c>
    </row>
    <row r="643" spans="1:4">
      <c r="A643" s="16">
        <f t="shared" si="44"/>
        <v>0</v>
      </c>
      <c r="B643" s="5" t="str">
        <f t="shared" si="45"/>
        <v>I</v>
      </c>
      <c r="C643" s="16">
        <f t="shared" si="46"/>
        <v>0</v>
      </c>
      <c r="D643">
        <f t="shared" si="47"/>
        <v>0</v>
      </c>
    </row>
    <row r="644" spans="1:4">
      <c r="A644" s="16">
        <f t="shared" si="44"/>
        <v>0</v>
      </c>
      <c r="B644" s="5" t="str">
        <f t="shared" si="45"/>
        <v>I</v>
      </c>
      <c r="C644" s="16">
        <f t="shared" si="46"/>
        <v>0</v>
      </c>
      <c r="D644">
        <f t="shared" si="47"/>
        <v>0</v>
      </c>
    </row>
    <row r="645" spans="1:4">
      <c r="A645" s="16">
        <f t="shared" si="44"/>
        <v>0</v>
      </c>
      <c r="B645" s="5" t="str">
        <f t="shared" si="45"/>
        <v>I</v>
      </c>
      <c r="C645" s="16">
        <f t="shared" si="46"/>
        <v>0</v>
      </c>
      <c r="D645">
        <f t="shared" si="47"/>
        <v>0</v>
      </c>
    </row>
    <row r="646" spans="1:4">
      <c r="A646" s="16">
        <f t="shared" si="44"/>
        <v>0</v>
      </c>
      <c r="B646" s="5" t="str">
        <f t="shared" si="45"/>
        <v>I</v>
      </c>
      <c r="C646" s="16">
        <f t="shared" si="46"/>
        <v>0</v>
      </c>
      <c r="D646">
        <f t="shared" si="47"/>
        <v>0</v>
      </c>
    </row>
    <row r="647" spans="1:4">
      <c r="A647" s="16">
        <f t="shared" si="44"/>
        <v>0</v>
      </c>
      <c r="B647" s="5" t="str">
        <f t="shared" si="45"/>
        <v>I</v>
      </c>
      <c r="C647" s="16">
        <f t="shared" si="46"/>
        <v>0</v>
      </c>
      <c r="D647">
        <f t="shared" si="47"/>
        <v>0</v>
      </c>
    </row>
    <row r="648" spans="1:4">
      <c r="A648" s="16">
        <f t="shared" si="44"/>
        <v>0</v>
      </c>
      <c r="B648" s="5" t="str">
        <f t="shared" si="45"/>
        <v>I</v>
      </c>
      <c r="C648" s="16">
        <f t="shared" si="46"/>
        <v>0</v>
      </c>
      <c r="D648">
        <f t="shared" si="47"/>
        <v>0</v>
      </c>
    </row>
    <row r="649" spans="1:4">
      <c r="A649" s="16">
        <f t="shared" si="44"/>
        <v>0</v>
      </c>
      <c r="B649" s="5" t="str">
        <f t="shared" si="45"/>
        <v>I</v>
      </c>
      <c r="C649" s="16">
        <f t="shared" si="46"/>
        <v>0</v>
      </c>
      <c r="D649">
        <f t="shared" si="47"/>
        <v>0</v>
      </c>
    </row>
    <row r="650" spans="1:4">
      <c r="A650" s="16">
        <f t="shared" si="44"/>
        <v>0</v>
      </c>
      <c r="B650" s="5" t="str">
        <f t="shared" si="45"/>
        <v>I</v>
      </c>
      <c r="C650" s="16">
        <f t="shared" si="46"/>
        <v>0</v>
      </c>
      <c r="D650">
        <f t="shared" si="47"/>
        <v>0</v>
      </c>
    </row>
    <row r="651" spans="1:4">
      <c r="A651" s="16">
        <f t="shared" ref="A651:A714" si="48">L651</f>
        <v>0</v>
      </c>
      <c r="B651" s="5" t="str">
        <f t="shared" ref="B651:B714" si="49">IF(J651="s","II","I")</f>
        <v>I</v>
      </c>
      <c r="C651" s="16">
        <f t="shared" ref="C651:C714" si="50">I651</f>
        <v>0</v>
      </c>
      <c r="D651">
        <f t="shared" ref="D651:D714" si="51">K651</f>
        <v>0</v>
      </c>
    </row>
    <row r="652" spans="1:4">
      <c r="A652" s="16">
        <f t="shared" si="48"/>
        <v>0</v>
      </c>
      <c r="B652" s="5" t="str">
        <f t="shared" si="49"/>
        <v>I</v>
      </c>
      <c r="C652" s="16">
        <f t="shared" si="50"/>
        <v>0</v>
      </c>
      <c r="D652">
        <f t="shared" si="51"/>
        <v>0</v>
      </c>
    </row>
    <row r="653" spans="1:4">
      <c r="A653" s="16">
        <f t="shared" si="48"/>
        <v>0</v>
      </c>
      <c r="B653" s="5" t="str">
        <f t="shared" si="49"/>
        <v>I</v>
      </c>
      <c r="C653" s="16">
        <f t="shared" si="50"/>
        <v>0</v>
      </c>
      <c r="D653">
        <f t="shared" si="51"/>
        <v>0</v>
      </c>
    </row>
    <row r="654" spans="1:4">
      <c r="A654" s="16">
        <f t="shared" si="48"/>
        <v>0</v>
      </c>
      <c r="B654" s="5" t="str">
        <f t="shared" si="49"/>
        <v>I</v>
      </c>
      <c r="C654" s="16">
        <f t="shared" si="50"/>
        <v>0</v>
      </c>
      <c r="D654">
        <f t="shared" si="51"/>
        <v>0</v>
      </c>
    </row>
    <row r="655" spans="1:4">
      <c r="A655" s="16">
        <f t="shared" si="48"/>
        <v>0</v>
      </c>
      <c r="B655" s="5" t="str">
        <f t="shared" si="49"/>
        <v>I</v>
      </c>
      <c r="C655" s="16">
        <f t="shared" si="50"/>
        <v>0</v>
      </c>
      <c r="D655">
        <f t="shared" si="51"/>
        <v>0</v>
      </c>
    </row>
    <row r="656" spans="1:4">
      <c r="A656" s="16">
        <f t="shared" si="48"/>
        <v>0</v>
      </c>
      <c r="B656" s="5" t="str">
        <f t="shared" si="49"/>
        <v>I</v>
      </c>
      <c r="C656" s="16">
        <f t="shared" si="50"/>
        <v>0</v>
      </c>
      <c r="D656">
        <f t="shared" si="51"/>
        <v>0</v>
      </c>
    </row>
    <row r="657" spans="1:4">
      <c r="A657" s="16">
        <f t="shared" si="48"/>
        <v>0</v>
      </c>
      <c r="B657" s="5" t="str">
        <f t="shared" si="49"/>
        <v>I</v>
      </c>
      <c r="C657" s="16">
        <f t="shared" si="50"/>
        <v>0</v>
      </c>
      <c r="D657">
        <f t="shared" si="51"/>
        <v>0</v>
      </c>
    </row>
    <row r="658" spans="1:4">
      <c r="A658" s="16">
        <f t="shared" si="48"/>
        <v>0</v>
      </c>
      <c r="B658" s="5" t="str">
        <f t="shared" si="49"/>
        <v>I</v>
      </c>
      <c r="C658" s="16">
        <f t="shared" si="50"/>
        <v>0</v>
      </c>
      <c r="D658">
        <f t="shared" si="51"/>
        <v>0</v>
      </c>
    </row>
    <row r="659" spans="1:4">
      <c r="A659" s="16">
        <f t="shared" si="48"/>
        <v>0</v>
      </c>
      <c r="B659" s="5" t="str">
        <f t="shared" si="49"/>
        <v>I</v>
      </c>
      <c r="C659" s="16">
        <f t="shared" si="50"/>
        <v>0</v>
      </c>
      <c r="D659">
        <f t="shared" si="51"/>
        <v>0</v>
      </c>
    </row>
    <row r="660" spans="1:4">
      <c r="A660" s="16">
        <f t="shared" si="48"/>
        <v>0</v>
      </c>
      <c r="B660" s="5" t="str">
        <f t="shared" si="49"/>
        <v>I</v>
      </c>
      <c r="C660" s="16">
        <f t="shared" si="50"/>
        <v>0</v>
      </c>
      <c r="D660">
        <f t="shared" si="51"/>
        <v>0</v>
      </c>
    </row>
    <row r="661" spans="1:4">
      <c r="A661" s="16">
        <f t="shared" si="48"/>
        <v>0</v>
      </c>
      <c r="B661" s="5" t="str">
        <f t="shared" si="49"/>
        <v>I</v>
      </c>
      <c r="C661" s="16">
        <f t="shared" si="50"/>
        <v>0</v>
      </c>
      <c r="D661">
        <f t="shared" si="51"/>
        <v>0</v>
      </c>
    </row>
    <row r="662" spans="1:4">
      <c r="A662" s="16">
        <f t="shared" si="48"/>
        <v>0</v>
      </c>
      <c r="B662" s="5" t="str">
        <f t="shared" si="49"/>
        <v>I</v>
      </c>
      <c r="C662" s="16">
        <f t="shared" si="50"/>
        <v>0</v>
      </c>
      <c r="D662">
        <f t="shared" si="51"/>
        <v>0</v>
      </c>
    </row>
    <row r="663" spans="1:4">
      <c r="A663" s="16">
        <f t="shared" si="48"/>
        <v>0</v>
      </c>
      <c r="B663" s="5" t="str">
        <f t="shared" si="49"/>
        <v>I</v>
      </c>
      <c r="C663" s="16">
        <f t="shared" si="50"/>
        <v>0</v>
      </c>
      <c r="D663">
        <f t="shared" si="51"/>
        <v>0</v>
      </c>
    </row>
    <row r="664" spans="1:4">
      <c r="A664" s="16">
        <f t="shared" si="48"/>
        <v>0</v>
      </c>
      <c r="B664" s="5" t="str">
        <f t="shared" si="49"/>
        <v>I</v>
      </c>
      <c r="C664" s="16">
        <f t="shared" si="50"/>
        <v>0</v>
      </c>
      <c r="D664">
        <f t="shared" si="51"/>
        <v>0</v>
      </c>
    </row>
    <row r="665" spans="1:4">
      <c r="A665" s="16">
        <f t="shared" si="48"/>
        <v>0</v>
      </c>
      <c r="B665" s="5" t="str">
        <f t="shared" si="49"/>
        <v>I</v>
      </c>
      <c r="C665" s="16">
        <f t="shared" si="50"/>
        <v>0</v>
      </c>
      <c r="D665">
        <f t="shared" si="51"/>
        <v>0</v>
      </c>
    </row>
    <row r="666" spans="1:4">
      <c r="A666" s="16">
        <f t="shared" si="48"/>
        <v>0</v>
      </c>
      <c r="B666" s="5" t="str">
        <f t="shared" si="49"/>
        <v>I</v>
      </c>
      <c r="C666" s="16">
        <f t="shared" si="50"/>
        <v>0</v>
      </c>
      <c r="D666">
        <f t="shared" si="51"/>
        <v>0</v>
      </c>
    </row>
    <row r="667" spans="1:4">
      <c r="A667" s="16">
        <f t="shared" si="48"/>
        <v>0</v>
      </c>
      <c r="B667" s="5" t="str">
        <f t="shared" si="49"/>
        <v>I</v>
      </c>
      <c r="C667" s="16">
        <f t="shared" si="50"/>
        <v>0</v>
      </c>
      <c r="D667">
        <f t="shared" si="51"/>
        <v>0</v>
      </c>
    </row>
    <row r="668" spans="1:4">
      <c r="A668" s="16">
        <f t="shared" si="48"/>
        <v>0</v>
      </c>
      <c r="B668" s="5" t="str">
        <f t="shared" si="49"/>
        <v>I</v>
      </c>
      <c r="C668" s="16">
        <f t="shared" si="50"/>
        <v>0</v>
      </c>
      <c r="D668">
        <f t="shared" si="51"/>
        <v>0</v>
      </c>
    </row>
    <row r="669" spans="1:4">
      <c r="A669" s="16">
        <f t="shared" si="48"/>
        <v>0</v>
      </c>
      <c r="B669" s="5" t="str">
        <f t="shared" si="49"/>
        <v>I</v>
      </c>
      <c r="C669" s="16">
        <f t="shared" si="50"/>
        <v>0</v>
      </c>
      <c r="D669">
        <f t="shared" si="51"/>
        <v>0</v>
      </c>
    </row>
    <row r="670" spans="1:4">
      <c r="A670" s="16">
        <f t="shared" si="48"/>
        <v>0</v>
      </c>
      <c r="B670" s="5" t="str">
        <f t="shared" si="49"/>
        <v>I</v>
      </c>
      <c r="C670" s="16">
        <f t="shared" si="50"/>
        <v>0</v>
      </c>
      <c r="D670">
        <f t="shared" si="51"/>
        <v>0</v>
      </c>
    </row>
    <row r="671" spans="1:4">
      <c r="A671" s="16">
        <f t="shared" si="48"/>
        <v>0</v>
      </c>
      <c r="B671" s="5" t="str">
        <f t="shared" si="49"/>
        <v>I</v>
      </c>
      <c r="C671" s="16">
        <f t="shared" si="50"/>
        <v>0</v>
      </c>
      <c r="D671">
        <f t="shared" si="51"/>
        <v>0</v>
      </c>
    </row>
    <row r="672" spans="1:4">
      <c r="A672" s="16">
        <f t="shared" si="48"/>
        <v>0</v>
      </c>
      <c r="B672" s="5" t="str">
        <f t="shared" si="49"/>
        <v>I</v>
      </c>
      <c r="C672" s="16">
        <f t="shared" si="50"/>
        <v>0</v>
      </c>
      <c r="D672">
        <f t="shared" si="51"/>
        <v>0</v>
      </c>
    </row>
    <row r="673" spans="1:4">
      <c r="A673" s="16">
        <f t="shared" si="48"/>
        <v>0</v>
      </c>
      <c r="B673" s="5" t="str">
        <f t="shared" si="49"/>
        <v>I</v>
      </c>
      <c r="C673" s="16">
        <f t="shared" si="50"/>
        <v>0</v>
      </c>
      <c r="D673">
        <f t="shared" si="51"/>
        <v>0</v>
      </c>
    </row>
    <row r="674" spans="1:4">
      <c r="A674" s="16">
        <f t="shared" si="48"/>
        <v>0</v>
      </c>
      <c r="B674" s="5" t="str">
        <f t="shared" si="49"/>
        <v>I</v>
      </c>
      <c r="C674" s="16">
        <f t="shared" si="50"/>
        <v>0</v>
      </c>
      <c r="D674">
        <f t="shared" si="51"/>
        <v>0</v>
      </c>
    </row>
    <row r="675" spans="1:4">
      <c r="A675" s="16">
        <f t="shared" si="48"/>
        <v>0</v>
      </c>
      <c r="B675" s="5" t="str">
        <f t="shared" si="49"/>
        <v>I</v>
      </c>
      <c r="C675" s="16">
        <f t="shared" si="50"/>
        <v>0</v>
      </c>
      <c r="D675">
        <f t="shared" si="51"/>
        <v>0</v>
      </c>
    </row>
    <row r="676" spans="1:4">
      <c r="A676" s="16">
        <f t="shared" si="48"/>
        <v>0</v>
      </c>
      <c r="B676" s="5" t="str">
        <f t="shared" si="49"/>
        <v>I</v>
      </c>
      <c r="C676" s="16">
        <f t="shared" si="50"/>
        <v>0</v>
      </c>
      <c r="D676">
        <f t="shared" si="51"/>
        <v>0</v>
      </c>
    </row>
    <row r="677" spans="1:4">
      <c r="A677" s="16">
        <f t="shared" si="48"/>
        <v>0</v>
      </c>
      <c r="B677" s="5" t="str">
        <f t="shared" si="49"/>
        <v>I</v>
      </c>
      <c r="C677" s="16">
        <f t="shared" si="50"/>
        <v>0</v>
      </c>
      <c r="D677">
        <f t="shared" si="51"/>
        <v>0</v>
      </c>
    </row>
    <row r="678" spans="1:4">
      <c r="A678" s="16">
        <f t="shared" si="48"/>
        <v>0</v>
      </c>
      <c r="B678" s="5" t="str">
        <f t="shared" si="49"/>
        <v>I</v>
      </c>
      <c r="C678" s="16">
        <f t="shared" si="50"/>
        <v>0</v>
      </c>
      <c r="D678">
        <f t="shared" si="51"/>
        <v>0</v>
      </c>
    </row>
    <row r="679" spans="1:4">
      <c r="A679" s="16">
        <f t="shared" si="48"/>
        <v>0</v>
      </c>
      <c r="B679" s="5" t="str">
        <f t="shared" si="49"/>
        <v>I</v>
      </c>
      <c r="C679" s="16">
        <f t="shared" si="50"/>
        <v>0</v>
      </c>
      <c r="D679">
        <f t="shared" si="51"/>
        <v>0</v>
      </c>
    </row>
    <row r="680" spans="1:4">
      <c r="A680" s="16">
        <f t="shared" si="48"/>
        <v>0</v>
      </c>
      <c r="B680" s="5" t="str">
        <f t="shared" si="49"/>
        <v>I</v>
      </c>
      <c r="C680" s="16">
        <f t="shared" si="50"/>
        <v>0</v>
      </c>
      <c r="D680">
        <f t="shared" si="51"/>
        <v>0</v>
      </c>
    </row>
    <row r="681" spans="1:4">
      <c r="A681" s="16">
        <f t="shared" si="48"/>
        <v>0</v>
      </c>
      <c r="B681" s="5" t="str">
        <f t="shared" si="49"/>
        <v>I</v>
      </c>
      <c r="C681" s="16">
        <f t="shared" si="50"/>
        <v>0</v>
      </c>
      <c r="D681">
        <f t="shared" si="51"/>
        <v>0</v>
      </c>
    </row>
    <row r="682" spans="1:4">
      <c r="A682" s="16">
        <f t="shared" si="48"/>
        <v>0</v>
      </c>
      <c r="B682" s="5" t="str">
        <f t="shared" si="49"/>
        <v>I</v>
      </c>
      <c r="C682" s="16">
        <f t="shared" si="50"/>
        <v>0</v>
      </c>
      <c r="D682">
        <f t="shared" si="51"/>
        <v>0</v>
      </c>
    </row>
    <row r="683" spans="1:4">
      <c r="A683" s="16">
        <f t="shared" si="48"/>
        <v>0</v>
      </c>
      <c r="B683" s="5" t="str">
        <f t="shared" si="49"/>
        <v>I</v>
      </c>
      <c r="C683" s="16">
        <f t="shared" si="50"/>
        <v>0</v>
      </c>
      <c r="D683">
        <f t="shared" si="51"/>
        <v>0</v>
      </c>
    </row>
    <row r="684" spans="1:4">
      <c r="A684" s="16">
        <f t="shared" si="48"/>
        <v>0</v>
      </c>
      <c r="B684" s="5" t="str">
        <f t="shared" si="49"/>
        <v>I</v>
      </c>
      <c r="C684" s="16">
        <f t="shared" si="50"/>
        <v>0</v>
      </c>
      <c r="D684">
        <f t="shared" si="51"/>
        <v>0</v>
      </c>
    </row>
    <row r="685" spans="1:4">
      <c r="A685" s="16">
        <f t="shared" si="48"/>
        <v>0</v>
      </c>
      <c r="B685" s="5" t="str">
        <f t="shared" si="49"/>
        <v>I</v>
      </c>
      <c r="C685" s="16">
        <f t="shared" si="50"/>
        <v>0</v>
      </c>
      <c r="D685">
        <f t="shared" si="51"/>
        <v>0</v>
      </c>
    </row>
    <row r="686" spans="1:4">
      <c r="A686" s="16">
        <f t="shared" si="48"/>
        <v>0</v>
      </c>
      <c r="B686" s="5" t="str">
        <f t="shared" si="49"/>
        <v>I</v>
      </c>
      <c r="C686" s="16">
        <f t="shared" si="50"/>
        <v>0</v>
      </c>
      <c r="D686">
        <f t="shared" si="51"/>
        <v>0</v>
      </c>
    </row>
    <row r="687" spans="1:4">
      <c r="A687" s="16">
        <f t="shared" si="48"/>
        <v>0</v>
      </c>
      <c r="B687" s="5" t="str">
        <f t="shared" si="49"/>
        <v>I</v>
      </c>
      <c r="C687" s="16">
        <f t="shared" si="50"/>
        <v>0</v>
      </c>
      <c r="D687">
        <f t="shared" si="51"/>
        <v>0</v>
      </c>
    </row>
    <row r="688" spans="1:4">
      <c r="A688" s="16">
        <f t="shared" si="48"/>
        <v>0</v>
      </c>
      <c r="B688" s="5" t="str">
        <f t="shared" si="49"/>
        <v>I</v>
      </c>
      <c r="C688" s="16">
        <f t="shared" si="50"/>
        <v>0</v>
      </c>
      <c r="D688">
        <f t="shared" si="51"/>
        <v>0</v>
      </c>
    </row>
    <row r="689" spans="1:4">
      <c r="A689" s="16">
        <f t="shared" si="48"/>
        <v>0</v>
      </c>
      <c r="B689" s="5" t="str">
        <f t="shared" si="49"/>
        <v>I</v>
      </c>
      <c r="C689" s="16">
        <f t="shared" si="50"/>
        <v>0</v>
      </c>
      <c r="D689">
        <f t="shared" si="51"/>
        <v>0</v>
      </c>
    </row>
    <row r="690" spans="1:4">
      <c r="A690" s="16">
        <f t="shared" si="48"/>
        <v>0</v>
      </c>
      <c r="B690" s="5" t="str">
        <f t="shared" si="49"/>
        <v>I</v>
      </c>
      <c r="C690" s="16">
        <f t="shared" si="50"/>
        <v>0</v>
      </c>
      <c r="D690">
        <f t="shared" si="51"/>
        <v>0</v>
      </c>
    </row>
    <row r="691" spans="1:4">
      <c r="A691" s="16">
        <f t="shared" si="48"/>
        <v>0</v>
      </c>
      <c r="B691" s="5" t="str">
        <f t="shared" si="49"/>
        <v>I</v>
      </c>
      <c r="C691" s="16">
        <f t="shared" si="50"/>
        <v>0</v>
      </c>
      <c r="D691">
        <f t="shared" si="51"/>
        <v>0</v>
      </c>
    </row>
    <row r="692" spans="1:4">
      <c r="A692" s="16">
        <f t="shared" si="48"/>
        <v>0</v>
      </c>
      <c r="B692" s="5" t="str">
        <f t="shared" si="49"/>
        <v>I</v>
      </c>
      <c r="C692" s="16">
        <f t="shared" si="50"/>
        <v>0</v>
      </c>
      <c r="D692">
        <f t="shared" si="51"/>
        <v>0</v>
      </c>
    </row>
    <row r="693" spans="1:4">
      <c r="A693" s="16">
        <f t="shared" si="48"/>
        <v>0</v>
      </c>
      <c r="B693" s="5" t="str">
        <f t="shared" si="49"/>
        <v>I</v>
      </c>
      <c r="C693" s="16">
        <f t="shared" si="50"/>
        <v>0</v>
      </c>
      <c r="D693">
        <f t="shared" si="51"/>
        <v>0</v>
      </c>
    </row>
    <row r="694" spans="1:4">
      <c r="A694" s="16">
        <f t="shared" si="48"/>
        <v>0</v>
      </c>
      <c r="B694" s="5" t="str">
        <f t="shared" si="49"/>
        <v>I</v>
      </c>
      <c r="C694" s="16">
        <f t="shared" si="50"/>
        <v>0</v>
      </c>
      <c r="D694">
        <f t="shared" si="51"/>
        <v>0</v>
      </c>
    </row>
    <row r="695" spans="1:4">
      <c r="A695" s="16">
        <f t="shared" si="48"/>
        <v>0</v>
      </c>
      <c r="B695" s="5" t="str">
        <f t="shared" si="49"/>
        <v>I</v>
      </c>
      <c r="C695" s="16">
        <f t="shared" si="50"/>
        <v>0</v>
      </c>
      <c r="D695">
        <f t="shared" si="51"/>
        <v>0</v>
      </c>
    </row>
    <row r="696" spans="1:4">
      <c r="A696" s="16">
        <f t="shared" si="48"/>
        <v>0</v>
      </c>
      <c r="B696" s="5" t="str">
        <f t="shared" si="49"/>
        <v>I</v>
      </c>
      <c r="C696" s="16">
        <f t="shared" si="50"/>
        <v>0</v>
      </c>
      <c r="D696">
        <f t="shared" si="51"/>
        <v>0</v>
      </c>
    </row>
    <row r="697" spans="1:4">
      <c r="A697" s="16">
        <f t="shared" si="48"/>
        <v>0</v>
      </c>
      <c r="B697" s="5" t="str">
        <f t="shared" si="49"/>
        <v>I</v>
      </c>
      <c r="C697" s="16">
        <f t="shared" si="50"/>
        <v>0</v>
      </c>
      <c r="D697">
        <f t="shared" si="51"/>
        <v>0</v>
      </c>
    </row>
    <row r="698" spans="1:4">
      <c r="A698" s="16">
        <f t="shared" si="48"/>
        <v>0</v>
      </c>
      <c r="B698" s="5" t="str">
        <f t="shared" si="49"/>
        <v>I</v>
      </c>
      <c r="C698" s="16">
        <f t="shared" si="50"/>
        <v>0</v>
      </c>
      <c r="D698">
        <f t="shared" si="51"/>
        <v>0</v>
      </c>
    </row>
    <row r="699" spans="1:4">
      <c r="A699" s="16">
        <f t="shared" si="48"/>
        <v>0</v>
      </c>
      <c r="B699" s="5" t="str">
        <f t="shared" si="49"/>
        <v>I</v>
      </c>
      <c r="C699" s="16">
        <f t="shared" si="50"/>
        <v>0</v>
      </c>
      <c r="D699">
        <f t="shared" si="51"/>
        <v>0</v>
      </c>
    </row>
    <row r="700" spans="1:4">
      <c r="A700" s="16">
        <f t="shared" si="48"/>
        <v>0</v>
      </c>
      <c r="B700" s="5" t="str">
        <f t="shared" si="49"/>
        <v>I</v>
      </c>
      <c r="C700" s="16">
        <f t="shared" si="50"/>
        <v>0</v>
      </c>
      <c r="D700">
        <f t="shared" si="51"/>
        <v>0</v>
      </c>
    </row>
    <row r="701" spans="1:4">
      <c r="A701" s="16">
        <f t="shared" si="48"/>
        <v>0</v>
      </c>
      <c r="B701" s="5" t="str">
        <f t="shared" si="49"/>
        <v>I</v>
      </c>
      <c r="C701" s="16">
        <f t="shared" si="50"/>
        <v>0</v>
      </c>
      <c r="D701">
        <f t="shared" si="51"/>
        <v>0</v>
      </c>
    </row>
    <row r="702" spans="1:4">
      <c r="A702" s="16">
        <f t="shared" si="48"/>
        <v>0</v>
      </c>
      <c r="B702" s="5" t="str">
        <f t="shared" si="49"/>
        <v>I</v>
      </c>
      <c r="C702" s="16">
        <f t="shared" si="50"/>
        <v>0</v>
      </c>
      <c r="D702">
        <f t="shared" si="51"/>
        <v>0</v>
      </c>
    </row>
    <row r="703" spans="1:4">
      <c r="A703" s="16">
        <f t="shared" si="48"/>
        <v>0</v>
      </c>
      <c r="B703" s="5" t="str">
        <f t="shared" si="49"/>
        <v>I</v>
      </c>
      <c r="C703" s="16">
        <f t="shared" si="50"/>
        <v>0</v>
      </c>
      <c r="D703">
        <f t="shared" si="51"/>
        <v>0</v>
      </c>
    </row>
    <row r="704" spans="1:4">
      <c r="A704" s="16">
        <f t="shared" si="48"/>
        <v>0</v>
      </c>
      <c r="B704" s="5" t="str">
        <f t="shared" si="49"/>
        <v>I</v>
      </c>
      <c r="C704" s="16">
        <f t="shared" si="50"/>
        <v>0</v>
      </c>
      <c r="D704">
        <f t="shared" si="51"/>
        <v>0</v>
      </c>
    </row>
    <row r="705" spans="1:4">
      <c r="A705" s="16">
        <f t="shared" si="48"/>
        <v>0</v>
      </c>
      <c r="B705" s="5" t="str">
        <f t="shared" si="49"/>
        <v>I</v>
      </c>
      <c r="C705" s="16">
        <f t="shared" si="50"/>
        <v>0</v>
      </c>
      <c r="D705">
        <f t="shared" si="51"/>
        <v>0</v>
      </c>
    </row>
    <row r="706" spans="1:4">
      <c r="A706" s="16">
        <f t="shared" si="48"/>
        <v>0</v>
      </c>
      <c r="B706" s="5" t="str">
        <f t="shared" si="49"/>
        <v>I</v>
      </c>
      <c r="C706" s="16">
        <f t="shared" si="50"/>
        <v>0</v>
      </c>
      <c r="D706">
        <f t="shared" si="51"/>
        <v>0</v>
      </c>
    </row>
    <row r="707" spans="1:4">
      <c r="A707" s="16">
        <f t="shared" si="48"/>
        <v>0</v>
      </c>
      <c r="B707" s="5" t="str">
        <f t="shared" si="49"/>
        <v>I</v>
      </c>
      <c r="C707" s="16">
        <f t="shared" si="50"/>
        <v>0</v>
      </c>
      <c r="D707">
        <f t="shared" si="51"/>
        <v>0</v>
      </c>
    </row>
    <row r="708" spans="1:4">
      <c r="A708" s="16">
        <f t="shared" si="48"/>
        <v>0</v>
      </c>
      <c r="B708" s="5" t="str">
        <f t="shared" si="49"/>
        <v>I</v>
      </c>
      <c r="C708" s="16">
        <f t="shared" si="50"/>
        <v>0</v>
      </c>
      <c r="D708">
        <f t="shared" si="51"/>
        <v>0</v>
      </c>
    </row>
    <row r="709" spans="1:4">
      <c r="A709" s="16">
        <f t="shared" si="48"/>
        <v>0</v>
      </c>
      <c r="B709" s="5" t="str">
        <f t="shared" si="49"/>
        <v>I</v>
      </c>
      <c r="C709" s="16">
        <f t="shared" si="50"/>
        <v>0</v>
      </c>
      <c r="D709">
        <f t="shared" si="51"/>
        <v>0</v>
      </c>
    </row>
    <row r="710" spans="1:4">
      <c r="A710" s="16">
        <f t="shared" si="48"/>
        <v>0</v>
      </c>
      <c r="B710" s="5" t="str">
        <f t="shared" si="49"/>
        <v>I</v>
      </c>
      <c r="C710" s="16">
        <f t="shared" si="50"/>
        <v>0</v>
      </c>
      <c r="D710">
        <f t="shared" si="51"/>
        <v>0</v>
      </c>
    </row>
    <row r="711" spans="1:4">
      <c r="A711" s="16">
        <f t="shared" si="48"/>
        <v>0</v>
      </c>
      <c r="B711" s="5" t="str">
        <f t="shared" si="49"/>
        <v>I</v>
      </c>
      <c r="C711" s="16">
        <f t="shared" si="50"/>
        <v>0</v>
      </c>
      <c r="D711">
        <f t="shared" si="51"/>
        <v>0</v>
      </c>
    </row>
    <row r="712" spans="1:4">
      <c r="A712" s="16">
        <f t="shared" si="48"/>
        <v>0</v>
      </c>
      <c r="B712" s="5" t="str">
        <f t="shared" si="49"/>
        <v>I</v>
      </c>
      <c r="C712" s="16">
        <f t="shared" si="50"/>
        <v>0</v>
      </c>
      <c r="D712">
        <f t="shared" si="51"/>
        <v>0</v>
      </c>
    </row>
    <row r="713" spans="1:4">
      <c r="A713" s="16">
        <f t="shared" si="48"/>
        <v>0</v>
      </c>
      <c r="B713" s="5" t="str">
        <f t="shared" si="49"/>
        <v>I</v>
      </c>
      <c r="C713" s="16">
        <f t="shared" si="50"/>
        <v>0</v>
      </c>
      <c r="D713">
        <f t="shared" si="51"/>
        <v>0</v>
      </c>
    </row>
    <row r="714" spans="1:4">
      <c r="A714" s="16">
        <f t="shared" si="48"/>
        <v>0</v>
      </c>
      <c r="B714" s="5" t="str">
        <f t="shared" si="49"/>
        <v>I</v>
      </c>
      <c r="C714" s="16">
        <f t="shared" si="50"/>
        <v>0</v>
      </c>
      <c r="D714">
        <f t="shared" si="51"/>
        <v>0</v>
      </c>
    </row>
    <row r="715" spans="1:4">
      <c r="A715" s="16">
        <f t="shared" ref="A715:A778" si="52">L715</f>
        <v>0</v>
      </c>
      <c r="B715" s="5" t="str">
        <f t="shared" ref="B715:B778" si="53">IF(J715="s","II","I")</f>
        <v>I</v>
      </c>
      <c r="C715" s="16">
        <f t="shared" ref="C715:C778" si="54">I715</f>
        <v>0</v>
      </c>
      <c r="D715">
        <f t="shared" ref="D715:D778" si="55">K715</f>
        <v>0</v>
      </c>
    </row>
    <row r="716" spans="1:4">
      <c r="A716" s="16">
        <f t="shared" si="52"/>
        <v>0</v>
      </c>
      <c r="B716" s="5" t="str">
        <f t="shared" si="53"/>
        <v>I</v>
      </c>
      <c r="C716" s="16">
        <f t="shared" si="54"/>
        <v>0</v>
      </c>
      <c r="D716">
        <f t="shared" si="55"/>
        <v>0</v>
      </c>
    </row>
    <row r="717" spans="1:4">
      <c r="A717" s="16">
        <f t="shared" si="52"/>
        <v>0</v>
      </c>
      <c r="B717" s="5" t="str">
        <f t="shared" si="53"/>
        <v>I</v>
      </c>
      <c r="C717" s="16">
        <f t="shared" si="54"/>
        <v>0</v>
      </c>
      <c r="D717">
        <f t="shared" si="55"/>
        <v>0</v>
      </c>
    </row>
    <row r="718" spans="1:4">
      <c r="A718" s="16">
        <f t="shared" si="52"/>
        <v>0</v>
      </c>
      <c r="B718" s="5" t="str">
        <f t="shared" si="53"/>
        <v>I</v>
      </c>
      <c r="C718" s="16">
        <f t="shared" si="54"/>
        <v>0</v>
      </c>
      <c r="D718">
        <f t="shared" si="55"/>
        <v>0</v>
      </c>
    </row>
    <row r="719" spans="1:4">
      <c r="A719" s="16">
        <f t="shared" si="52"/>
        <v>0</v>
      </c>
      <c r="B719" s="5" t="str">
        <f t="shared" si="53"/>
        <v>I</v>
      </c>
      <c r="C719" s="16">
        <f t="shared" si="54"/>
        <v>0</v>
      </c>
      <c r="D719">
        <f t="shared" si="55"/>
        <v>0</v>
      </c>
    </row>
    <row r="720" spans="1:4">
      <c r="A720" s="16">
        <f t="shared" si="52"/>
        <v>0</v>
      </c>
      <c r="B720" s="5" t="str">
        <f t="shared" si="53"/>
        <v>I</v>
      </c>
      <c r="C720" s="16">
        <f t="shared" si="54"/>
        <v>0</v>
      </c>
      <c r="D720">
        <f t="shared" si="55"/>
        <v>0</v>
      </c>
    </row>
    <row r="721" spans="1:4">
      <c r="A721" s="16">
        <f t="shared" si="52"/>
        <v>0</v>
      </c>
      <c r="B721" s="5" t="str">
        <f t="shared" si="53"/>
        <v>I</v>
      </c>
      <c r="C721" s="16">
        <f t="shared" si="54"/>
        <v>0</v>
      </c>
      <c r="D721">
        <f t="shared" si="55"/>
        <v>0</v>
      </c>
    </row>
    <row r="722" spans="1:4">
      <c r="A722" s="16">
        <f t="shared" si="52"/>
        <v>0</v>
      </c>
      <c r="B722" s="5" t="str">
        <f t="shared" si="53"/>
        <v>I</v>
      </c>
      <c r="C722" s="16">
        <f t="shared" si="54"/>
        <v>0</v>
      </c>
      <c r="D722">
        <f t="shared" si="55"/>
        <v>0</v>
      </c>
    </row>
    <row r="723" spans="1:4">
      <c r="A723" s="16">
        <f t="shared" si="52"/>
        <v>0</v>
      </c>
      <c r="B723" s="5" t="str">
        <f t="shared" si="53"/>
        <v>I</v>
      </c>
      <c r="C723" s="16">
        <f t="shared" si="54"/>
        <v>0</v>
      </c>
      <c r="D723">
        <f t="shared" si="55"/>
        <v>0</v>
      </c>
    </row>
    <row r="724" spans="1:4">
      <c r="A724" s="16">
        <f t="shared" si="52"/>
        <v>0</v>
      </c>
      <c r="B724" s="5" t="str">
        <f t="shared" si="53"/>
        <v>I</v>
      </c>
      <c r="C724" s="16">
        <f t="shared" si="54"/>
        <v>0</v>
      </c>
      <c r="D724">
        <f t="shared" si="55"/>
        <v>0</v>
      </c>
    </row>
    <row r="725" spans="1:4">
      <c r="A725" s="16">
        <f t="shared" si="52"/>
        <v>0</v>
      </c>
      <c r="B725" s="5" t="str">
        <f t="shared" si="53"/>
        <v>I</v>
      </c>
      <c r="C725" s="16">
        <f t="shared" si="54"/>
        <v>0</v>
      </c>
      <c r="D725">
        <f t="shared" si="55"/>
        <v>0</v>
      </c>
    </row>
    <row r="726" spans="1:4">
      <c r="A726" s="16">
        <f t="shared" si="52"/>
        <v>0</v>
      </c>
      <c r="B726" s="5" t="str">
        <f t="shared" si="53"/>
        <v>I</v>
      </c>
      <c r="C726" s="16">
        <f t="shared" si="54"/>
        <v>0</v>
      </c>
      <c r="D726">
        <f t="shared" si="55"/>
        <v>0</v>
      </c>
    </row>
    <row r="727" spans="1:4">
      <c r="A727" s="16">
        <f t="shared" si="52"/>
        <v>0</v>
      </c>
      <c r="B727" s="5" t="str">
        <f t="shared" si="53"/>
        <v>I</v>
      </c>
      <c r="C727" s="16">
        <f t="shared" si="54"/>
        <v>0</v>
      </c>
      <c r="D727">
        <f t="shared" si="55"/>
        <v>0</v>
      </c>
    </row>
    <row r="728" spans="1:4">
      <c r="A728" s="16">
        <f t="shared" si="52"/>
        <v>0</v>
      </c>
      <c r="B728" s="5" t="str">
        <f t="shared" si="53"/>
        <v>I</v>
      </c>
      <c r="C728" s="16">
        <f t="shared" si="54"/>
        <v>0</v>
      </c>
      <c r="D728">
        <f t="shared" si="55"/>
        <v>0</v>
      </c>
    </row>
    <row r="729" spans="1:4">
      <c r="A729" s="16">
        <f t="shared" si="52"/>
        <v>0</v>
      </c>
      <c r="B729" s="5" t="str">
        <f t="shared" si="53"/>
        <v>I</v>
      </c>
      <c r="C729" s="16">
        <f t="shared" si="54"/>
        <v>0</v>
      </c>
      <c r="D729">
        <f t="shared" si="55"/>
        <v>0</v>
      </c>
    </row>
    <row r="730" spans="1:4">
      <c r="A730" s="16">
        <f t="shared" si="52"/>
        <v>0</v>
      </c>
      <c r="B730" s="5" t="str">
        <f t="shared" si="53"/>
        <v>I</v>
      </c>
      <c r="C730" s="16">
        <f t="shared" si="54"/>
        <v>0</v>
      </c>
      <c r="D730">
        <f t="shared" si="55"/>
        <v>0</v>
      </c>
    </row>
    <row r="731" spans="1:4">
      <c r="A731" s="16">
        <f t="shared" si="52"/>
        <v>0</v>
      </c>
      <c r="B731" s="5" t="str">
        <f t="shared" si="53"/>
        <v>I</v>
      </c>
      <c r="C731" s="16">
        <f t="shared" si="54"/>
        <v>0</v>
      </c>
      <c r="D731">
        <f t="shared" si="55"/>
        <v>0</v>
      </c>
    </row>
    <row r="732" spans="1:4">
      <c r="A732" s="16">
        <f t="shared" si="52"/>
        <v>0</v>
      </c>
      <c r="B732" s="5" t="str">
        <f t="shared" si="53"/>
        <v>I</v>
      </c>
      <c r="C732" s="16">
        <f t="shared" si="54"/>
        <v>0</v>
      </c>
      <c r="D732">
        <f t="shared" si="55"/>
        <v>0</v>
      </c>
    </row>
    <row r="733" spans="1:4">
      <c r="A733" s="16">
        <f t="shared" si="52"/>
        <v>0</v>
      </c>
      <c r="B733" s="5" t="str">
        <f t="shared" si="53"/>
        <v>I</v>
      </c>
      <c r="C733" s="16">
        <f t="shared" si="54"/>
        <v>0</v>
      </c>
      <c r="D733">
        <f t="shared" si="55"/>
        <v>0</v>
      </c>
    </row>
    <row r="734" spans="1:4">
      <c r="A734" s="16">
        <f t="shared" si="52"/>
        <v>0</v>
      </c>
      <c r="B734" s="5" t="str">
        <f t="shared" si="53"/>
        <v>I</v>
      </c>
      <c r="C734" s="16">
        <f t="shared" si="54"/>
        <v>0</v>
      </c>
      <c r="D734">
        <f t="shared" si="55"/>
        <v>0</v>
      </c>
    </row>
    <row r="735" spans="1:4">
      <c r="A735" s="16">
        <f t="shared" si="52"/>
        <v>0</v>
      </c>
      <c r="B735" s="5" t="str">
        <f t="shared" si="53"/>
        <v>I</v>
      </c>
      <c r="C735" s="16">
        <f t="shared" si="54"/>
        <v>0</v>
      </c>
      <c r="D735">
        <f t="shared" si="55"/>
        <v>0</v>
      </c>
    </row>
    <row r="736" spans="1:4">
      <c r="A736" s="16">
        <f t="shared" si="52"/>
        <v>0</v>
      </c>
      <c r="B736" s="5" t="str">
        <f t="shared" si="53"/>
        <v>I</v>
      </c>
      <c r="C736" s="16">
        <f t="shared" si="54"/>
        <v>0</v>
      </c>
      <c r="D736">
        <f t="shared" si="55"/>
        <v>0</v>
      </c>
    </row>
    <row r="737" spans="1:4">
      <c r="A737" s="16">
        <f t="shared" si="52"/>
        <v>0</v>
      </c>
      <c r="B737" s="5" t="str">
        <f t="shared" si="53"/>
        <v>I</v>
      </c>
      <c r="C737" s="16">
        <f t="shared" si="54"/>
        <v>0</v>
      </c>
      <c r="D737">
        <f t="shared" si="55"/>
        <v>0</v>
      </c>
    </row>
    <row r="738" spans="1:4">
      <c r="A738" s="16">
        <f t="shared" si="52"/>
        <v>0</v>
      </c>
      <c r="B738" s="5" t="str">
        <f t="shared" si="53"/>
        <v>I</v>
      </c>
      <c r="C738" s="16">
        <f t="shared" si="54"/>
        <v>0</v>
      </c>
      <c r="D738">
        <f t="shared" si="55"/>
        <v>0</v>
      </c>
    </row>
    <row r="739" spans="1:4">
      <c r="A739" s="16">
        <f t="shared" si="52"/>
        <v>0</v>
      </c>
      <c r="B739" s="5" t="str">
        <f t="shared" si="53"/>
        <v>I</v>
      </c>
      <c r="C739" s="16">
        <f t="shared" si="54"/>
        <v>0</v>
      </c>
      <c r="D739">
        <f t="shared" si="55"/>
        <v>0</v>
      </c>
    </row>
    <row r="740" spans="1:4">
      <c r="A740" s="16">
        <f t="shared" si="52"/>
        <v>0</v>
      </c>
      <c r="B740" s="5" t="str">
        <f t="shared" si="53"/>
        <v>I</v>
      </c>
      <c r="C740" s="16">
        <f t="shared" si="54"/>
        <v>0</v>
      </c>
      <c r="D740">
        <f t="shared" si="55"/>
        <v>0</v>
      </c>
    </row>
    <row r="741" spans="1:4">
      <c r="A741" s="16">
        <f t="shared" si="52"/>
        <v>0</v>
      </c>
      <c r="B741" s="5" t="str">
        <f t="shared" si="53"/>
        <v>I</v>
      </c>
      <c r="C741" s="16">
        <f t="shared" si="54"/>
        <v>0</v>
      </c>
      <c r="D741">
        <f t="shared" si="55"/>
        <v>0</v>
      </c>
    </row>
    <row r="742" spans="1:4">
      <c r="A742" s="16">
        <f t="shared" si="52"/>
        <v>0</v>
      </c>
      <c r="B742" s="5" t="str">
        <f t="shared" si="53"/>
        <v>I</v>
      </c>
      <c r="C742" s="16">
        <f t="shared" si="54"/>
        <v>0</v>
      </c>
      <c r="D742">
        <f t="shared" si="55"/>
        <v>0</v>
      </c>
    </row>
    <row r="743" spans="1:4">
      <c r="A743" s="16">
        <f t="shared" si="52"/>
        <v>0</v>
      </c>
      <c r="B743" s="5" t="str">
        <f t="shared" si="53"/>
        <v>I</v>
      </c>
      <c r="C743" s="16">
        <f t="shared" si="54"/>
        <v>0</v>
      </c>
      <c r="D743">
        <f t="shared" si="55"/>
        <v>0</v>
      </c>
    </row>
    <row r="744" spans="1:4">
      <c r="A744" s="16">
        <f t="shared" si="52"/>
        <v>0</v>
      </c>
      <c r="B744" s="5" t="str">
        <f t="shared" si="53"/>
        <v>I</v>
      </c>
      <c r="C744" s="16">
        <f t="shared" si="54"/>
        <v>0</v>
      </c>
      <c r="D744">
        <f t="shared" si="55"/>
        <v>0</v>
      </c>
    </row>
    <row r="745" spans="1:4">
      <c r="A745" s="16">
        <f t="shared" si="52"/>
        <v>0</v>
      </c>
      <c r="B745" s="5" t="str">
        <f t="shared" si="53"/>
        <v>I</v>
      </c>
      <c r="C745" s="16">
        <f t="shared" si="54"/>
        <v>0</v>
      </c>
      <c r="D745">
        <f t="shared" si="55"/>
        <v>0</v>
      </c>
    </row>
    <row r="746" spans="1:4">
      <c r="A746" s="16">
        <f t="shared" si="52"/>
        <v>0</v>
      </c>
      <c r="B746" s="5" t="str">
        <f t="shared" si="53"/>
        <v>I</v>
      </c>
      <c r="C746" s="16">
        <f t="shared" si="54"/>
        <v>0</v>
      </c>
      <c r="D746">
        <f t="shared" si="55"/>
        <v>0</v>
      </c>
    </row>
    <row r="747" spans="1:4">
      <c r="A747" s="16">
        <f t="shared" si="52"/>
        <v>0</v>
      </c>
      <c r="B747" s="5" t="str">
        <f t="shared" si="53"/>
        <v>I</v>
      </c>
      <c r="C747" s="16">
        <f t="shared" si="54"/>
        <v>0</v>
      </c>
      <c r="D747">
        <f t="shared" si="55"/>
        <v>0</v>
      </c>
    </row>
    <row r="748" spans="1:4">
      <c r="A748" s="16">
        <f t="shared" si="52"/>
        <v>0</v>
      </c>
      <c r="B748" s="5" t="str">
        <f t="shared" si="53"/>
        <v>I</v>
      </c>
      <c r="C748" s="16">
        <f t="shared" si="54"/>
        <v>0</v>
      </c>
      <c r="D748">
        <f t="shared" si="55"/>
        <v>0</v>
      </c>
    </row>
    <row r="749" spans="1:4">
      <c r="A749" s="16">
        <f t="shared" si="52"/>
        <v>0</v>
      </c>
      <c r="B749" s="5" t="str">
        <f t="shared" si="53"/>
        <v>I</v>
      </c>
      <c r="C749" s="16">
        <f t="shared" si="54"/>
        <v>0</v>
      </c>
      <c r="D749">
        <f t="shared" si="55"/>
        <v>0</v>
      </c>
    </row>
    <row r="750" spans="1:4">
      <c r="A750" s="16">
        <f t="shared" si="52"/>
        <v>0</v>
      </c>
      <c r="B750" s="5" t="str">
        <f t="shared" si="53"/>
        <v>I</v>
      </c>
      <c r="C750" s="16">
        <f t="shared" si="54"/>
        <v>0</v>
      </c>
      <c r="D750">
        <f t="shared" si="55"/>
        <v>0</v>
      </c>
    </row>
    <row r="751" spans="1:4">
      <c r="A751" s="16">
        <f t="shared" si="52"/>
        <v>0</v>
      </c>
      <c r="B751" s="5" t="str">
        <f t="shared" si="53"/>
        <v>I</v>
      </c>
      <c r="C751" s="16">
        <f t="shared" si="54"/>
        <v>0</v>
      </c>
      <c r="D751">
        <f t="shared" si="55"/>
        <v>0</v>
      </c>
    </row>
    <row r="752" spans="1:4">
      <c r="A752" s="16">
        <f t="shared" si="52"/>
        <v>0</v>
      </c>
      <c r="B752" s="5" t="str">
        <f t="shared" si="53"/>
        <v>I</v>
      </c>
      <c r="C752" s="16">
        <f t="shared" si="54"/>
        <v>0</v>
      </c>
      <c r="D752">
        <f t="shared" si="55"/>
        <v>0</v>
      </c>
    </row>
    <row r="753" spans="1:4">
      <c r="A753" s="16">
        <f t="shared" si="52"/>
        <v>0</v>
      </c>
      <c r="B753" s="5" t="str">
        <f t="shared" si="53"/>
        <v>I</v>
      </c>
      <c r="C753" s="16">
        <f t="shared" si="54"/>
        <v>0</v>
      </c>
      <c r="D753">
        <f t="shared" si="55"/>
        <v>0</v>
      </c>
    </row>
    <row r="754" spans="1:4">
      <c r="A754" s="16">
        <f t="shared" si="52"/>
        <v>0</v>
      </c>
      <c r="B754" s="5" t="str">
        <f t="shared" si="53"/>
        <v>I</v>
      </c>
      <c r="C754" s="16">
        <f t="shared" si="54"/>
        <v>0</v>
      </c>
      <c r="D754">
        <f t="shared" si="55"/>
        <v>0</v>
      </c>
    </row>
    <row r="755" spans="1:4">
      <c r="A755" s="16">
        <f t="shared" si="52"/>
        <v>0</v>
      </c>
      <c r="B755" s="5" t="str">
        <f t="shared" si="53"/>
        <v>I</v>
      </c>
      <c r="C755" s="16">
        <f t="shared" si="54"/>
        <v>0</v>
      </c>
      <c r="D755">
        <f t="shared" si="55"/>
        <v>0</v>
      </c>
    </row>
    <row r="756" spans="1:4">
      <c r="A756" s="16">
        <f t="shared" si="52"/>
        <v>0</v>
      </c>
      <c r="B756" s="5" t="str">
        <f t="shared" si="53"/>
        <v>I</v>
      </c>
      <c r="C756" s="16">
        <f t="shared" si="54"/>
        <v>0</v>
      </c>
      <c r="D756">
        <f t="shared" si="55"/>
        <v>0</v>
      </c>
    </row>
    <row r="757" spans="1:4">
      <c r="A757" s="16">
        <f t="shared" si="52"/>
        <v>0</v>
      </c>
      <c r="B757" s="5" t="str">
        <f t="shared" si="53"/>
        <v>I</v>
      </c>
      <c r="C757" s="16">
        <f t="shared" si="54"/>
        <v>0</v>
      </c>
      <c r="D757">
        <f t="shared" si="55"/>
        <v>0</v>
      </c>
    </row>
    <row r="758" spans="1:4">
      <c r="A758" s="16">
        <f t="shared" si="52"/>
        <v>0</v>
      </c>
      <c r="B758" s="5" t="str">
        <f t="shared" si="53"/>
        <v>I</v>
      </c>
      <c r="C758" s="16">
        <f t="shared" si="54"/>
        <v>0</v>
      </c>
      <c r="D758">
        <f t="shared" si="55"/>
        <v>0</v>
      </c>
    </row>
    <row r="759" spans="1:4">
      <c r="A759" s="16">
        <f t="shared" si="52"/>
        <v>0</v>
      </c>
      <c r="B759" s="5" t="str">
        <f t="shared" si="53"/>
        <v>I</v>
      </c>
      <c r="C759" s="16">
        <f t="shared" si="54"/>
        <v>0</v>
      </c>
      <c r="D759">
        <f t="shared" si="55"/>
        <v>0</v>
      </c>
    </row>
    <row r="760" spans="1:4">
      <c r="A760" s="16">
        <f t="shared" si="52"/>
        <v>0</v>
      </c>
      <c r="B760" s="5" t="str">
        <f t="shared" si="53"/>
        <v>I</v>
      </c>
      <c r="C760" s="16">
        <f t="shared" si="54"/>
        <v>0</v>
      </c>
      <c r="D760">
        <f t="shared" si="55"/>
        <v>0</v>
      </c>
    </row>
    <row r="761" spans="1:4">
      <c r="A761" s="16">
        <f t="shared" si="52"/>
        <v>0</v>
      </c>
      <c r="B761" s="5" t="str">
        <f t="shared" si="53"/>
        <v>I</v>
      </c>
      <c r="C761" s="16">
        <f t="shared" si="54"/>
        <v>0</v>
      </c>
      <c r="D761">
        <f t="shared" si="55"/>
        <v>0</v>
      </c>
    </row>
    <row r="762" spans="1:4">
      <c r="A762" s="16">
        <f t="shared" si="52"/>
        <v>0</v>
      </c>
      <c r="B762" s="5" t="str">
        <f t="shared" si="53"/>
        <v>I</v>
      </c>
      <c r="C762" s="16">
        <f t="shared" si="54"/>
        <v>0</v>
      </c>
      <c r="D762">
        <f t="shared" si="55"/>
        <v>0</v>
      </c>
    </row>
    <row r="763" spans="1:4">
      <c r="A763" s="16">
        <f t="shared" si="52"/>
        <v>0</v>
      </c>
      <c r="B763" s="5" t="str">
        <f t="shared" si="53"/>
        <v>I</v>
      </c>
      <c r="C763" s="16">
        <f t="shared" si="54"/>
        <v>0</v>
      </c>
      <c r="D763">
        <f t="shared" si="55"/>
        <v>0</v>
      </c>
    </row>
    <row r="764" spans="1:4">
      <c r="A764" s="16">
        <f t="shared" si="52"/>
        <v>0</v>
      </c>
      <c r="B764" s="5" t="str">
        <f t="shared" si="53"/>
        <v>I</v>
      </c>
      <c r="C764" s="16">
        <f t="shared" si="54"/>
        <v>0</v>
      </c>
      <c r="D764">
        <f t="shared" si="55"/>
        <v>0</v>
      </c>
    </row>
    <row r="765" spans="1:4">
      <c r="A765" s="16">
        <f t="shared" si="52"/>
        <v>0</v>
      </c>
      <c r="B765" s="5" t="str">
        <f t="shared" si="53"/>
        <v>I</v>
      </c>
      <c r="C765" s="16">
        <f t="shared" si="54"/>
        <v>0</v>
      </c>
      <c r="D765">
        <f t="shared" si="55"/>
        <v>0</v>
      </c>
    </row>
    <row r="766" spans="1:4">
      <c r="A766" s="16">
        <f t="shared" si="52"/>
        <v>0</v>
      </c>
      <c r="B766" s="5" t="str">
        <f t="shared" si="53"/>
        <v>I</v>
      </c>
      <c r="C766" s="16">
        <f t="shared" si="54"/>
        <v>0</v>
      </c>
      <c r="D766">
        <f t="shared" si="55"/>
        <v>0</v>
      </c>
    </row>
    <row r="767" spans="1:4">
      <c r="A767" s="16">
        <f t="shared" si="52"/>
        <v>0</v>
      </c>
      <c r="B767" s="5" t="str">
        <f t="shared" si="53"/>
        <v>I</v>
      </c>
      <c r="C767" s="16">
        <f t="shared" si="54"/>
        <v>0</v>
      </c>
      <c r="D767">
        <f t="shared" si="55"/>
        <v>0</v>
      </c>
    </row>
    <row r="768" spans="1:4">
      <c r="A768" s="16">
        <f t="shared" si="52"/>
        <v>0</v>
      </c>
      <c r="B768" s="5" t="str">
        <f t="shared" si="53"/>
        <v>I</v>
      </c>
      <c r="C768" s="16">
        <f t="shared" si="54"/>
        <v>0</v>
      </c>
      <c r="D768">
        <f t="shared" si="55"/>
        <v>0</v>
      </c>
    </row>
    <row r="769" spans="1:4">
      <c r="A769" s="16">
        <f t="shared" si="52"/>
        <v>0</v>
      </c>
      <c r="B769" s="5" t="str">
        <f t="shared" si="53"/>
        <v>I</v>
      </c>
      <c r="C769" s="16">
        <f t="shared" si="54"/>
        <v>0</v>
      </c>
      <c r="D769">
        <f t="shared" si="55"/>
        <v>0</v>
      </c>
    </row>
    <row r="770" spans="1:4">
      <c r="A770" s="16">
        <f t="shared" si="52"/>
        <v>0</v>
      </c>
      <c r="B770" s="5" t="str">
        <f t="shared" si="53"/>
        <v>I</v>
      </c>
      <c r="C770" s="16">
        <f t="shared" si="54"/>
        <v>0</v>
      </c>
      <c r="D770">
        <f t="shared" si="55"/>
        <v>0</v>
      </c>
    </row>
    <row r="771" spans="1:4">
      <c r="A771" s="16">
        <f t="shared" si="52"/>
        <v>0</v>
      </c>
      <c r="B771" s="5" t="str">
        <f t="shared" si="53"/>
        <v>I</v>
      </c>
      <c r="C771" s="16">
        <f t="shared" si="54"/>
        <v>0</v>
      </c>
      <c r="D771">
        <f t="shared" si="55"/>
        <v>0</v>
      </c>
    </row>
    <row r="772" spans="1:4">
      <c r="A772" s="16">
        <f t="shared" si="52"/>
        <v>0</v>
      </c>
      <c r="B772" s="5" t="str">
        <f t="shared" si="53"/>
        <v>I</v>
      </c>
      <c r="C772" s="16">
        <f t="shared" si="54"/>
        <v>0</v>
      </c>
      <c r="D772">
        <f t="shared" si="55"/>
        <v>0</v>
      </c>
    </row>
    <row r="773" spans="1:4">
      <c r="A773" s="16">
        <f t="shared" si="52"/>
        <v>0</v>
      </c>
      <c r="B773" s="5" t="str">
        <f t="shared" si="53"/>
        <v>I</v>
      </c>
      <c r="C773" s="16">
        <f t="shared" si="54"/>
        <v>0</v>
      </c>
      <c r="D773">
        <f t="shared" si="55"/>
        <v>0</v>
      </c>
    </row>
    <row r="774" spans="1:4">
      <c r="A774" s="16">
        <f t="shared" si="52"/>
        <v>0</v>
      </c>
      <c r="B774" s="5" t="str">
        <f t="shared" si="53"/>
        <v>I</v>
      </c>
      <c r="C774" s="16">
        <f t="shared" si="54"/>
        <v>0</v>
      </c>
      <c r="D774">
        <f t="shared" si="55"/>
        <v>0</v>
      </c>
    </row>
    <row r="775" spans="1:4">
      <c r="A775" s="16">
        <f t="shared" si="52"/>
        <v>0</v>
      </c>
      <c r="B775" s="5" t="str">
        <f t="shared" si="53"/>
        <v>I</v>
      </c>
      <c r="C775" s="16">
        <f t="shared" si="54"/>
        <v>0</v>
      </c>
      <c r="D775">
        <f t="shared" si="55"/>
        <v>0</v>
      </c>
    </row>
    <row r="776" spans="1:4">
      <c r="A776" s="16">
        <f t="shared" si="52"/>
        <v>0</v>
      </c>
      <c r="B776" s="5" t="str">
        <f t="shared" si="53"/>
        <v>I</v>
      </c>
      <c r="C776" s="16">
        <f t="shared" si="54"/>
        <v>0</v>
      </c>
      <c r="D776">
        <f t="shared" si="55"/>
        <v>0</v>
      </c>
    </row>
    <row r="777" spans="1:4">
      <c r="A777" s="16">
        <f t="shared" si="52"/>
        <v>0</v>
      </c>
      <c r="B777" s="5" t="str">
        <f t="shared" si="53"/>
        <v>I</v>
      </c>
      <c r="C777" s="16">
        <f t="shared" si="54"/>
        <v>0</v>
      </c>
      <c r="D777">
        <f t="shared" si="55"/>
        <v>0</v>
      </c>
    </row>
    <row r="778" spans="1:4">
      <c r="A778" s="16">
        <f t="shared" si="52"/>
        <v>0</v>
      </c>
      <c r="B778" s="5" t="str">
        <f t="shared" si="53"/>
        <v>I</v>
      </c>
      <c r="C778" s="16">
        <f t="shared" si="54"/>
        <v>0</v>
      </c>
      <c r="D778">
        <f t="shared" si="55"/>
        <v>0</v>
      </c>
    </row>
    <row r="779" spans="1:4">
      <c r="A779" s="16">
        <f t="shared" ref="A779:A842" si="56">L779</f>
        <v>0</v>
      </c>
      <c r="B779" s="5" t="str">
        <f t="shared" ref="B779:B842" si="57">IF(J779="s","II","I")</f>
        <v>I</v>
      </c>
      <c r="C779" s="16">
        <f t="shared" ref="C779:C842" si="58">I779</f>
        <v>0</v>
      </c>
      <c r="D779">
        <f t="shared" ref="D779:D842" si="59">K779</f>
        <v>0</v>
      </c>
    </row>
    <row r="780" spans="1:4">
      <c r="A780" s="16">
        <f t="shared" si="56"/>
        <v>0</v>
      </c>
      <c r="B780" s="5" t="str">
        <f t="shared" si="57"/>
        <v>I</v>
      </c>
      <c r="C780" s="16">
        <f t="shared" si="58"/>
        <v>0</v>
      </c>
      <c r="D780">
        <f t="shared" si="59"/>
        <v>0</v>
      </c>
    </row>
    <row r="781" spans="1:4">
      <c r="A781" s="16">
        <f t="shared" si="56"/>
        <v>0</v>
      </c>
      <c r="B781" s="5" t="str">
        <f t="shared" si="57"/>
        <v>I</v>
      </c>
      <c r="C781" s="16">
        <f t="shared" si="58"/>
        <v>0</v>
      </c>
      <c r="D781">
        <f t="shared" si="59"/>
        <v>0</v>
      </c>
    </row>
    <row r="782" spans="1:4">
      <c r="A782" s="16">
        <f t="shared" si="56"/>
        <v>0</v>
      </c>
      <c r="B782" s="5" t="str">
        <f t="shared" si="57"/>
        <v>I</v>
      </c>
      <c r="C782" s="16">
        <f t="shared" si="58"/>
        <v>0</v>
      </c>
      <c r="D782">
        <f t="shared" si="59"/>
        <v>0</v>
      </c>
    </row>
    <row r="783" spans="1:4">
      <c r="A783" s="16">
        <f t="shared" si="56"/>
        <v>0</v>
      </c>
      <c r="B783" s="5" t="str">
        <f t="shared" si="57"/>
        <v>I</v>
      </c>
      <c r="C783" s="16">
        <f t="shared" si="58"/>
        <v>0</v>
      </c>
      <c r="D783">
        <f t="shared" si="59"/>
        <v>0</v>
      </c>
    </row>
    <row r="784" spans="1:4">
      <c r="A784" s="16">
        <f t="shared" si="56"/>
        <v>0</v>
      </c>
      <c r="B784" s="5" t="str">
        <f t="shared" si="57"/>
        <v>I</v>
      </c>
      <c r="C784" s="16">
        <f t="shared" si="58"/>
        <v>0</v>
      </c>
      <c r="D784">
        <f t="shared" si="59"/>
        <v>0</v>
      </c>
    </row>
    <row r="785" spans="1:4">
      <c r="A785" s="16">
        <f t="shared" si="56"/>
        <v>0</v>
      </c>
      <c r="B785" s="5" t="str">
        <f t="shared" si="57"/>
        <v>I</v>
      </c>
      <c r="C785" s="16">
        <f t="shared" si="58"/>
        <v>0</v>
      </c>
      <c r="D785">
        <f t="shared" si="59"/>
        <v>0</v>
      </c>
    </row>
    <row r="786" spans="1:4">
      <c r="A786" s="16">
        <f t="shared" si="56"/>
        <v>0</v>
      </c>
      <c r="B786" s="5" t="str">
        <f t="shared" si="57"/>
        <v>I</v>
      </c>
      <c r="C786" s="16">
        <f t="shared" si="58"/>
        <v>0</v>
      </c>
      <c r="D786">
        <f t="shared" si="59"/>
        <v>0</v>
      </c>
    </row>
    <row r="787" spans="1:4">
      <c r="A787" s="16">
        <f t="shared" si="56"/>
        <v>0</v>
      </c>
      <c r="B787" s="5" t="str">
        <f t="shared" si="57"/>
        <v>I</v>
      </c>
      <c r="C787" s="16">
        <f t="shared" si="58"/>
        <v>0</v>
      </c>
      <c r="D787">
        <f t="shared" si="59"/>
        <v>0</v>
      </c>
    </row>
    <row r="788" spans="1:4">
      <c r="A788" s="16">
        <f t="shared" si="56"/>
        <v>0</v>
      </c>
      <c r="B788" s="5" t="str">
        <f t="shared" si="57"/>
        <v>I</v>
      </c>
      <c r="C788" s="16">
        <f t="shared" si="58"/>
        <v>0</v>
      </c>
      <c r="D788">
        <f t="shared" si="59"/>
        <v>0</v>
      </c>
    </row>
    <row r="789" spans="1:4">
      <c r="A789" s="16">
        <f t="shared" si="56"/>
        <v>0</v>
      </c>
      <c r="B789" s="5" t="str">
        <f t="shared" si="57"/>
        <v>I</v>
      </c>
      <c r="C789" s="16">
        <f t="shared" si="58"/>
        <v>0</v>
      </c>
      <c r="D789">
        <f t="shared" si="59"/>
        <v>0</v>
      </c>
    </row>
    <row r="790" spans="1:4">
      <c r="A790" s="16">
        <f t="shared" si="56"/>
        <v>0</v>
      </c>
      <c r="B790" s="5" t="str">
        <f t="shared" si="57"/>
        <v>I</v>
      </c>
      <c r="C790" s="16">
        <f t="shared" si="58"/>
        <v>0</v>
      </c>
      <c r="D790">
        <f t="shared" si="59"/>
        <v>0</v>
      </c>
    </row>
    <row r="791" spans="1:4">
      <c r="A791" s="16">
        <f t="shared" si="56"/>
        <v>0</v>
      </c>
      <c r="B791" s="5" t="str">
        <f t="shared" si="57"/>
        <v>I</v>
      </c>
      <c r="C791" s="16">
        <f t="shared" si="58"/>
        <v>0</v>
      </c>
      <c r="D791">
        <f t="shared" si="59"/>
        <v>0</v>
      </c>
    </row>
    <row r="792" spans="1:4">
      <c r="A792" s="16">
        <f t="shared" si="56"/>
        <v>0</v>
      </c>
      <c r="B792" s="5" t="str">
        <f t="shared" si="57"/>
        <v>I</v>
      </c>
      <c r="C792" s="16">
        <f t="shared" si="58"/>
        <v>0</v>
      </c>
      <c r="D792">
        <f t="shared" si="59"/>
        <v>0</v>
      </c>
    </row>
    <row r="793" spans="1:4">
      <c r="A793" s="16">
        <f t="shared" si="56"/>
        <v>0</v>
      </c>
      <c r="B793" s="5" t="str">
        <f t="shared" si="57"/>
        <v>I</v>
      </c>
      <c r="C793" s="16">
        <f t="shared" si="58"/>
        <v>0</v>
      </c>
      <c r="D793">
        <f t="shared" si="59"/>
        <v>0</v>
      </c>
    </row>
    <row r="794" spans="1:4">
      <c r="A794" s="16">
        <f t="shared" si="56"/>
        <v>0</v>
      </c>
      <c r="B794" s="5" t="str">
        <f t="shared" si="57"/>
        <v>I</v>
      </c>
      <c r="C794" s="16">
        <f t="shared" si="58"/>
        <v>0</v>
      </c>
      <c r="D794">
        <f t="shared" si="59"/>
        <v>0</v>
      </c>
    </row>
    <row r="795" spans="1:4">
      <c r="A795" s="16">
        <f t="shared" si="56"/>
        <v>0</v>
      </c>
      <c r="B795" s="5" t="str">
        <f t="shared" si="57"/>
        <v>I</v>
      </c>
      <c r="C795" s="16">
        <f t="shared" si="58"/>
        <v>0</v>
      </c>
      <c r="D795">
        <f t="shared" si="59"/>
        <v>0</v>
      </c>
    </row>
    <row r="796" spans="1:4">
      <c r="A796" s="16">
        <f t="shared" si="56"/>
        <v>0</v>
      </c>
      <c r="B796" s="5" t="str">
        <f t="shared" si="57"/>
        <v>I</v>
      </c>
      <c r="C796" s="16">
        <f t="shared" si="58"/>
        <v>0</v>
      </c>
      <c r="D796">
        <f t="shared" si="59"/>
        <v>0</v>
      </c>
    </row>
    <row r="797" spans="1:4">
      <c r="A797" s="16">
        <f t="shared" si="56"/>
        <v>0</v>
      </c>
      <c r="B797" s="5" t="str">
        <f t="shared" si="57"/>
        <v>I</v>
      </c>
      <c r="C797" s="16">
        <f t="shared" si="58"/>
        <v>0</v>
      </c>
      <c r="D797">
        <f t="shared" si="59"/>
        <v>0</v>
      </c>
    </row>
    <row r="798" spans="1:4">
      <c r="A798" s="16">
        <f t="shared" si="56"/>
        <v>0</v>
      </c>
      <c r="B798" s="5" t="str">
        <f t="shared" si="57"/>
        <v>I</v>
      </c>
      <c r="C798" s="16">
        <f t="shared" si="58"/>
        <v>0</v>
      </c>
      <c r="D798">
        <f t="shared" si="59"/>
        <v>0</v>
      </c>
    </row>
    <row r="799" spans="1:4">
      <c r="A799" s="16">
        <f t="shared" si="56"/>
        <v>0</v>
      </c>
      <c r="B799" s="5" t="str">
        <f t="shared" si="57"/>
        <v>I</v>
      </c>
      <c r="C799" s="16">
        <f t="shared" si="58"/>
        <v>0</v>
      </c>
      <c r="D799">
        <f t="shared" si="59"/>
        <v>0</v>
      </c>
    </row>
    <row r="800" spans="1:4">
      <c r="A800" s="16">
        <f t="shared" si="56"/>
        <v>0</v>
      </c>
      <c r="B800" s="5" t="str">
        <f t="shared" si="57"/>
        <v>I</v>
      </c>
      <c r="C800" s="16">
        <f t="shared" si="58"/>
        <v>0</v>
      </c>
      <c r="D800">
        <f t="shared" si="59"/>
        <v>0</v>
      </c>
    </row>
    <row r="801" spans="1:4">
      <c r="A801" s="16">
        <f t="shared" si="56"/>
        <v>0</v>
      </c>
      <c r="B801" s="5" t="str">
        <f t="shared" si="57"/>
        <v>I</v>
      </c>
      <c r="C801" s="16">
        <f t="shared" si="58"/>
        <v>0</v>
      </c>
      <c r="D801">
        <f t="shared" si="59"/>
        <v>0</v>
      </c>
    </row>
    <row r="802" spans="1:4">
      <c r="A802" s="16">
        <f t="shared" si="56"/>
        <v>0</v>
      </c>
      <c r="B802" s="5" t="str">
        <f t="shared" si="57"/>
        <v>I</v>
      </c>
      <c r="C802" s="16">
        <f t="shared" si="58"/>
        <v>0</v>
      </c>
      <c r="D802">
        <f t="shared" si="59"/>
        <v>0</v>
      </c>
    </row>
    <row r="803" spans="1:4">
      <c r="A803" s="16">
        <f t="shared" si="56"/>
        <v>0</v>
      </c>
      <c r="B803" s="5" t="str">
        <f t="shared" si="57"/>
        <v>I</v>
      </c>
      <c r="C803" s="16">
        <f t="shared" si="58"/>
        <v>0</v>
      </c>
      <c r="D803">
        <f t="shared" si="59"/>
        <v>0</v>
      </c>
    </row>
    <row r="804" spans="1:4">
      <c r="A804" s="16">
        <f t="shared" si="56"/>
        <v>0</v>
      </c>
      <c r="B804" s="5" t="str">
        <f t="shared" si="57"/>
        <v>I</v>
      </c>
      <c r="C804" s="16">
        <f t="shared" si="58"/>
        <v>0</v>
      </c>
      <c r="D804">
        <f t="shared" si="59"/>
        <v>0</v>
      </c>
    </row>
    <row r="805" spans="1:4">
      <c r="A805" s="16">
        <f t="shared" si="56"/>
        <v>0</v>
      </c>
      <c r="B805" s="5" t="str">
        <f t="shared" si="57"/>
        <v>I</v>
      </c>
      <c r="C805" s="16">
        <f t="shared" si="58"/>
        <v>0</v>
      </c>
      <c r="D805">
        <f t="shared" si="59"/>
        <v>0</v>
      </c>
    </row>
    <row r="806" spans="1:4">
      <c r="A806" s="16">
        <f t="shared" si="56"/>
        <v>0</v>
      </c>
      <c r="B806" s="5" t="str">
        <f t="shared" si="57"/>
        <v>I</v>
      </c>
      <c r="C806" s="16">
        <f t="shared" si="58"/>
        <v>0</v>
      </c>
      <c r="D806">
        <f t="shared" si="59"/>
        <v>0</v>
      </c>
    </row>
    <row r="807" spans="1:4">
      <c r="A807" s="16">
        <f t="shared" si="56"/>
        <v>0</v>
      </c>
      <c r="B807" s="5" t="str">
        <f t="shared" si="57"/>
        <v>I</v>
      </c>
      <c r="C807" s="16">
        <f t="shared" si="58"/>
        <v>0</v>
      </c>
      <c r="D807">
        <f t="shared" si="59"/>
        <v>0</v>
      </c>
    </row>
    <row r="808" spans="1:4">
      <c r="A808" s="16">
        <f t="shared" si="56"/>
        <v>0</v>
      </c>
      <c r="B808" s="5" t="str">
        <f t="shared" si="57"/>
        <v>I</v>
      </c>
      <c r="C808" s="16">
        <f t="shared" si="58"/>
        <v>0</v>
      </c>
      <c r="D808">
        <f t="shared" si="59"/>
        <v>0</v>
      </c>
    </row>
    <row r="809" spans="1:4">
      <c r="A809" s="16">
        <f t="shared" si="56"/>
        <v>0</v>
      </c>
      <c r="B809" s="5" t="str">
        <f t="shared" si="57"/>
        <v>I</v>
      </c>
      <c r="C809" s="16">
        <f t="shared" si="58"/>
        <v>0</v>
      </c>
      <c r="D809">
        <f t="shared" si="59"/>
        <v>0</v>
      </c>
    </row>
    <row r="810" spans="1:4">
      <c r="A810" s="16">
        <f t="shared" si="56"/>
        <v>0</v>
      </c>
      <c r="B810" s="5" t="str">
        <f t="shared" si="57"/>
        <v>I</v>
      </c>
      <c r="C810" s="16">
        <f t="shared" si="58"/>
        <v>0</v>
      </c>
      <c r="D810">
        <f t="shared" si="59"/>
        <v>0</v>
      </c>
    </row>
    <row r="811" spans="1:4">
      <c r="A811" s="16">
        <f t="shared" si="56"/>
        <v>0</v>
      </c>
      <c r="B811" s="5" t="str">
        <f t="shared" si="57"/>
        <v>I</v>
      </c>
      <c r="C811" s="16">
        <f t="shared" si="58"/>
        <v>0</v>
      </c>
      <c r="D811">
        <f t="shared" si="59"/>
        <v>0</v>
      </c>
    </row>
    <row r="812" spans="1:4">
      <c r="A812" s="16">
        <f t="shared" si="56"/>
        <v>0</v>
      </c>
      <c r="B812" s="5" t="str">
        <f t="shared" si="57"/>
        <v>I</v>
      </c>
      <c r="C812" s="16">
        <f t="shared" si="58"/>
        <v>0</v>
      </c>
      <c r="D812">
        <f t="shared" si="59"/>
        <v>0</v>
      </c>
    </row>
    <row r="813" spans="1:4">
      <c r="A813" s="16">
        <f t="shared" si="56"/>
        <v>0</v>
      </c>
      <c r="B813" s="5" t="str">
        <f t="shared" si="57"/>
        <v>I</v>
      </c>
      <c r="C813" s="16">
        <f t="shared" si="58"/>
        <v>0</v>
      </c>
      <c r="D813">
        <f t="shared" si="59"/>
        <v>0</v>
      </c>
    </row>
    <row r="814" spans="1:4">
      <c r="A814" s="16">
        <f t="shared" si="56"/>
        <v>0</v>
      </c>
      <c r="B814" s="5" t="str">
        <f t="shared" si="57"/>
        <v>I</v>
      </c>
      <c r="C814" s="16">
        <f t="shared" si="58"/>
        <v>0</v>
      </c>
      <c r="D814">
        <f t="shared" si="59"/>
        <v>0</v>
      </c>
    </row>
    <row r="815" spans="1:4">
      <c r="A815" s="16">
        <f t="shared" si="56"/>
        <v>0</v>
      </c>
      <c r="B815" s="5" t="str">
        <f t="shared" si="57"/>
        <v>I</v>
      </c>
      <c r="C815" s="16">
        <f t="shared" si="58"/>
        <v>0</v>
      </c>
      <c r="D815">
        <f t="shared" si="59"/>
        <v>0</v>
      </c>
    </row>
    <row r="816" spans="1:4">
      <c r="A816" s="16">
        <f t="shared" si="56"/>
        <v>0</v>
      </c>
      <c r="B816" s="5" t="str">
        <f t="shared" si="57"/>
        <v>I</v>
      </c>
      <c r="C816" s="16">
        <f t="shared" si="58"/>
        <v>0</v>
      </c>
      <c r="D816">
        <f t="shared" si="59"/>
        <v>0</v>
      </c>
    </row>
    <row r="817" spans="1:4">
      <c r="A817" s="16">
        <f t="shared" si="56"/>
        <v>0</v>
      </c>
      <c r="B817" s="5" t="str">
        <f t="shared" si="57"/>
        <v>I</v>
      </c>
      <c r="C817" s="16">
        <f t="shared" si="58"/>
        <v>0</v>
      </c>
      <c r="D817">
        <f t="shared" si="59"/>
        <v>0</v>
      </c>
    </row>
    <row r="818" spans="1:4">
      <c r="A818" s="16">
        <f t="shared" si="56"/>
        <v>0</v>
      </c>
      <c r="B818" s="5" t="str">
        <f t="shared" si="57"/>
        <v>I</v>
      </c>
      <c r="C818" s="16">
        <f t="shared" si="58"/>
        <v>0</v>
      </c>
      <c r="D818">
        <f t="shared" si="59"/>
        <v>0</v>
      </c>
    </row>
    <row r="819" spans="1:4">
      <c r="A819" s="16">
        <f t="shared" si="56"/>
        <v>0</v>
      </c>
      <c r="B819" s="5" t="str">
        <f t="shared" si="57"/>
        <v>I</v>
      </c>
      <c r="C819" s="16">
        <f t="shared" si="58"/>
        <v>0</v>
      </c>
      <c r="D819">
        <f t="shared" si="59"/>
        <v>0</v>
      </c>
    </row>
    <row r="820" spans="1:4">
      <c r="A820" s="16">
        <f t="shared" si="56"/>
        <v>0</v>
      </c>
      <c r="B820" s="5" t="str">
        <f t="shared" si="57"/>
        <v>I</v>
      </c>
      <c r="C820" s="16">
        <f t="shared" si="58"/>
        <v>0</v>
      </c>
      <c r="D820">
        <f t="shared" si="59"/>
        <v>0</v>
      </c>
    </row>
    <row r="821" spans="1:4">
      <c r="A821" s="16">
        <f t="shared" si="56"/>
        <v>0</v>
      </c>
      <c r="B821" s="5" t="str">
        <f t="shared" si="57"/>
        <v>I</v>
      </c>
      <c r="C821" s="16">
        <f t="shared" si="58"/>
        <v>0</v>
      </c>
      <c r="D821">
        <f t="shared" si="59"/>
        <v>0</v>
      </c>
    </row>
    <row r="822" spans="1:4">
      <c r="A822" s="16">
        <f t="shared" si="56"/>
        <v>0</v>
      </c>
      <c r="B822" s="5" t="str">
        <f t="shared" si="57"/>
        <v>I</v>
      </c>
      <c r="C822" s="16">
        <f t="shared" si="58"/>
        <v>0</v>
      </c>
      <c r="D822">
        <f t="shared" si="59"/>
        <v>0</v>
      </c>
    </row>
    <row r="823" spans="1:4">
      <c r="A823" s="16">
        <f t="shared" si="56"/>
        <v>0</v>
      </c>
      <c r="B823" s="5" t="str">
        <f t="shared" si="57"/>
        <v>I</v>
      </c>
      <c r="C823" s="16">
        <f t="shared" si="58"/>
        <v>0</v>
      </c>
      <c r="D823">
        <f t="shared" si="59"/>
        <v>0</v>
      </c>
    </row>
    <row r="824" spans="1:4">
      <c r="A824" s="16">
        <f t="shared" si="56"/>
        <v>0</v>
      </c>
      <c r="B824" s="5" t="str">
        <f t="shared" si="57"/>
        <v>I</v>
      </c>
      <c r="C824" s="16">
        <f t="shared" si="58"/>
        <v>0</v>
      </c>
      <c r="D824">
        <f t="shared" si="59"/>
        <v>0</v>
      </c>
    </row>
    <row r="825" spans="1:4">
      <c r="A825" s="16">
        <f t="shared" si="56"/>
        <v>0</v>
      </c>
      <c r="B825" s="5" t="str">
        <f t="shared" si="57"/>
        <v>I</v>
      </c>
      <c r="C825" s="16">
        <f t="shared" si="58"/>
        <v>0</v>
      </c>
      <c r="D825">
        <f t="shared" si="59"/>
        <v>0</v>
      </c>
    </row>
    <row r="826" spans="1:4">
      <c r="A826" s="16">
        <f t="shared" si="56"/>
        <v>0</v>
      </c>
      <c r="B826" s="5" t="str">
        <f t="shared" si="57"/>
        <v>I</v>
      </c>
      <c r="C826" s="16">
        <f t="shared" si="58"/>
        <v>0</v>
      </c>
      <c r="D826">
        <f t="shared" si="59"/>
        <v>0</v>
      </c>
    </row>
    <row r="827" spans="1:4">
      <c r="A827" s="16">
        <f t="shared" si="56"/>
        <v>0</v>
      </c>
      <c r="B827" s="5" t="str">
        <f t="shared" si="57"/>
        <v>I</v>
      </c>
      <c r="C827" s="16">
        <f t="shared" si="58"/>
        <v>0</v>
      </c>
      <c r="D827">
        <f t="shared" si="59"/>
        <v>0</v>
      </c>
    </row>
    <row r="828" spans="1:4">
      <c r="A828" s="16">
        <f t="shared" si="56"/>
        <v>0</v>
      </c>
      <c r="B828" s="5" t="str">
        <f t="shared" si="57"/>
        <v>I</v>
      </c>
      <c r="C828" s="16">
        <f t="shared" si="58"/>
        <v>0</v>
      </c>
      <c r="D828">
        <f t="shared" si="59"/>
        <v>0</v>
      </c>
    </row>
    <row r="829" spans="1:4">
      <c r="A829" s="16">
        <f t="shared" si="56"/>
        <v>0</v>
      </c>
      <c r="B829" s="5" t="str">
        <f t="shared" si="57"/>
        <v>I</v>
      </c>
      <c r="C829" s="16">
        <f t="shared" si="58"/>
        <v>0</v>
      </c>
      <c r="D829">
        <f t="shared" si="59"/>
        <v>0</v>
      </c>
    </row>
    <row r="830" spans="1:4">
      <c r="A830" s="16">
        <f t="shared" si="56"/>
        <v>0</v>
      </c>
      <c r="B830" s="5" t="str">
        <f t="shared" si="57"/>
        <v>I</v>
      </c>
      <c r="C830" s="16">
        <f t="shared" si="58"/>
        <v>0</v>
      </c>
      <c r="D830">
        <f t="shared" si="59"/>
        <v>0</v>
      </c>
    </row>
    <row r="831" spans="1:4">
      <c r="A831" s="16">
        <f t="shared" si="56"/>
        <v>0</v>
      </c>
      <c r="B831" s="5" t="str">
        <f t="shared" si="57"/>
        <v>I</v>
      </c>
      <c r="C831" s="16">
        <f t="shared" si="58"/>
        <v>0</v>
      </c>
      <c r="D831">
        <f t="shared" si="59"/>
        <v>0</v>
      </c>
    </row>
    <row r="832" spans="1:4">
      <c r="A832" s="16">
        <f t="shared" si="56"/>
        <v>0</v>
      </c>
      <c r="B832" s="5" t="str">
        <f t="shared" si="57"/>
        <v>I</v>
      </c>
      <c r="C832" s="16">
        <f t="shared" si="58"/>
        <v>0</v>
      </c>
      <c r="D832">
        <f t="shared" si="59"/>
        <v>0</v>
      </c>
    </row>
    <row r="833" spans="1:4">
      <c r="A833" s="16">
        <f t="shared" si="56"/>
        <v>0</v>
      </c>
      <c r="B833" s="5" t="str">
        <f t="shared" si="57"/>
        <v>I</v>
      </c>
      <c r="C833" s="16">
        <f t="shared" si="58"/>
        <v>0</v>
      </c>
      <c r="D833">
        <f t="shared" si="59"/>
        <v>0</v>
      </c>
    </row>
    <row r="834" spans="1:4">
      <c r="A834" s="16">
        <f t="shared" si="56"/>
        <v>0</v>
      </c>
      <c r="B834" s="5" t="str">
        <f t="shared" si="57"/>
        <v>I</v>
      </c>
      <c r="C834" s="16">
        <f t="shared" si="58"/>
        <v>0</v>
      </c>
      <c r="D834">
        <f t="shared" si="59"/>
        <v>0</v>
      </c>
    </row>
    <row r="835" spans="1:4">
      <c r="A835" s="16">
        <f t="shared" si="56"/>
        <v>0</v>
      </c>
      <c r="B835" s="5" t="str">
        <f t="shared" si="57"/>
        <v>I</v>
      </c>
      <c r="C835" s="16">
        <f t="shared" si="58"/>
        <v>0</v>
      </c>
      <c r="D835">
        <f t="shared" si="59"/>
        <v>0</v>
      </c>
    </row>
    <row r="836" spans="1:4">
      <c r="A836" s="16">
        <f t="shared" si="56"/>
        <v>0</v>
      </c>
      <c r="B836" s="5" t="str">
        <f t="shared" si="57"/>
        <v>I</v>
      </c>
      <c r="C836" s="16">
        <f t="shared" si="58"/>
        <v>0</v>
      </c>
      <c r="D836">
        <f t="shared" si="59"/>
        <v>0</v>
      </c>
    </row>
    <row r="837" spans="1:4">
      <c r="A837" s="16">
        <f t="shared" si="56"/>
        <v>0</v>
      </c>
      <c r="B837" s="5" t="str">
        <f t="shared" si="57"/>
        <v>I</v>
      </c>
      <c r="C837" s="16">
        <f t="shared" si="58"/>
        <v>0</v>
      </c>
      <c r="D837">
        <f t="shared" si="59"/>
        <v>0</v>
      </c>
    </row>
    <row r="838" spans="1:4">
      <c r="A838" s="16">
        <f t="shared" si="56"/>
        <v>0</v>
      </c>
      <c r="B838" s="5" t="str">
        <f t="shared" si="57"/>
        <v>I</v>
      </c>
      <c r="C838" s="16">
        <f t="shared" si="58"/>
        <v>0</v>
      </c>
      <c r="D838">
        <f t="shared" si="59"/>
        <v>0</v>
      </c>
    </row>
    <row r="839" spans="1:4">
      <c r="A839" s="16">
        <f t="shared" si="56"/>
        <v>0</v>
      </c>
      <c r="B839" s="5" t="str">
        <f t="shared" si="57"/>
        <v>I</v>
      </c>
      <c r="C839" s="16">
        <f t="shared" si="58"/>
        <v>0</v>
      </c>
      <c r="D839">
        <f t="shared" si="59"/>
        <v>0</v>
      </c>
    </row>
    <row r="840" spans="1:4">
      <c r="A840" s="16">
        <f t="shared" si="56"/>
        <v>0</v>
      </c>
      <c r="B840" s="5" t="str">
        <f t="shared" si="57"/>
        <v>I</v>
      </c>
      <c r="C840" s="16">
        <f t="shared" si="58"/>
        <v>0</v>
      </c>
      <c r="D840">
        <f t="shared" si="59"/>
        <v>0</v>
      </c>
    </row>
    <row r="841" spans="1:4">
      <c r="A841" s="16">
        <f t="shared" si="56"/>
        <v>0</v>
      </c>
      <c r="B841" s="5" t="str">
        <f t="shared" si="57"/>
        <v>I</v>
      </c>
      <c r="C841" s="16">
        <f t="shared" si="58"/>
        <v>0</v>
      </c>
      <c r="D841">
        <f t="shared" si="59"/>
        <v>0</v>
      </c>
    </row>
    <row r="842" spans="1:4">
      <c r="A842" s="16">
        <f t="shared" si="56"/>
        <v>0</v>
      </c>
      <c r="B842" s="5" t="str">
        <f t="shared" si="57"/>
        <v>I</v>
      </c>
      <c r="C842" s="16">
        <f t="shared" si="58"/>
        <v>0</v>
      </c>
      <c r="D842">
        <f t="shared" si="59"/>
        <v>0</v>
      </c>
    </row>
    <row r="843" spans="1:4">
      <c r="A843" s="16">
        <f t="shared" ref="A843:A906" si="60">L843</f>
        <v>0</v>
      </c>
      <c r="B843" s="5" t="str">
        <f t="shared" ref="B843:B906" si="61">IF(J843="s","II","I")</f>
        <v>I</v>
      </c>
      <c r="C843" s="16">
        <f t="shared" ref="C843:C906" si="62">I843</f>
        <v>0</v>
      </c>
      <c r="D843">
        <f t="shared" ref="D843:D906" si="63">K843</f>
        <v>0</v>
      </c>
    </row>
    <row r="844" spans="1:4">
      <c r="A844" s="16">
        <f t="shared" si="60"/>
        <v>0</v>
      </c>
      <c r="B844" s="5" t="str">
        <f t="shared" si="61"/>
        <v>I</v>
      </c>
      <c r="C844" s="16">
        <f t="shared" si="62"/>
        <v>0</v>
      </c>
      <c r="D844">
        <f t="shared" si="63"/>
        <v>0</v>
      </c>
    </row>
    <row r="845" spans="1:4">
      <c r="A845" s="16">
        <f t="shared" si="60"/>
        <v>0</v>
      </c>
      <c r="B845" s="5" t="str">
        <f t="shared" si="61"/>
        <v>I</v>
      </c>
      <c r="C845" s="16">
        <f t="shared" si="62"/>
        <v>0</v>
      </c>
      <c r="D845">
        <f t="shared" si="63"/>
        <v>0</v>
      </c>
    </row>
    <row r="846" spans="1:4">
      <c r="A846" s="16">
        <f t="shared" si="60"/>
        <v>0</v>
      </c>
      <c r="B846" s="5" t="str">
        <f t="shared" si="61"/>
        <v>I</v>
      </c>
      <c r="C846" s="16">
        <f t="shared" si="62"/>
        <v>0</v>
      </c>
      <c r="D846">
        <f t="shared" si="63"/>
        <v>0</v>
      </c>
    </row>
    <row r="847" spans="1:4">
      <c r="A847" s="16">
        <f t="shared" si="60"/>
        <v>0</v>
      </c>
      <c r="B847" s="5" t="str">
        <f t="shared" si="61"/>
        <v>I</v>
      </c>
      <c r="C847" s="16">
        <f t="shared" si="62"/>
        <v>0</v>
      </c>
      <c r="D847">
        <f t="shared" si="63"/>
        <v>0</v>
      </c>
    </row>
    <row r="848" spans="1:4">
      <c r="A848" s="16">
        <f t="shared" si="60"/>
        <v>0</v>
      </c>
      <c r="B848" s="5" t="str">
        <f t="shared" si="61"/>
        <v>I</v>
      </c>
      <c r="C848" s="16">
        <f t="shared" si="62"/>
        <v>0</v>
      </c>
      <c r="D848">
        <f t="shared" si="63"/>
        <v>0</v>
      </c>
    </row>
    <row r="849" spans="1:4">
      <c r="A849" s="16">
        <f t="shared" si="60"/>
        <v>0</v>
      </c>
      <c r="B849" s="5" t="str">
        <f t="shared" si="61"/>
        <v>I</v>
      </c>
      <c r="C849" s="16">
        <f t="shared" si="62"/>
        <v>0</v>
      </c>
      <c r="D849">
        <f t="shared" si="63"/>
        <v>0</v>
      </c>
    </row>
    <row r="850" spans="1:4">
      <c r="A850" s="16">
        <f t="shared" si="60"/>
        <v>0</v>
      </c>
      <c r="B850" s="5" t="str">
        <f t="shared" si="61"/>
        <v>I</v>
      </c>
      <c r="C850" s="16">
        <f t="shared" si="62"/>
        <v>0</v>
      </c>
      <c r="D850">
        <f t="shared" si="63"/>
        <v>0</v>
      </c>
    </row>
    <row r="851" spans="1:4">
      <c r="A851" s="16">
        <f t="shared" si="60"/>
        <v>0</v>
      </c>
      <c r="B851" s="5" t="str">
        <f t="shared" si="61"/>
        <v>I</v>
      </c>
      <c r="C851" s="16">
        <f t="shared" si="62"/>
        <v>0</v>
      </c>
      <c r="D851">
        <f t="shared" si="63"/>
        <v>0</v>
      </c>
    </row>
    <row r="852" spans="1:4">
      <c r="A852" s="16">
        <f t="shared" si="60"/>
        <v>0</v>
      </c>
      <c r="B852" s="5" t="str">
        <f t="shared" si="61"/>
        <v>I</v>
      </c>
      <c r="C852" s="16">
        <f t="shared" si="62"/>
        <v>0</v>
      </c>
      <c r="D852">
        <f t="shared" si="63"/>
        <v>0</v>
      </c>
    </row>
    <row r="853" spans="1:4">
      <c r="A853" s="16">
        <f t="shared" si="60"/>
        <v>0</v>
      </c>
      <c r="B853" s="5" t="str">
        <f t="shared" si="61"/>
        <v>I</v>
      </c>
      <c r="C853" s="16">
        <f t="shared" si="62"/>
        <v>0</v>
      </c>
      <c r="D853">
        <f t="shared" si="63"/>
        <v>0</v>
      </c>
    </row>
    <row r="854" spans="1:4">
      <c r="A854" s="16">
        <f t="shared" si="60"/>
        <v>0</v>
      </c>
      <c r="B854" s="5" t="str">
        <f t="shared" si="61"/>
        <v>I</v>
      </c>
      <c r="C854" s="16">
        <f t="shared" si="62"/>
        <v>0</v>
      </c>
      <c r="D854">
        <f t="shared" si="63"/>
        <v>0</v>
      </c>
    </row>
    <row r="855" spans="1:4">
      <c r="A855" s="16">
        <f t="shared" si="60"/>
        <v>0</v>
      </c>
      <c r="B855" s="5" t="str">
        <f t="shared" si="61"/>
        <v>I</v>
      </c>
      <c r="C855" s="16">
        <f t="shared" si="62"/>
        <v>0</v>
      </c>
      <c r="D855">
        <f t="shared" si="63"/>
        <v>0</v>
      </c>
    </row>
    <row r="856" spans="1:4">
      <c r="A856" s="16">
        <f t="shared" si="60"/>
        <v>0</v>
      </c>
      <c r="B856" s="5" t="str">
        <f t="shared" si="61"/>
        <v>I</v>
      </c>
      <c r="C856" s="16">
        <f t="shared" si="62"/>
        <v>0</v>
      </c>
      <c r="D856">
        <f t="shared" si="63"/>
        <v>0</v>
      </c>
    </row>
    <row r="857" spans="1:4">
      <c r="A857" s="16">
        <f t="shared" si="60"/>
        <v>0</v>
      </c>
      <c r="B857" s="5" t="str">
        <f t="shared" si="61"/>
        <v>I</v>
      </c>
      <c r="C857" s="16">
        <f t="shared" si="62"/>
        <v>0</v>
      </c>
      <c r="D857">
        <f t="shared" si="63"/>
        <v>0</v>
      </c>
    </row>
    <row r="858" spans="1:4">
      <c r="A858" s="16">
        <f t="shared" si="60"/>
        <v>0</v>
      </c>
      <c r="B858" s="5" t="str">
        <f t="shared" si="61"/>
        <v>I</v>
      </c>
      <c r="C858" s="16">
        <f t="shared" si="62"/>
        <v>0</v>
      </c>
      <c r="D858">
        <f t="shared" si="63"/>
        <v>0</v>
      </c>
    </row>
    <row r="859" spans="1:4">
      <c r="A859" s="16">
        <f t="shared" si="60"/>
        <v>0</v>
      </c>
      <c r="B859" s="5" t="str">
        <f t="shared" si="61"/>
        <v>I</v>
      </c>
      <c r="C859" s="16">
        <f t="shared" si="62"/>
        <v>0</v>
      </c>
      <c r="D859">
        <f t="shared" si="63"/>
        <v>0</v>
      </c>
    </row>
    <row r="860" spans="1:4">
      <c r="A860" s="16">
        <f t="shared" si="60"/>
        <v>0</v>
      </c>
      <c r="B860" s="5" t="str">
        <f t="shared" si="61"/>
        <v>I</v>
      </c>
      <c r="C860" s="16">
        <f t="shared" si="62"/>
        <v>0</v>
      </c>
      <c r="D860">
        <f t="shared" si="63"/>
        <v>0</v>
      </c>
    </row>
    <row r="861" spans="1:4">
      <c r="A861" s="16">
        <f t="shared" si="60"/>
        <v>0</v>
      </c>
      <c r="B861" s="5" t="str">
        <f t="shared" si="61"/>
        <v>I</v>
      </c>
      <c r="C861" s="16">
        <f t="shared" si="62"/>
        <v>0</v>
      </c>
      <c r="D861">
        <f t="shared" si="63"/>
        <v>0</v>
      </c>
    </row>
    <row r="862" spans="1:4">
      <c r="A862" s="16">
        <f t="shared" si="60"/>
        <v>0</v>
      </c>
      <c r="B862" s="5" t="str">
        <f t="shared" si="61"/>
        <v>I</v>
      </c>
      <c r="C862" s="16">
        <f t="shared" si="62"/>
        <v>0</v>
      </c>
      <c r="D862">
        <f t="shared" si="63"/>
        <v>0</v>
      </c>
    </row>
    <row r="863" spans="1:4">
      <c r="A863" s="16">
        <f t="shared" si="60"/>
        <v>0</v>
      </c>
      <c r="B863" s="5" t="str">
        <f t="shared" si="61"/>
        <v>I</v>
      </c>
      <c r="C863" s="16">
        <f t="shared" si="62"/>
        <v>0</v>
      </c>
      <c r="D863">
        <f t="shared" si="63"/>
        <v>0</v>
      </c>
    </row>
    <row r="864" spans="1:4">
      <c r="A864" s="16">
        <f t="shared" si="60"/>
        <v>0</v>
      </c>
      <c r="B864" s="5" t="str">
        <f t="shared" si="61"/>
        <v>I</v>
      </c>
      <c r="C864" s="16">
        <f t="shared" si="62"/>
        <v>0</v>
      </c>
      <c r="D864">
        <f t="shared" si="63"/>
        <v>0</v>
      </c>
    </row>
    <row r="865" spans="1:4">
      <c r="A865" s="16">
        <f t="shared" si="60"/>
        <v>0</v>
      </c>
      <c r="B865" s="5" t="str">
        <f t="shared" si="61"/>
        <v>I</v>
      </c>
      <c r="C865" s="16">
        <f t="shared" si="62"/>
        <v>0</v>
      </c>
      <c r="D865">
        <f t="shared" si="63"/>
        <v>0</v>
      </c>
    </row>
    <row r="866" spans="1:4">
      <c r="A866" s="16">
        <f t="shared" si="60"/>
        <v>0</v>
      </c>
      <c r="B866" s="5" t="str">
        <f t="shared" si="61"/>
        <v>I</v>
      </c>
      <c r="C866" s="16">
        <f t="shared" si="62"/>
        <v>0</v>
      </c>
      <c r="D866">
        <f t="shared" si="63"/>
        <v>0</v>
      </c>
    </row>
    <row r="867" spans="1:4">
      <c r="A867" s="16">
        <f t="shared" si="60"/>
        <v>0</v>
      </c>
      <c r="B867" s="5" t="str">
        <f t="shared" si="61"/>
        <v>I</v>
      </c>
      <c r="C867" s="16">
        <f t="shared" si="62"/>
        <v>0</v>
      </c>
      <c r="D867">
        <f t="shared" si="63"/>
        <v>0</v>
      </c>
    </row>
    <row r="868" spans="1:4">
      <c r="A868" s="16">
        <f t="shared" si="60"/>
        <v>0</v>
      </c>
      <c r="B868" s="5" t="str">
        <f t="shared" si="61"/>
        <v>I</v>
      </c>
      <c r="C868" s="16">
        <f t="shared" si="62"/>
        <v>0</v>
      </c>
      <c r="D868">
        <f t="shared" si="63"/>
        <v>0</v>
      </c>
    </row>
    <row r="869" spans="1:4">
      <c r="A869" s="16">
        <f t="shared" si="60"/>
        <v>0</v>
      </c>
      <c r="B869" s="5" t="str">
        <f t="shared" si="61"/>
        <v>I</v>
      </c>
      <c r="C869" s="16">
        <f t="shared" si="62"/>
        <v>0</v>
      </c>
      <c r="D869">
        <f t="shared" si="63"/>
        <v>0</v>
      </c>
    </row>
    <row r="870" spans="1:4">
      <c r="A870" s="16">
        <f t="shared" si="60"/>
        <v>0</v>
      </c>
      <c r="B870" s="5" t="str">
        <f t="shared" si="61"/>
        <v>I</v>
      </c>
      <c r="C870" s="16">
        <f t="shared" si="62"/>
        <v>0</v>
      </c>
      <c r="D870">
        <f t="shared" si="63"/>
        <v>0</v>
      </c>
    </row>
    <row r="871" spans="1:4">
      <c r="A871" s="16">
        <f t="shared" si="60"/>
        <v>0</v>
      </c>
      <c r="B871" s="5" t="str">
        <f t="shared" si="61"/>
        <v>I</v>
      </c>
      <c r="C871" s="16">
        <f t="shared" si="62"/>
        <v>0</v>
      </c>
      <c r="D871">
        <f t="shared" si="63"/>
        <v>0</v>
      </c>
    </row>
    <row r="872" spans="1:4">
      <c r="A872" s="16">
        <f t="shared" si="60"/>
        <v>0</v>
      </c>
      <c r="B872" s="5" t="str">
        <f t="shared" si="61"/>
        <v>I</v>
      </c>
      <c r="C872" s="16">
        <f t="shared" si="62"/>
        <v>0</v>
      </c>
      <c r="D872">
        <f t="shared" si="63"/>
        <v>0</v>
      </c>
    </row>
    <row r="873" spans="1:4">
      <c r="A873" s="16">
        <f t="shared" si="60"/>
        <v>0</v>
      </c>
      <c r="B873" s="5" t="str">
        <f t="shared" si="61"/>
        <v>I</v>
      </c>
      <c r="C873" s="16">
        <f t="shared" si="62"/>
        <v>0</v>
      </c>
      <c r="D873">
        <f t="shared" si="63"/>
        <v>0</v>
      </c>
    </row>
    <row r="874" spans="1:4">
      <c r="A874" s="16">
        <f t="shared" si="60"/>
        <v>0</v>
      </c>
      <c r="B874" s="5" t="str">
        <f t="shared" si="61"/>
        <v>I</v>
      </c>
      <c r="C874" s="16">
        <f t="shared" si="62"/>
        <v>0</v>
      </c>
      <c r="D874">
        <f t="shared" si="63"/>
        <v>0</v>
      </c>
    </row>
    <row r="875" spans="1:4">
      <c r="A875" s="16">
        <f t="shared" si="60"/>
        <v>0</v>
      </c>
      <c r="B875" s="5" t="str">
        <f t="shared" si="61"/>
        <v>I</v>
      </c>
      <c r="C875" s="16">
        <f t="shared" si="62"/>
        <v>0</v>
      </c>
      <c r="D875">
        <f t="shared" si="63"/>
        <v>0</v>
      </c>
    </row>
    <row r="876" spans="1:4">
      <c r="A876" s="16">
        <f t="shared" si="60"/>
        <v>0</v>
      </c>
      <c r="B876" s="5" t="str">
        <f t="shared" si="61"/>
        <v>I</v>
      </c>
      <c r="C876" s="16">
        <f t="shared" si="62"/>
        <v>0</v>
      </c>
      <c r="D876">
        <f t="shared" si="63"/>
        <v>0</v>
      </c>
    </row>
    <row r="877" spans="1:4">
      <c r="A877" s="16">
        <f t="shared" si="60"/>
        <v>0</v>
      </c>
      <c r="B877" s="5" t="str">
        <f t="shared" si="61"/>
        <v>I</v>
      </c>
      <c r="C877" s="16">
        <f t="shared" si="62"/>
        <v>0</v>
      </c>
      <c r="D877">
        <f t="shared" si="63"/>
        <v>0</v>
      </c>
    </row>
    <row r="878" spans="1:4">
      <c r="A878" s="16">
        <f t="shared" si="60"/>
        <v>0</v>
      </c>
      <c r="B878" s="5" t="str">
        <f t="shared" si="61"/>
        <v>I</v>
      </c>
      <c r="C878" s="16">
        <f t="shared" si="62"/>
        <v>0</v>
      </c>
      <c r="D878">
        <f t="shared" si="63"/>
        <v>0</v>
      </c>
    </row>
    <row r="879" spans="1:4">
      <c r="A879" s="16">
        <f t="shared" si="60"/>
        <v>0</v>
      </c>
      <c r="B879" s="5" t="str">
        <f t="shared" si="61"/>
        <v>I</v>
      </c>
      <c r="C879" s="16">
        <f t="shared" si="62"/>
        <v>0</v>
      </c>
      <c r="D879">
        <f t="shared" si="63"/>
        <v>0</v>
      </c>
    </row>
    <row r="880" spans="1:4">
      <c r="A880" s="16">
        <f t="shared" si="60"/>
        <v>0</v>
      </c>
      <c r="B880" s="5" t="str">
        <f t="shared" si="61"/>
        <v>I</v>
      </c>
      <c r="C880" s="16">
        <f t="shared" si="62"/>
        <v>0</v>
      </c>
      <c r="D880">
        <f t="shared" si="63"/>
        <v>0</v>
      </c>
    </row>
    <row r="881" spans="1:4">
      <c r="A881" s="16">
        <f t="shared" si="60"/>
        <v>0</v>
      </c>
      <c r="B881" s="5" t="str">
        <f t="shared" si="61"/>
        <v>I</v>
      </c>
      <c r="C881" s="16">
        <f t="shared" si="62"/>
        <v>0</v>
      </c>
      <c r="D881">
        <f t="shared" si="63"/>
        <v>0</v>
      </c>
    </row>
    <row r="882" spans="1:4">
      <c r="A882" s="16">
        <f t="shared" si="60"/>
        <v>0</v>
      </c>
      <c r="B882" s="5" t="str">
        <f t="shared" si="61"/>
        <v>I</v>
      </c>
      <c r="C882" s="16">
        <f t="shared" si="62"/>
        <v>0</v>
      </c>
      <c r="D882">
        <f t="shared" si="63"/>
        <v>0</v>
      </c>
    </row>
    <row r="883" spans="1:4">
      <c r="A883" s="16">
        <f t="shared" si="60"/>
        <v>0</v>
      </c>
      <c r="B883" s="5" t="str">
        <f t="shared" si="61"/>
        <v>I</v>
      </c>
      <c r="C883" s="16">
        <f t="shared" si="62"/>
        <v>0</v>
      </c>
      <c r="D883">
        <f t="shared" si="63"/>
        <v>0</v>
      </c>
    </row>
    <row r="884" spans="1:4">
      <c r="A884" s="16">
        <f t="shared" si="60"/>
        <v>0</v>
      </c>
      <c r="B884" s="5" t="str">
        <f t="shared" si="61"/>
        <v>I</v>
      </c>
      <c r="C884" s="16">
        <f t="shared" si="62"/>
        <v>0</v>
      </c>
      <c r="D884">
        <f t="shared" si="63"/>
        <v>0</v>
      </c>
    </row>
    <row r="885" spans="1:4">
      <c r="A885" s="16">
        <f t="shared" si="60"/>
        <v>0</v>
      </c>
      <c r="B885" s="5" t="str">
        <f t="shared" si="61"/>
        <v>I</v>
      </c>
      <c r="C885" s="16">
        <f t="shared" si="62"/>
        <v>0</v>
      </c>
      <c r="D885">
        <f t="shared" si="63"/>
        <v>0</v>
      </c>
    </row>
    <row r="886" spans="1:4">
      <c r="A886" s="16">
        <f t="shared" si="60"/>
        <v>0</v>
      </c>
      <c r="B886" s="5" t="str">
        <f t="shared" si="61"/>
        <v>I</v>
      </c>
      <c r="C886" s="16">
        <f t="shared" si="62"/>
        <v>0</v>
      </c>
      <c r="D886">
        <f t="shared" si="63"/>
        <v>0</v>
      </c>
    </row>
    <row r="887" spans="1:4">
      <c r="A887" s="16">
        <f t="shared" si="60"/>
        <v>0</v>
      </c>
      <c r="B887" s="5" t="str">
        <f t="shared" si="61"/>
        <v>I</v>
      </c>
      <c r="C887" s="16">
        <f t="shared" si="62"/>
        <v>0</v>
      </c>
      <c r="D887">
        <f t="shared" si="63"/>
        <v>0</v>
      </c>
    </row>
    <row r="888" spans="1:4">
      <c r="A888" s="16">
        <f t="shared" si="60"/>
        <v>0</v>
      </c>
      <c r="B888" s="5" t="str">
        <f t="shared" si="61"/>
        <v>I</v>
      </c>
      <c r="C888" s="16">
        <f t="shared" si="62"/>
        <v>0</v>
      </c>
      <c r="D888">
        <f t="shared" si="63"/>
        <v>0</v>
      </c>
    </row>
    <row r="889" spans="1:4">
      <c r="A889" s="16">
        <f t="shared" si="60"/>
        <v>0</v>
      </c>
      <c r="B889" s="5" t="str">
        <f t="shared" si="61"/>
        <v>I</v>
      </c>
      <c r="C889" s="16">
        <f t="shared" si="62"/>
        <v>0</v>
      </c>
      <c r="D889">
        <f t="shared" si="63"/>
        <v>0</v>
      </c>
    </row>
    <row r="890" spans="1:4">
      <c r="A890" s="16">
        <f t="shared" si="60"/>
        <v>0</v>
      </c>
      <c r="B890" s="5" t="str">
        <f t="shared" si="61"/>
        <v>I</v>
      </c>
      <c r="C890" s="16">
        <f t="shared" si="62"/>
        <v>0</v>
      </c>
      <c r="D890">
        <f t="shared" si="63"/>
        <v>0</v>
      </c>
    </row>
    <row r="891" spans="1:4">
      <c r="A891" s="16">
        <f t="shared" si="60"/>
        <v>0</v>
      </c>
      <c r="B891" s="5" t="str">
        <f t="shared" si="61"/>
        <v>I</v>
      </c>
      <c r="C891" s="16">
        <f t="shared" si="62"/>
        <v>0</v>
      </c>
      <c r="D891">
        <f t="shared" si="63"/>
        <v>0</v>
      </c>
    </row>
    <row r="892" spans="1:4">
      <c r="A892" s="16">
        <f t="shared" si="60"/>
        <v>0</v>
      </c>
      <c r="B892" s="5" t="str">
        <f t="shared" si="61"/>
        <v>I</v>
      </c>
      <c r="C892" s="16">
        <f t="shared" si="62"/>
        <v>0</v>
      </c>
      <c r="D892">
        <f t="shared" si="63"/>
        <v>0</v>
      </c>
    </row>
    <row r="893" spans="1:4">
      <c r="A893" s="16">
        <f t="shared" si="60"/>
        <v>0</v>
      </c>
      <c r="B893" s="5" t="str">
        <f t="shared" si="61"/>
        <v>I</v>
      </c>
      <c r="C893" s="16">
        <f t="shared" si="62"/>
        <v>0</v>
      </c>
      <c r="D893">
        <f t="shared" si="63"/>
        <v>0</v>
      </c>
    </row>
    <row r="894" spans="1:4">
      <c r="A894" s="16">
        <f t="shared" si="60"/>
        <v>0</v>
      </c>
      <c r="B894" s="5" t="str">
        <f t="shared" si="61"/>
        <v>I</v>
      </c>
      <c r="C894" s="16">
        <f t="shared" si="62"/>
        <v>0</v>
      </c>
      <c r="D894">
        <f t="shared" si="63"/>
        <v>0</v>
      </c>
    </row>
    <row r="895" spans="1:4">
      <c r="A895" s="16">
        <f t="shared" si="60"/>
        <v>0</v>
      </c>
      <c r="B895" s="5" t="str">
        <f t="shared" si="61"/>
        <v>I</v>
      </c>
      <c r="C895" s="16">
        <f t="shared" si="62"/>
        <v>0</v>
      </c>
      <c r="D895">
        <f t="shared" si="63"/>
        <v>0</v>
      </c>
    </row>
    <row r="896" spans="1:4">
      <c r="A896" s="16">
        <f t="shared" si="60"/>
        <v>0</v>
      </c>
      <c r="B896" s="5" t="str">
        <f t="shared" si="61"/>
        <v>I</v>
      </c>
      <c r="C896" s="16">
        <f t="shared" si="62"/>
        <v>0</v>
      </c>
      <c r="D896">
        <f t="shared" si="63"/>
        <v>0</v>
      </c>
    </row>
    <row r="897" spans="1:4">
      <c r="A897" s="16">
        <f t="shared" si="60"/>
        <v>0</v>
      </c>
      <c r="B897" s="5" t="str">
        <f t="shared" si="61"/>
        <v>I</v>
      </c>
      <c r="C897" s="16">
        <f t="shared" si="62"/>
        <v>0</v>
      </c>
      <c r="D897">
        <f t="shared" si="63"/>
        <v>0</v>
      </c>
    </row>
    <row r="898" spans="1:4">
      <c r="A898" s="16">
        <f t="shared" si="60"/>
        <v>0</v>
      </c>
      <c r="B898" s="5" t="str">
        <f t="shared" si="61"/>
        <v>I</v>
      </c>
      <c r="C898" s="16">
        <f t="shared" si="62"/>
        <v>0</v>
      </c>
      <c r="D898">
        <f t="shared" si="63"/>
        <v>0</v>
      </c>
    </row>
    <row r="899" spans="1:4">
      <c r="A899" s="16">
        <f t="shared" si="60"/>
        <v>0</v>
      </c>
      <c r="B899" s="5" t="str">
        <f t="shared" si="61"/>
        <v>I</v>
      </c>
      <c r="C899" s="16">
        <f t="shared" si="62"/>
        <v>0</v>
      </c>
      <c r="D899">
        <f t="shared" si="63"/>
        <v>0</v>
      </c>
    </row>
    <row r="900" spans="1:4">
      <c r="A900" s="16">
        <f t="shared" si="60"/>
        <v>0</v>
      </c>
      <c r="B900" s="5" t="str">
        <f t="shared" si="61"/>
        <v>I</v>
      </c>
      <c r="C900" s="16">
        <f t="shared" si="62"/>
        <v>0</v>
      </c>
      <c r="D900">
        <f t="shared" si="63"/>
        <v>0</v>
      </c>
    </row>
    <row r="901" spans="1:4">
      <c r="A901" s="16">
        <f t="shared" si="60"/>
        <v>0</v>
      </c>
      <c r="B901" s="5" t="str">
        <f t="shared" si="61"/>
        <v>I</v>
      </c>
      <c r="C901" s="16">
        <f t="shared" si="62"/>
        <v>0</v>
      </c>
      <c r="D901">
        <f t="shared" si="63"/>
        <v>0</v>
      </c>
    </row>
    <row r="902" spans="1:4">
      <c r="A902" s="16">
        <f t="shared" si="60"/>
        <v>0</v>
      </c>
      <c r="B902" s="5" t="str">
        <f t="shared" si="61"/>
        <v>I</v>
      </c>
      <c r="C902" s="16">
        <f t="shared" si="62"/>
        <v>0</v>
      </c>
      <c r="D902">
        <f t="shared" si="63"/>
        <v>0</v>
      </c>
    </row>
    <row r="903" spans="1:4">
      <c r="A903" s="16">
        <f t="shared" si="60"/>
        <v>0</v>
      </c>
      <c r="B903" s="5" t="str">
        <f t="shared" si="61"/>
        <v>I</v>
      </c>
      <c r="C903" s="16">
        <f t="shared" si="62"/>
        <v>0</v>
      </c>
      <c r="D903">
        <f t="shared" si="63"/>
        <v>0</v>
      </c>
    </row>
    <row r="904" spans="1:4">
      <c r="A904" s="16">
        <f t="shared" si="60"/>
        <v>0</v>
      </c>
      <c r="B904" s="5" t="str">
        <f t="shared" si="61"/>
        <v>I</v>
      </c>
      <c r="C904" s="16">
        <f t="shared" si="62"/>
        <v>0</v>
      </c>
      <c r="D904">
        <f t="shared" si="63"/>
        <v>0</v>
      </c>
    </row>
    <row r="905" spans="1:4">
      <c r="A905" s="16">
        <f t="shared" si="60"/>
        <v>0</v>
      </c>
      <c r="B905" s="5" t="str">
        <f t="shared" si="61"/>
        <v>I</v>
      </c>
      <c r="C905" s="16">
        <f t="shared" si="62"/>
        <v>0</v>
      </c>
      <c r="D905">
        <f t="shared" si="63"/>
        <v>0</v>
      </c>
    </row>
    <row r="906" spans="1:4">
      <c r="A906" s="16">
        <f t="shared" si="60"/>
        <v>0</v>
      </c>
      <c r="B906" s="5" t="str">
        <f t="shared" si="61"/>
        <v>I</v>
      </c>
      <c r="C906" s="16">
        <f t="shared" si="62"/>
        <v>0</v>
      </c>
      <c r="D906">
        <f t="shared" si="63"/>
        <v>0</v>
      </c>
    </row>
    <row r="907" spans="1:4">
      <c r="A907" s="16">
        <f t="shared" ref="A907:A970" si="64">L907</f>
        <v>0</v>
      </c>
      <c r="B907" s="5" t="str">
        <f t="shared" ref="B907:B970" si="65">IF(J907="s","II","I")</f>
        <v>I</v>
      </c>
      <c r="C907" s="16">
        <f t="shared" ref="C907:C970" si="66">I907</f>
        <v>0</v>
      </c>
      <c r="D907">
        <f t="shared" ref="D907:D970" si="67">K907</f>
        <v>0</v>
      </c>
    </row>
    <row r="908" spans="1:4">
      <c r="A908" s="16">
        <f t="shared" si="64"/>
        <v>0</v>
      </c>
      <c r="B908" s="5" t="str">
        <f t="shared" si="65"/>
        <v>I</v>
      </c>
      <c r="C908" s="16">
        <f t="shared" si="66"/>
        <v>0</v>
      </c>
      <c r="D908">
        <f t="shared" si="67"/>
        <v>0</v>
      </c>
    </row>
    <row r="909" spans="1:4">
      <c r="A909" s="16">
        <f t="shared" si="64"/>
        <v>0</v>
      </c>
      <c r="B909" s="5" t="str">
        <f t="shared" si="65"/>
        <v>I</v>
      </c>
      <c r="C909" s="16">
        <f t="shared" si="66"/>
        <v>0</v>
      </c>
      <c r="D909">
        <f t="shared" si="67"/>
        <v>0</v>
      </c>
    </row>
    <row r="910" spans="1:4">
      <c r="A910" s="16">
        <f t="shared" si="64"/>
        <v>0</v>
      </c>
      <c r="B910" s="5" t="str">
        <f t="shared" si="65"/>
        <v>I</v>
      </c>
      <c r="C910" s="16">
        <f t="shared" si="66"/>
        <v>0</v>
      </c>
      <c r="D910">
        <f t="shared" si="67"/>
        <v>0</v>
      </c>
    </row>
    <row r="911" spans="1:4">
      <c r="A911" s="16">
        <f t="shared" si="64"/>
        <v>0</v>
      </c>
      <c r="B911" s="5" t="str">
        <f t="shared" si="65"/>
        <v>I</v>
      </c>
      <c r="C911" s="16">
        <f t="shared" si="66"/>
        <v>0</v>
      </c>
      <c r="D911">
        <f t="shared" si="67"/>
        <v>0</v>
      </c>
    </row>
    <row r="912" spans="1:4">
      <c r="A912" s="16">
        <f t="shared" si="64"/>
        <v>0</v>
      </c>
      <c r="B912" s="5" t="str">
        <f t="shared" si="65"/>
        <v>I</v>
      </c>
      <c r="C912" s="16">
        <f t="shared" si="66"/>
        <v>0</v>
      </c>
      <c r="D912">
        <f t="shared" si="67"/>
        <v>0</v>
      </c>
    </row>
    <row r="913" spans="1:4">
      <c r="A913" s="16">
        <f t="shared" si="64"/>
        <v>0</v>
      </c>
      <c r="B913" s="5" t="str">
        <f t="shared" si="65"/>
        <v>I</v>
      </c>
      <c r="C913" s="16">
        <f t="shared" si="66"/>
        <v>0</v>
      </c>
      <c r="D913">
        <f t="shared" si="67"/>
        <v>0</v>
      </c>
    </row>
    <row r="914" spans="1:4">
      <c r="A914" s="16">
        <f t="shared" si="64"/>
        <v>0</v>
      </c>
      <c r="B914" s="5" t="str">
        <f t="shared" si="65"/>
        <v>I</v>
      </c>
      <c r="C914" s="16">
        <f t="shared" si="66"/>
        <v>0</v>
      </c>
      <c r="D914">
        <f t="shared" si="67"/>
        <v>0</v>
      </c>
    </row>
    <row r="915" spans="1:4">
      <c r="A915" s="16">
        <f t="shared" si="64"/>
        <v>0</v>
      </c>
      <c r="B915" s="5" t="str">
        <f t="shared" si="65"/>
        <v>I</v>
      </c>
      <c r="C915" s="16">
        <f t="shared" si="66"/>
        <v>0</v>
      </c>
      <c r="D915">
        <f t="shared" si="67"/>
        <v>0</v>
      </c>
    </row>
    <row r="916" spans="1:4">
      <c r="A916" s="16">
        <f t="shared" si="64"/>
        <v>0</v>
      </c>
      <c r="B916" s="5" t="str">
        <f t="shared" si="65"/>
        <v>I</v>
      </c>
      <c r="C916" s="16">
        <f t="shared" si="66"/>
        <v>0</v>
      </c>
      <c r="D916">
        <f t="shared" si="67"/>
        <v>0</v>
      </c>
    </row>
    <row r="917" spans="1:4">
      <c r="A917" s="16">
        <f t="shared" si="64"/>
        <v>0</v>
      </c>
      <c r="B917" s="5" t="str">
        <f t="shared" si="65"/>
        <v>I</v>
      </c>
      <c r="C917" s="16">
        <f t="shared" si="66"/>
        <v>0</v>
      </c>
      <c r="D917">
        <f t="shared" si="67"/>
        <v>0</v>
      </c>
    </row>
    <row r="918" spans="1:4">
      <c r="A918" s="16">
        <f t="shared" si="64"/>
        <v>0</v>
      </c>
      <c r="B918" s="5" t="str">
        <f t="shared" si="65"/>
        <v>I</v>
      </c>
      <c r="C918" s="16">
        <f t="shared" si="66"/>
        <v>0</v>
      </c>
      <c r="D918">
        <f t="shared" si="67"/>
        <v>0</v>
      </c>
    </row>
    <row r="919" spans="1:4">
      <c r="A919" s="16">
        <f t="shared" si="64"/>
        <v>0</v>
      </c>
      <c r="B919" s="5" t="str">
        <f t="shared" si="65"/>
        <v>I</v>
      </c>
      <c r="C919" s="16">
        <f t="shared" si="66"/>
        <v>0</v>
      </c>
      <c r="D919">
        <f t="shared" si="67"/>
        <v>0</v>
      </c>
    </row>
    <row r="920" spans="1:4">
      <c r="A920" s="16">
        <f t="shared" si="64"/>
        <v>0</v>
      </c>
      <c r="B920" s="5" t="str">
        <f t="shared" si="65"/>
        <v>I</v>
      </c>
      <c r="C920" s="16">
        <f t="shared" si="66"/>
        <v>0</v>
      </c>
      <c r="D920">
        <f t="shared" si="67"/>
        <v>0</v>
      </c>
    </row>
    <row r="921" spans="1:4">
      <c r="A921" s="16">
        <f t="shared" si="64"/>
        <v>0</v>
      </c>
      <c r="B921" s="5" t="str">
        <f t="shared" si="65"/>
        <v>I</v>
      </c>
      <c r="C921" s="16">
        <f t="shared" si="66"/>
        <v>0</v>
      </c>
      <c r="D921">
        <f t="shared" si="67"/>
        <v>0</v>
      </c>
    </row>
    <row r="922" spans="1:4">
      <c r="A922" s="16">
        <f t="shared" si="64"/>
        <v>0</v>
      </c>
      <c r="B922" s="5" t="str">
        <f t="shared" si="65"/>
        <v>I</v>
      </c>
      <c r="C922" s="16">
        <f t="shared" si="66"/>
        <v>0</v>
      </c>
      <c r="D922">
        <f t="shared" si="67"/>
        <v>0</v>
      </c>
    </row>
    <row r="923" spans="1:4">
      <c r="A923" s="16">
        <f t="shared" si="64"/>
        <v>0</v>
      </c>
      <c r="B923" s="5" t="str">
        <f t="shared" si="65"/>
        <v>I</v>
      </c>
      <c r="C923" s="16">
        <f t="shared" si="66"/>
        <v>0</v>
      </c>
      <c r="D923">
        <f t="shared" si="67"/>
        <v>0</v>
      </c>
    </row>
    <row r="924" spans="1:4">
      <c r="A924" s="16">
        <f t="shared" si="64"/>
        <v>0</v>
      </c>
      <c r="B924" s="5" t="str">
        <f t="shared" si="65"/>
        <v>I</v>
      </c>
      <c r="C924" s="16">
        <f t="shared" si="66"/>
        <v>0</v>
      </c>
      <c r="D924">
        <f t="shared" si="67"/>
        <v>0</v>
      </c>
    </row>
    <row r="925" spans="1:4">
      <c r="A925" s="16">
        <f t="shared" si="64"/>
        <v>0</v>
      </c>
      <c r="B925" s="5" t="str">
        <f t="shared" si="65"/>
        <v>I</v>
      </c>
      <c r="C925" s="16">
        <f t="shared" si="66"/>
        <v>0</v>
      </c>
      <c r="D925">
        <f t="shared" si="67"/>
        <v>0</v>
      </c>
    </row>
    <row r="926" spans="1:4">
      <c r="A926" s="16">
        <f t="shared" si="64"/>
        <v>0</v>
      </c>
      <c r="B926" s="5" t="str">
        <f t="shared" si="65"/>
        <v>I</v>
      </c>
      <c r="C926" s="16">
        <f t="shared" si="66"/>
        <v>0</v>
      </c>
      <c r="D926">
        <f t="shared" si="67"/>
        <v>0</v>
      </c>
    </row>
    <row r="927" spans="1:4">
      <c r="A927" s="16">
        <f t="shared" si="64"/>
        <v>0</v>
      </c>
      <c r="B927" s="5" t="str">
        <f t="shared" si="65"/>
        <v>I</v>
      </c>
      <c r="C927" s="16">
        <f t="shared" si="66"/>
        <v>0</v>
      </c>
      <c r="D927">
        <f t="shared" si="67"/>
        <v>0</v>
      </c>
    </row>
    <row r="928" spans="1:4">
      <c r="A928" s="16">
        <f t="shared" si="64"/>
        <v>0</v>
      </c>
      <c r="B928" s="5" t="str">
        <f t="shared" si="65"/>
        <v>I</v>
      </c>
      <c r="C928" s="16">
        <f t="shared" si="66"/>
        <v>0</v>
      </c>
      <c r="D928">
        <f t="shared" si="67"/>
        <v>0</v>
      </c>
    </row>
    <row r="929" spans="1:4">
      <c r="A929" s="16">
        <f t="shared" si="64"/>
        <v>0</v>
      </c>
      <c r="B929" s="5" t="str">
        <f t="shared" si="65"/>
        <v>I</v>
      </c>
      <c r="C929" s="16">
        <f t="shared" si="66"/>
        <v>0</v>
      </c>
      <c r="D929">
        <f t="shared" si="67"/>
        <v>0</v>
      </c>
    </row>
    <row r="930" spans="1:4">
      <c r="A930" s="16">
        <f t="shared" si="64"/>
        <v>0</v>
      </c>
      <c r="B930" s="5" t="str">
        <f t="shared" si="65"/>
        <v>I</v>
      </c>
      <c r="C930" s="16">
        <f t="shared" si="66"/>
        <v>0</v>
      </c>
      <c r="D930">
        <f t="shared" si="67"/>
        <v>0</v>
      </c>
    </row>
    <row r="931" spans="1:4">
      <c r="A931" s="16">
        <f t="shared" si="64"/>
        <v>0</v>
      </c>
      <c r="B931" s="5" t="str">
        <f t="shared" si="65"/>
        <v>I</v>
      </c>
      <c r="C931" s="16">
        <f t="shared" si="66"/>
        <v>0</v>
      </c>
      <c r="D931">
        <f t="shared" si="67"/>
        <v>0</v>
      </c>
    </row>
    <row r="932" spans="1:4">
      <c r="A932" s="16">
        <f t="shared" si="64"/>
        <v>0</v>
      </c>
      <c r="B932" s="5" t="str">
        <f t="shared" si="65"/>
        <v>I</v>
      </c>
      <c r="C932" s="16">
        <f t="shared" si="66"/>
        <v>0</v>
      </c>
      <c r="D932">
        <f t="shared" si="67"/>
        <v>0</v>
      </c>
    </row>
    <row r="933" spans="1:4">
      <c r="A933" s="16">
        <f t="shared" si="64"/>
        <v>0</v>
      </c>
      <c r="B933" s="5" t="str">
        <f t="shared" si="65"/>
        <v>I</v>
      </c>
      <c r="C933" s="16">
        <f t="shared" si="66"/>
        <v>0</v>
      </c>
      <c r="D933">
        <f t="shared" si="67"/>
        <v>0</v>
      </c>
    </row>
    <row r="934" spans="1:4">
      <c r="A934" s="16">
        <f t="shared" si="64"/>
        <v>0</v>
      </c>
      <c r="B934" s="5" t="str">
        <f t="shared" si="65"/>
        <v>I</v>
      </c>
      <c r="C934" s="16">
        <f t="shared" si="66"/>
        <v>0</v>
      </c>
      <c r="D934">
        <f t="shared" si="67"/>
        <v>0</v>
      </c>
    </row>
    <row r="935" spans="1:4">
      <c r="A935" s="16">
        <f t="shared" si="64"/>
        <v>0</v>
      </c>
      <c r="B935" s="5" t="str">
        <f t="shared" si="65"/>
        <v>I</v>
      </c>
      <c r="C935" s="16">
        <f t="shared" si="66"/>
        <v>0</v>
      </c>
      <c r="D935">
        <f t="shared" si="67"/>
        <v>0</v>
      </c>
    </row>
    <row r="936" spans="1:4">
      <c r="A936" s="16">
        <f t="shared" si="64"/>
        <v>0</v>
      </c>
      <c r="B936" s="5" t="str">
        <f t="shared" si="65"/>
        <v>I</v>
      </c>
      <c r="C936" s="16">
        <f t="shared" si="66"/>
        <v>0</v>
      </c>
      <c r="D936">
        <f t="shared" si="67"/>
        <v>0</v>
      </c>
    </row>
    <row r="937" spans="1:4">
      <c r="A937" s="16">
        <f t="shared" si="64"/>
        <v>0</v>
      </c>
      <c r="B937" s="5" t="str">
        <f t="shared" si="65"/>
        <v>I</v>
      </c>
      <c r="C937" s="16">
        <f t="shared" si="66"/>
        <v>0</v>
      </c>
      <c r="D937">
        <f t="shared" si="67"/>
        <v>0</v>
      </c>
    </row>
    <row r="938" spans="1:4">
      <c r="A938" s="16">
        <f t="shared" si="64"/>
        <v>0</v>
      </c>
      <c r="B938" s="5" t="str">
        <f t="shared" si="65"/>
        <v>I</v>
      </c>
      <c r="C938" s="16">
        <f t="shared" si="66"/>
        <v>0</v>
      </c>
      <c r="D938">
        <f t="shared" si="67"/>
        <v>0</v>
      </c>
    </row>
    <row r="939" spans="1:4">
      <c r="A939" s="16">
        <f t="shared" si="64"/>
        <v>0</v>
      </c>
      <c r="B939" s="5" t="str">
        <f t="shared" si="65"/>
        <v>I</v>
      </c>
      <c r="C939" s="16">
        <f t="shared" si="66"/>
        <v>0</v>
      </c>
      <c r="D939">
        <f t="shared" si="67"/>
        <v>0</v>
      </c>
    </row>
    <row r="940" spans="1:4">
      <c r="A940" s="16">
        <f t="shared" si="64"/>
        <v>0</v>
      </c>
      <c r="B940" s="5" t="str">
        <f t="shared" si="65"/>
        <v>I</v>
      </c>
      <c r="C940" s="16">
        <f t="shared" si="66"/>
        <v>0</v>
      </c>
      <c r="D940">
        <f t="shared" si="67"/>
        <v>0</v>
      </c>
    </row>
    <row r="941" spans="1:4">
      <c r="A941" s="16">
        <f t="shared" si="64"/>
        <v>0</v>
      </c>
      <c r="B941" s="5" t="str">
        <f t="shared" si="65"/>
        <v>I</v>
      </c>
      <c r="C941" s="16">
        <f t="shared" si="66"/>
        <v>0</v>
      </c>
      <c r="D941">
        <f t="shared" si="67"/>
        <v>0</v>
      </c>
    </row>
    <row r="942" spans="1:4">
      <c r="A942" s="16">
        <f t="shared" si="64"/>
        <v>0</v>
      </c>
      <c r="B942" s="5" t="str">
        <f t="shared" si="65"/>
        <v>I</v>
      </c>
      <c r="C942" s="16">
        <f t="shared" si="66"/>
        <v>0</v>
      </c>
      <c r="D942">
        <f t="shared" si="67"/>
        <v>0</v>
      </c>
    </row>
    <row r="943" spans="1:4">
      <c r="A943" s="16">
        <f t="shared" si="64"/>
        <v>0</v>
      </c>
      <c r="B943" s="5" t="str">
        <f t="shared" si="65"/>
        <v>I</v>
      </c>
      <c r="C943" s="16">
        <f t="shared" si="66"/>
        <v>0</v>
      </c>
      <c r="D943">
        <f t="shared" si="67"/>
        <v>0</v>
      </c>
    </row>
    <row r="944" spans="1:4">
      <c r="A944" s="16">
        <f t="shared" si="64"/>
        <v>0</v>
      </c>
      <c r="B944" s="5" t="str">
        <f t="shared" si="65"/>
        <v>I</v>
      </c>
      <c r="C944" s="16">
        <f t="shared" si="66"/>
        <v>0</v>
      </c>
      <c r="D944">
        <f t="shared" si="67"/>
        <v>0</v>
      </c>
    </row>
    <row r="945" spans="1:4">
      <c r="A945" s="16">
        <f t="shared" si="64"/>
        <v>0</v>
      </c>
      <c r="B945" s="5" t="str">
        <f t="shared" si="65"/>
        <v>I</v>
      </c>
      <c r="C945" s="16">
        <f t="shared" si="66"/>
        <v>0</v>
      </c>
      <c r="D945">
        <f t="shared" si="67"/>
        <v>0</v>
      </c>
    </row>
    <row r="946" spans="1:4">
      <c r="A946" s="16">
        <f t="shared" si="64"/>
        <v>0</v>
      </c>
      <c r="B946" s="5" t="str">
        <f t="shared" si="65"/>
        <v>I</v>
      </c>
      <c r="C946" s="16">
        <f t="shared" si="66"/>
        <v>0</v>
      </c>
      <c r="D946">
        <f t="shared" si="67"/>
        <v>0</v>
      </c>
    </row>
    <row r="947" spans="1:4">
      <c r="A947" s="16">
        <f t="shared" si="64"/>
        <v>0</v>
      </c>
      <c r="B947" s="5" t="str">
        <f t="shared" si="65"/>
        <v>I</v>
      </c>
      <c r="C947" s="16">
        <f t="shared" si="66"/>
        <v>0</v>
      </c>
      <c r="D947">
        <f t="shared" si="67"/>
        <v>0</v>
      </c>
    </row>
    <row r="948" spans="1:4">
      <c r="A948" s="16">
        <f t="shared" si="64"/>
        <v>0</v>
      </c>
      <c r="B948" s="5" t="str">
        <f t="shared" si="65"/>
        <v>I</v>
      </c>
      <c r="C948" s="16">
        <f t="shared" si="66"/>
        <v>0</v>
      </c>
      <c r="D948">
        <f t="shared" si="67"/>
        <v>0</v>
      </c>
    </row>
    <row r="949" spans="1:4">
      <c r="A949" s="16">
        <f t="shared" si="64"/>
        <v>0</v>
      </c>
      <c r="B949" s="5" t="str">
        <f t="shared" si="65"/>
        <v>I</v>
      </c>
      <c r="C949" s="16">
        <f t="shared" si="66"/>
        <v>0</v>
      </c>
      <c r="D949">
        <f t="shared" si="67"/>
        <v>0</v>
      </c>
    </row>
    <row r="950" spans="1:4">
      <c r="A950" s="16">
        <f t="shared" si="64"/>
        <v>0</v>
      </c>
      <c r="B950" s="5" t="str">
        <f t="shared" si="65"/>
        <v>I</v>
      </c>
      <c r="C950" s="16">
        <f t="shared" si="66"/>
        <v>0</v>
      </c>
      <c r="D950">
        <f t="shared" si="67"/>
        <v>0</v>
      </c>
    </row>
    <row r="951" spans="1:4">
      <c r="A951" s="16">
        <f t="shared" si="64"/>
        <v>0</v>
      </c>
      <c r="B951" s="5" t="str">
        <f t="shared" si="65"/>
        <v>I</v>
      </c>
      <c r="C951" s="16">
        <f t="shared" si="66"/>
        <v>0</v>
      </c>
      <c r="D951">
        <f t="shared" si="67"/>
        <v>0</v>
      </c>
    </row>
    <row r="952" spans="1:4">
      <c r="A952" s="16">
        <f t="shared" si="64"/>
        <v>0</v>
      </c>
      <c r="B952" s="5" t="str">
        <f t="shared" si="65"/>
        <v>I</v>
      </c>
      <c r="C952" s="16">
        <f t="shared" si="66"/>
        <v>0</v>
      </c>
      <c r="D952">
        <f t="shared" si="67"/>
        <v>0</v>
      </c>
    </row>
    <row r="953" spans="1:4">
      <c r="A953" s="16">
        <f t="shared" si="64"/>
        <v>0</v>
      </c>
      <c r="B953" s="5" t="str">
        <f t="shared" si="65"/>
        <v>I</v>
      </c>
      <c r="C953" s="16">
        <f t="shared" si="66"/>
        <v>0</v>
      </c>
      <c r="D953">
        <f t="shared" si="67"/>
        <v>0</v>
      </c>
    </row>
    <row r="954" spans="1:4">
      <c r="A954" s="16">
        <f t="shared" si="64"/>
        <v>0</v>
      </c>
      <c r="B954" s="5" t="str">
        <f t="shared" si="65"/>
        <v>I</v>
      </c>
      <c r="C954" s="16">
        <f t="shared" si="66"/>
        <v>0</v>
      </c>
      <c r="D954">
        <f t="shared" si="67"/>
        <v>0</v>
      </c>
    </row>
    <row r="955" spans="1:4">
      <c r="A955" s="16">
        <f t="shared" si="64"/>
        <v>0</v>
      </c>
      <c r="B955" s="5" t="str">
        <f t="shared" si="65"/>
        <v>I</v>
      </c>
      <c r="C955" s="16">
        <f t="shared" si="66"/>
        <v>0</v>
      </c>
      <c r="D955">
        <f t="shared" si="67"/>
        <v>0</v>
      </c>
    </row>
    <row r="956" spans="1:4">
      <c r="A956" s="16">
        <f t="shared" si="64"/>
        <v>0</v>
      </c>
      <c r="B956" s="5" t="str">
        <f t="shared" si="65"/>
        <v>I</v>
      </c>
      <c r="C956" s="16">
        <f t="shared" si="66"/>
        <v>0</v>
      </c>
      <c r="D956">
        <f t="shared" si="67"/>
        <v>0</v>
      </c>
    </row>
    <row r="957" spans="1:4">
      <c r="A957" s="16">
        <f t="shared" si="64"/>
        <v>0</v>
      </c>
      <c r="B957" s="5" t="str">
        <f t="shared" si="65"/>
        <v>I</v>
      </c>
      <c r="C957" s="16">
        <f t="shared" si="66"/>
        <v>0</v>
      </c>
      <c r="D957">
        <f t="shared" si="67"/>
        <v>0</v>
      </c>
    </row>
    <row r="958" spans="1:4">
      <c r="A958" s="16">
        <f t="shared" si="64"/>
        <v>0</v>
      </c>
      <c r="B958" s="5" t="str">
        <f t="shared" si="65"/>
        <v>I</v>
      </c>
      <c r="C958" s="16">
        <f t="shared" si="66"/>
        <v>0</v>
      </c>
      <c r="D958">
        <f t="shared" si="67"/>
        <v>0</v>
      </c>
    </row>
    <row r="959" spans="1:4">
      <c r="A959" s="16">
        <f t="shared" si="64"/>
        <v>0</v>
      </c>
      <c r="B959" s="5" t="str">
        <f t="shared" si="65"/>
        <v>I</v>
      </c>
      <c r="C959" s="16">
        <f t="shared" si="66"/>
        <v>0</v>
      </c>
      <c r="D959">
        <f t="shared" si="67"/>
        <v>0</v>
      </c>
    </row>
    <row r="960" spans="1:4">
      <c r="A960" s="16">
        <f t="shared" si="64"/>
        <v>0</v>
      </c>
      <c r="B960" s="5" t="str">
        <f t="shared" si="65"/>
        <v>I</v>
      </c>
      <c r="C960" s="16">
        <f t="shared" si="66"/>
        <v>0</v>
      </c>
      <c r="D960">
        <f t="shared" si="67"/>
        <v>0</v>
      </c>
    </row>
    <row r="961" spans="1:4">
      <c r="A961" s="16">
        <f t="shared" si="64"/>
        <v>0</v>
      </c>
      <c r="B961" s="5" t="str">
        <f t="shared" si="65"/>
        <v>I</v>
      </c>
      <c r="C961" s="16">
        <f t="shared" si="66"/>
        <v>0</v>
      </c>
      <c r="D961">
        <f t="shared" si="67"/>
        <v>0</v>
      </c>
    </row>
    <row r="962" spans="1:4">
      <c r="A962" s="16">
        <f t="shared" si="64"/>
        <v>0</v>
      </c>
      <c r="B962" s="5" t="str">
        <f t="shared" si="65"/>
        <v>I</v>
      </c>
      <c r="C962" s="16">
        <f t="shared" si="66"/>
        <v>0</v>
      </c>
      <c r="D962">
        <f t="shared" si="67"/>
        <v>0</v>
      </c>
    </row>
    <row r="963" spans="1:4">
      <c r="A963" s="16">
        <f t="shared" si="64"/>
        <v>0</v>
      </c>
      <c r="B963" s="5" t="str">
        <f t="shared" si="65"/>
        <v>I</v>
      </c>
      <c r="C963" s="16">
        <f t="shared" si="66"/>
        <v>0</v>
      </c>
      <c r="D963">
        <f t="shared" si="67"/>
        <v>0</v>
      </c>
    </row>
    <row r="964" spans="1:4">
      <c r="A964" s="16">
        <f t="shared" si="64"/>
        <v>0</v>
      </c>
      <c r="B964" s="5" t="str">
        <f t="shared" si="65"/>
        <v>I</v>
      </c>
      <c r="C964" s="16">
        <f t="shared" si="66"/>
        <v>0</v>
      </c>
      <c r="D964">
        <f t="shared" si="67"/>
        <v>0</v>
      </c>
    </row>
    <row r="965" spans="1:4">
      <c r="A965" s="16">
        <f t="shared" si="64"/>
        <v>0</v>
      </c>
      <c r="B965" s="5" t="str">
        <f t="shared" si="65"/>
        <v>I</v>
      </c>
      <c r="C965" s="16">
        <f t="shared" si="66"/>
        <v>0</v>
      </c>
      <c r="D965">
        <f t="shared" si="67"/>
        <v>0</v>
      </c>
    </row>
    <row r="966" spans="1:4">
      <c r="A966" s="16">
        <f t="shared" si="64"/>
        <v>0</v>
      </c>
      <c r="B966" s="5" t="str">
        <f t="shared" si="65"/>
        <v>I</v>
      </c>
      <c r="C966" s="16">
        <f t="shared" si="66"/>
        <v>0</v>
      </c>
      <c r="D966">
        <f t="shared" si="67"/>
        <v>0</v>
      </c>
    </row>
    <row r="967" spans="1:4">
      <c r="A967" s="16">
        <f t="shared" si="64"/>
        <v>0</v>
      </c>
      <c r="B967" s="5" t="str">
        <f t="shared" si="65"/>
        <v>I</v>
      </c>
      <c r="C967" s="16">
        <f t="shared" si="66"/>
        <v>0</v>
      </c>
      <c r="D967">
        <f t="shared" si="67"/>
        <v>0</v>
      </c>
    </row>
    <row r="968" spans="1:4">
      <c r="A968" s="16">
        <f t="shared" si="64"/>
        <v>0</v>
      </c>
      <c r="B968" s="5" t="str">
        <f t="shared" si="65"/>
        <v>I</v>
      </c>
      <c r="C968" s="16">
        <f t="shared" si="66"/>
        <v>0</v>
      </c>
      <c r="D968">
        <f t="shared" si="67"/>
        <v>0</v>
      </c>
    </row>
    <row r="969" spans="1:4">
      <c r="A969" s="16">
        <f t="shared" si="64"/>
        <v>0</v>
      </c>
      <c r="B969" s="5" t="str">
        <f t="shared" si="65"/>
        <v>I</v>
      </c>
      <c r="C969" s="16">
        <f t="shared" si="66"/>
        <v>0</v>
      </c>
      <c r="D969">
        <f t="shared" si="67"/>
        <v>0</v>
      </c>
    </row>
    <row r="970" spans="1:4">
      <c r="A970" s="16">
        <f t="shared" si="64"/>
        <v>0</v>
      </c>
      <c r="B970" s="5" t="str">
        <f t="shared" si="65"/>
        <v>I</v>
      </c>
      <c r="C970" s="16">
        <f t="shared" si="66"/>
        <v>0</v>
      </c>
      <c r="D970">
        <f t="shared" si="67"/>
        <v>0</v>
      </c>
    </row>
    <row r="971" spans="1:4">
      <c r="A971" s="16">
        <f t="shared" ref="A971:A1034" si="68">L971</f>
        <v>0</v>
      </c>
      <c r="B971" s="5" t="str">
        <f t="shared" ref="B971:B1034" si="69">IF(J971="s","II","I")</f>
        <v>I</v>
      </c>
      <c r="C971" s="16">
        <f t="shared" ref="C971:C1034" si="70">I971</f>
        <v>0</v>
      </c>
      <c r="D971">
        <f t="shared" ref="D971:D1034" si="71">K971</f>
        <v>0</v>
      </c>
    </row>
    <row r="972" spans="1:4">
      <c r="A972" s="16">
        <f t="shared" si="68"/>
        <v>0</v>
      </c>
      <c r="B972" s="5" t="str">
        <f t="shared" si="69"/>
        <v>I</v>
      </c>
      <c r="C972" s="16">
        <f t="shared" si="70"/>
        <v>0</v>
      </c>
      <c r="D972">
        <f t="shared" si="71"/>
        <v>0</v>
      </c>
    </row>
    <row r="973" spans="1:4">
      <c r="A973" s="16">
        <f t="shared" si="68"/>
        <v>0</v>
      </c>
      <c r="B973" s="5" t="str">
        <f t="shared" si="69"/>
        <v>I</v>
      </c>
      <c r="C973" s="16">
        <f t="shared" si="70"/>
        <v>0</v>
      </c>
      <c r="D973">
        <f t="shared" si="71"/>
        <v>0</v>
      </c>
    </row>
    <row r="974" spans="1:4">
      <c r="A974" s="16">
        <f t="shared" si="68"/>
        <v>0</v>
      </c>
      <c r="B974" s="5" t="str">
        <f t="shared" si="69"/>
        <v>I</v>
      </c>
      <c r="C974" s="16">
        <f t="shared" si="70"/>
        <v>0</v>
      </c>
      <c r="D974">
        <f t="shared" si="71"/>
        <v>0</v>
      </c>
    </row>
    <row r="975" spans="1:4">
      <c r="A975" s="16">
        <f t="shared" si="68"/>
        <v>0</v>
      </c>
      <c r="B975" s="5" t="str">
        <f t="shared" si="69"/>
        <v>I</v>
      </c>
      <c r="C975" s="16">
        <f t="shared" si="70"/>
        <v>0</v>
      </c>
      <c r="D975">
        <f t="shared" si="71"/>
        <v>0</v>
      </c>
    </row>
    <row r="976" spans="1:4">
      <c r="A976" s="16">
        <f t="shared" si="68"/>
        <v>0</v>
      </c>
      <c r="B976" s="5" t="str">
        <f t="shared" si="69"/>
        <v>I</v>
      </c>
      <c r="C976" s="16">
        <f t="shared" si="70"/>
        <v>0</v>
      </c>
      <c r="D976">
        <f t="shared" si="71"/>
        <v>0</v>
      </c>
    </row>
    <row r="977" spans="1:4">
      <c r="A977" s="16">
        <f t="shared" si="68"/>
        <v>0</v>
      </c>
      <c r="B977" s="5" t="str">
        <f t="shared" si="69"/>
        <v>I</v>
      </c>
      <c r="C977" s="16">
        <f t="shared" si="70"/>
        <v>0</v>
      </c>
      <c r="D977">
        <f t="shared" si="71"/>
        <v>0</v>
      </c>
    </row>
    <row r="978" spans="1:4">
      <c r="A978" s="16">
        <f t="shared" si="68"/>
        <v>0</v>
      </c>
      <c r="B978" s="5" t="str">
        <f t="shared" si="69"/>
        <v>I</v>
      </c>
      <c r="C978" s="16">
        <f t="shared" si="70"/>
        <v>0</v>
      </c>
      <c r="D978">
        <f t="shared" si="71"/>
        <v>0</v>
      </c>
    </row>
    <row r="979" spans="1:4">
      <c r="A979" s="16">
        <f t="shared" si="68"/>
        <v>0</v>
      </c>
      <c r="B979" s="5" t="str">
        <f t="shared" si="69"/>
        <v>I</v>
      </c>
      <c r="C979" s="16">
        <f t="shared" si="70"/>
        <v>0</v>
      </c>
      <c r="D979">
        <f t="shared" si="71"/>
        <v>0</v>
      </c>
    </row>
    <row r="980" spans="1:4">
      <c r="A980" s="16">
        <f t="shared" si="68"/>
        <v>0</v>
      </c>
      <c r="B980" s="5" t="str">
        <f t="shared" si="69"/>
        <v>I</v>
      </c>
      <c r="C980" s="16">
        <f t="shared" si="70"/>
        <v>0</v>
      </c>
      <c r="D980">
        <f t="shared" si="71"/>
        <v>0</v>
      </c>
    </row>
    <row r="981" spans="1:4">
      <c r="A981" s="16">
        <f t="shared" si="68"/>
        <v>0</v>
      </c>
      <c r="B981" s="5" t="str">
        <f t="shared" si="69"/>
        <v>I</v>
      </c>
      <c r="C981" s="16">
        <f t="shared" si="70"/>
        <v>0</v>
      </c>
      <c r="D981">
        <f t="shared" si="71"/>
        <v>0</v>
      </c>
    </row>
    <row r="982" spans="1:4">
      <c r="A982" s="16">
        <f t="shared" si="68"/>
        <v>0</v>
      </c>
      <c r="B982" s="5" t="str">
        <f t="shared" si="69"/>
        <v>I</v>
      </c>
      <c r="C982" s="16">
        <f t="shared" si="70"/>
        <v>0</v>
      </c>
      <c r="D982">
        <f t="shared" si="71"/>
        <v>0</v>
      </c>
    </row>
    <row r="983" spans="1:4">
      <c r="A983" s="16">
        <f t="shared" si="68"/>
        <v>0</v>
      </c>
      <c r="B983" s="5" t="str">
        <f t="shared" si="69"/>
        <v>I</v>
      </c>
      <c r="C983" s="16">
        <f t="shared" si="70"/>
        <v>0</v>
      </c>
      <c r="D983">
        <f t="shared" si="71"/>
        <v>0</v>
      </c>
    </row>
    <row r="984" spans="1:4">
      <c r="A984" s="16">
        <f t="shared" si="68"/>
        <v>0</v>
      </c>
      <c r="B984" s="5" t="str">
        <f t="shared" si="69"/>
        <v>I</v>
      </c>
      <c r="C984" s="16">
        <f t="shared" si="70"/>
        <v>0</v>
      </c>
      <c r="D984">
        <f t="shared" si="71"/>
        <v>0</v>
      </c>
    </row>
    <row r="985" spans="1:4">
      <c r="A985" s="16">
        <f t="shared" si="68"/>
        <v>0</v>
      </c>
      <c r="B985" s="5" t="str">
        <f t="shared" si="69"/>
        <v>I</v>
      </c>
      <c r="C985" s="16">
        <f t="shared" si="70"/>
        <v>0</v>
      </c>
      <c r="D985">
        <f t="shared" si="71"/>
        <v>0</v>
      </c>
    </row>
    <row r="986" spans="1:4">
      <c r="A986" s="16">
        <f t="shared" si="68"/>
        <v>0</v>
      </c>
      <c r="B986" s="5" t="str">
        <f t="shared" si="69"/>
        <v>I</v>
      </c>
      <c r="C986" s="16">
        <f t="shared" si="70"/>
        <v>0</v>
      </c>
      <c r="D986">
        <f t="shared" si="71"/>
        <v>0</v>
      </c>
    </row>
    <row r="987" spans="1:4">
      <c r="A987" s="16">
        <f t="shared" si="68"/>
        <v>0</v>
      </c>
      <c r="B987" s="5" t="str">
        <f t="shared" si="69"/>
        <v>I</v>
      </c>
      <c r="C987" s="16">
        <f t="shared" si="70"/>
        <v>0</v>
      </c>
      <c r="D987">
        <f t="shared" si="71"/>
        <v>0</v>
      </c>
    </row>
    <row r="988" spans="1:4">
      <c r="A988" s="16">
        <f t="shared" si="68"/>
        <v>0</v>
      </c>
      <c r="B988" s="5" t="str">
        <f t="shared" si="69"/>
        <v>I</v>
      </c>
      <c r="C988" s="16">
        <f t="shared" si="70"/>
        <v>0</v>
      </c>
      <c r="D988">
        <f t="shared" si="71"/>
        <v>0</v>
      </c>
    </row>
    <row r="989" spans="1:4">
      <c r="A989" s="16">
        <f t="shared" si="68"/>
        <v>0</v>
      </c>
      <c r="B989" s="5" t="str">
        <f t="shared" si="69"/>
        <v>I</v>
      </c>
      <c r="C989" s="16">
        <f t="shared" si="70"/>
        <v>0</v>
      </c>
      <c r="D989">
        <f t="shared" si="71"/>
        <v>0</v>
      </c>
    </row>
    <row r="990" spans="1:4">
      <c r="A990" s="16">
        <f t="shared" si="68"/>
        <v>0</v>
      </c>
      <c r="B990" s="5" t="str">
        <f t="shared" si="69"/>
        <v>I</v>
      </c>
      <c r="C990" s="16">
        <f t="shared" si="70"/>
        <v>0</v>
      </c>
      <c r="D990">
        <f t="shared" si="71"/>
        <v>0</v>
      </c>
    </row>
    <row r="991" spans="1:4">
      <c r="A991" s="16">
        <f t="shared" si="68"/>
        <v>0</v>
      </c>
      <c r="B991" s="5" t="str">
        <f t="shared" si="69"/>
        <v>I</v>
      </c>
      <c r="C991" s="16">
        <f t="shared" si="70"/>
        <v>0</v>
      </c>
      <c r="D991">
        <f t="shared" si="71"/>
        <v>0</v>
      </c>
    </row>
    <row r="992" spans="1:4">
      <c r="A992" s="16">
        <f t="shared" si="68"/>
        <v>0</v>
      </c>
      <c r="B992" s="5" t="str">
        <f t="shared" si="69"/>
        <v>I</v>
      </c>
      <c r="C992" s="16">
        <f t="shared" si="70"/>
        <v>0</v>
      </c>
      <c r="D992">
        <f t="shared" si="71"/>
        <v>0</v>
      </c>
    </row>
    <row r="993" spans="1:4">
      <c r="A993" s="16">
        <f t="shared" si="68"/>
        <v>0</v>
      </c>
      <c r="B993" s="5" t="str">
        <f t="shared" si="69"/>
        <v>I</v>
      </c>
      <c r="C993" s="16">
        <f t="shared" si="70"/>
        <v>0</v>
      </c>
      <c r="D993">
        <f t="shared" si="71"/>
        <v>0</v>
      </c>
    </row>
    <row r="994" spans="1:4">
      <c r="A994" s="16">
        <f t="shared" si="68"/>
        <v>0</v>
      </c>
      <c r="B994" s="5" t="str">
        <f t="shared" si="69"/>
        <v>I</v>
      </c>
      <c r="C994" s="16">
        <f t="shared" si="70"/>
        <v>0</v>
      </c>
      <c r="D994">
        <f t="shared" si="71"/>
        <v>0</v>
      </c>
    </row>
    <row r="995" spans="1:4">
      <c r="A995" s="16">
        <f t="shared" si="68"/>
        <v>0</v>
      </c>
      <c r="B995" s="5" t="str">
        <f t="shared" si="69"/>
        <v>I</v>
      </c>
      <c r="C995" s="16">
        <f t="shared" si="70"/>
        <v>0</v>
      </c>
      <c r="D995">
        <f t="shared" si="71"/>
        <v>0</v>
      </c>
    </row>
    <row r="996" spans="1:4">
      <c r="A996" s="16">
        <f t="shared" si="68"/>
        <v>0</v>
      </c>
      <c r="B996" s="5" t="str">
        <f t="shared" si="69"/>
        <v>I</v>
      </c>
      <c r="C996" s="16">
        <f t="shared" si="70"/>
        <v>0</v>
      </c>
      <c r="D996">
        <f t="shared" si="71"/>
        <v>0</v>
      </c>
    </row>
    <row r="997" spans="1:4">
      <c r="A997" s="16">
        <f t="shared" si="68"/>
        <v>0</v>
      </c>
      <c r="B997" s="5" t="str">
        <f t="shared" si="69"/>
        <v>I</v>
      </c>
      <c r="C997" s="16">
        <f t="shared" si="70"/>
        <v>0</v>
      </c>
      <c r="D997">
        <f t="shared" si="71"/>
        <v>0</v>
      </c>
    </row>
    <row r="998" spans="1:4">
      <c r="A998" s="16">
        <f t="shared" si="68"/>
        <v>0</v>
      </c>
      <c r="B998" s="5" t="str">
        <f t="shared" si="69"/>
        <v>I</v>
      </c>
      <c r="C998" s="16">
        <f t="shared" si="70"/>
        <v>0</v>
      </c>
      <c r="D998">
        <f t="shared" si="71"/>
        <v>0</v>
      </c>
    </row>
    <row r="999" spans="1:4">
      <c r="A999" s="16">
        <f t="shared" si="68"/>
        <v>0</v>
      </c>
      <c r="B999" s="5" t="str">
        <f t="shared" si="69"/>
        <v>I</v>
      </c>
      <c r="C999" s="16">
        <f t="shared" si="70"/>
        <v>0</v>
      </c>
      <c r="D999">
        <f t="shared" si="71"/>
        <v>0</v>
      </c>
    </row>
    <row r="1000" spans="1:4">
      <c r="A1000" s="16">
        <f t="shared" si="68"/>
        <v>0</v>
      </c>
      <c r="B1000" s="5" t="str">
        <f t="shared" si="69"/>
        <v>I</v>
      </c>
      <c r="C1000" s="16">
        <f t="shared" si="70"/>
        <v>0</v>
      </c>
      <c r="D1000">
        <f t="shared" si="71"/>
        <v>0</v>
      </c>
    </row>
    <row r="1001" spans="1:4">
      <c r="A1001" s="16">
        <f t="shared" si="68"/>
        <v>0</v>
      </c>
      <c r="B1001" s="5" t="str">
        <f t="shared" si="69"/>
        <v>I</v>
      </c>
      <c r="C1001" s="16">
        <f t="shared" si="70"/>
        <v>0</v>
      </c>
      <c r="D1001">
        <f t="shared" si="71"/>
        <v>0</v>
      </c>
    </row>
    <row r="1002" spans="1:4">
      <c r="A1002" s="16">
        <f t="shared" si="68"/>
        <v>0</v>
      </c>
      <c r="B1002" s="5" t="str">
        <f t="shared" si="69"/>
        <v>I</v>
      </c>
      <c r="C1002" s="16">
        <f t="shared" si="70"/>
        <v>0</v>
      </c>
      <c r="D1002">
        <f t="shared" si="71"/>
        <v>0</v>
      </c>
    </row>
    <row r="1003" spans="1:4">
      <c r="A1003" s="16">
        <f t="shared" si="68"/>
        <v>0</v>
      </c>
      <c r="B1003" s="5" t="str">
        <f t="shared" si="69"/>
        <v>I</v>
      </c>
      <c r="C1003" s="16">
        <f t="shared" si="70"/>
        <v>0</v>
      </c>
      <c r="D1003">
        <f t="shared" si="71"/>
        <v>0</v>
      </c>
    </row>
    <row r="1004" spans="1:4">
      <c r="A1004" s="16">
        <f t="shared" si="68"/>
        <v>0</v>
      </c>
      <c r="B1004" s="5" t="str">
        <f t="shared" si="69"/>
        <v>I</v>
      </c>
      <c r="C1004" s="16">
        <f t="shared" si="70"/>
        <v>0</v>
      </c>
      <c r="D1004">
        <f t="shared" si="71"/>
        <v>0</v>
      </c>
    </row>
    <row r="1005" spans="1:4">
      <c r="A1005" s="16">
        <f t="shared" si="68"/>
        <v>0</v>
      </c>
      <c r="B1005" s="5" t="str">
        <f t="shared" si="69"/>
        <v>I</v>
      </c>
      <c r="C1005" s="16">
        <f t="shared" si="70"/>
        <v>0</v>
      </c>
      <c r="D1005">
        <f t="shared" si="71"/>
        <v>0</v>
      </c>
    </row>
    <row r="1006" spans="1:4">
      <c r="A1006" s="16">
        <f t="shared" si="68"/>
        <v>0</v>
      </c>
      <c r="B1006" s="5" t="str">
        <f t="shared" si="69"/>
        <v>I</v>
      </c>
      <c r="C1006" s="16">
        <f t="shared" si="70"/>
        <v>0</v>
      </c>
      <c r="D1006">
        <f t="shared" si="71"/>
        <v>0</v>
      </c>
    </row>
    <row r="1007" spans="1:4">
      <c r="A1007" s="16">
        <f t="shared" si="68"/>
        <v>0</v>
      </c>
      <c r="B1007" s="5" t="str">
        <f t="shared" si="69"/>
        <v>I</v>
      </c>
      <c r="C1007" s="16">
        <f t="shared" si="70"/>
        <v>0</v>
      </c>
      <c r="D1007">
        <f t="shared" si="71"/>
        <v>0</v>
      </c>
    </row>
    <row r="1008" spans="1:4">
      <c r="A1008" s="16">
        <f t="shared" si="68"/>
        <v>0</v>
      </c>
      <c r="B1008" s="5" t="str">
        <f t="shared" si="69"/>
        <v>I</v>
      </c>
      <c r="C1008" s="16">
        <f t="shared" si="70"/>
        <v>0</v>
      </c>
      <c r="D1008">
        <f t="shared" si="71"/>
        <v>0</v>
      </c>
    </row>
    <row r="1009" spans="1:4">
      <c r="A1009" s="16">
        <f t="shared" si="68"/>
        <v>0</v>
      </c>
      <c r="B1009" s="5" t="str">
        <f t="shared" si="69"/>
        <v>I</v>
      </c>
      <c r="C1009" s="16">
        <f t="shared" si="70"/>
        <v>0</v>
      </c>
      <c r="D1009">
        <f t="shared" si="71"/>
        <v>0</v>
      </c>
    </row>
    <row r="1010" spans="1:4">
      <c r="A1010" s="16">
        <f t="shared" si="68"/>
        <v>0</v>
      </c>
      <c r="B1010" s="5" t="str">
        <f t="shared" si="69"/>
        <v>I</v>
      </c>
      <c r="C1010" s="16">
        <f t="shared" si="70"/>
        <v>0</v>
      </c>
      <c r="D1010">
        <f t="shared" si="71"/>
        <v>0</v>
      </c>
    </row>
    <row r="1011" spans="1:4">
      <c r="A1011" s="16">
        <f t="shared" si="68"/>
        <v>0</v>
      </c>
      <c r="B1011" s="5" t="str">
        <f t="shared" si="69"/>
        <v>I</v>
      </c>
      <c r="C1011" s="16">
        <f t="shared" si="70"/>
        <v>0</v>
      </c>
      <c r="D1011">
        <f t="shared" si="71"/>
        <v>0</v>
      </c>
    </row>
    <row r="1012" spans="1:4">
      <c r="A1012" s="16">
        <f t="shared" si="68"/>
        <v>0</v>
      </c>
      <c r="B1012" s="5" t="str">
        <f t="shared" si="69"/>
        <v>I</v>
      </c>
      <c r="C1012" s="16">
        <f t="shared" si="70"/>
        <v>0</v>
      </c>
      <c r="D1012">
        <f t="shared" si="71"/>
        <v>0</v>
      </c>
    </row>
    <row r="1013" spans="1:4">
      <c r="A1013" s="16">
        <f t="shared" si="68"/>
        <v>0</v>
      </c>
      <c r="B1013" s="5" t="str">
        <f t="shared" si="69"/>
        <v>I</v>
      </c>
      <c r="C1013" s="16">
        <f t="shared" si="70"/>
        <v>0</v>
      </c>
      <c r="D1013">
        <f t="shared" si="71"/>
        <v>0</v>
      </c>
    </row>
    <row r="1014" spans="1:4">
      <c r="A1014" s="16">
        <f t="shared" si="68"/>
        <v>0</v>
      </c>
      <c r="B1014" s="5" t="str">
        <f t="shared" si="69"/>
        <v>I</v>
      </c>
      <c r="C1014" s="16">
        <f t="shared" si="70"/>
        <v>0</v>
      </c>
      <c r="D1014">
        <f t="shared" si="71"/>
        <v>0</v>
      </c>
    </row>
    <row r="1015" spans="1:4">
      <c r="A1015" s="16">
        <f t="shared" si="68"/>
        <v>0</v>
      </c>
      <c r="B1015" s="5" t="str">
        <f t="shared" si="69"/>
        <v>I</v>
      </c>
      <c r="C1015" s="16">
        <f t="shared" si="70"/>
        <v>0</v>
      </c>
      <c r="D1015">
        <f t="shared" si="71"/>
        <v>0</v>
      </c>
    </row>
    <row r="1016" spans="1:4">
      <c r="A1016" s="16">
        <f t="shared" si="68"/>
        <v>0</v>
      </c>
      <c r="B1016" s="5" t="str">
        <f t="shared" si="69"/>
        <v>I</v>
      </c>
      <c r="C1016" s="16">
        <f t="shared" si="70"/>
        <v>0</v>
      </c>
      <c r="D1016">
        <f t="shared" si="71"/>
        <v>0</v>
      </c>
    </row>
    <row r="1017" spans="1:4">
      <c r="A1017" s="16">
        <f t="shared" si="68"/>
        <v>0</v>
      </c>
      <c r="B1017" s="5" t="str">
        <f t="shared" si="69"/>
        <v>I</v>
      </c>
      <c r="C1017" s="16">
        <f t="shared" si="70"/>
        <v>0</v>
      </c>
      <c r="D1017">
        <f t="shared" si="71"/>
        <v>0</v>
      </c>
    </row>
    <row r="1018" spans="1:4">
      <c r="A1018" s="16">
        <f t="shared" si="68"/>
        <v>0</v>
      </c>
      <c r="B1018" s="5" t="str">
        <f t="shared" si="69"/>
        <v>I</v>
      </c>
      <c r="C1018" s="16">
        <f t="shared" si="70"/>
        <v>0</v>
      </c>
      <c r="D1018">
        <f t="shared" si="71"/>
        <v>0</v>
      </c>
    </row>
    <row r="1019" spans="1:4">
      <c r="A1019" s="16">
        <f t="shared" si="68"/>
        <v>0</v>
      </c>
      <c r="B1019" s="5" t="str">
        <f t="shared" si="69"/>
        <v>I</v>
      </c>
      <c r="C1019" s="16">
        <f t="shared" si="70"/>
        <v>0</v>
      </c>
      <c r="D1019">
        <f t="shared" si="71"/>
        <v>0</v>
      </c>
    </row>
    <row r="1020" spans="1:4">
      <c r="A1020" s="16">
        <f t="shared" si="68"/>
        <v>0</v>
      </c>
      <c r="B1020" s="5" t="str">
        <f t="shared" si="69"/>
        <v>I</v>
      </c>
      <c r="C1020" s="16">
        <f t="shared" si="70"/>
        <v>0</v>
      </c>
      <c r="D1020">
        <f t="shared" si="71"/>
        <v>0</v>
      </c>
    </row>
    <row r="1021" spans="1:4">
      <c r="A1021" s="16">
        <f t="shared" si="68"/>
        <v>0</v>
      </c>
      <c r="B1021" s="5" t="str">
        <f t="shared" si="69"/>
        <v>I</v>
      </c>
      <c r="C1021" s="16">
        <f t="shared" si="70"/>
        <v>0</v>
      </c>
      <c r="D1021">
        <f t="shared" si="71"/>
        <v>0</v>
      </c>
    </row>
    <row r="1022" spans="1:4">
      <c r="A1022" s="16">
        <f t="shared" si="68"/>
        <v>0</v>
      </c>
      <c r="B1022" s="5" t="str">
        <f t="shared" si="69"/>
        <v>I</v>
      </c>
      <c r="C1022" s="16">
        <f t="shared" si="70"/>
        <v>0</v>
      </c>
      <c r="D1022">
        <f t="shared" si="71"/>
        <v>0</v>
      </c>
    </row>
    <row r="1023" spans="1:4">
      <c r="A1023" s="16">
        <f t="shared" si="68"/>
        <v>0</v>
      </c>
      <c r="B1023" s="5" t="str">
        <f t="shared" si="69"/>
        <v>I</v>
      </c>
      <c r="C1023" s="16">
        <f t="shared" si="70"/>
        <v>0</v>
      </c>
      <c r="D1023">
        <f t="shared" si="71"/>
        <v>0</v>
      </c>
    </row>
    <row r="1024" spans="1:4">
      <c r="A1024" s="16">
        <f t="shared" si="68"/>
        <v>0</v>
      </c>
      <c r="B1024" s="5" t="str">
        <f t="shared" si="69"/>
        <v>I</v>
      </c>
      <c r="C1024" s="16">
        <f t="shared" si="70"/>
        <v>0</v>
      </c>
      <c r="D1024">
        <f t="shared" si="71"/>
        <v>0</v>
      </c>
    </row>
    <row r="1025" spans="1:4">
      <c r="A1025" s="16">
        <f t="shared" si="68"/>
        <v>0</v>
      </c>
      <c r="B1025" s="5" t="str">
        <f t="shared" si="69"/>
        <v>I</v>
      </c>
      <c r="C1025" s="16">
        <f t="shared" si="70"/>
        <v>0</v>
      </c>
      <c r="D1025">
        <f t="shared" si="71"/>
        <v>0</v>
      </c>
    </row>
    <row r="1026" spans="1:4">
      <c r="A1026" s="16">
        <f t="shared" si="68"/>
        <v>0</v>
      </c>
      <c r="B1026" s="5" t="str">
        <f t="shared" si="69"/>
        <v>I</v>
      </c>
      <c r="C1026" s="16">
        <f t="shared" si="70"/>
        <v>0</v>
      </c>
      <c r="D1026">
        <f t="shared" si="71"/>
        <v>0</v>
      </c>
    </row>
    <row r="1027" spans="1:4">
      <c r="A1027" s="16">
        <f t="shared" si="68"/>
        <v>0</v>
      </c>
      <c r="B1027" s="5" t="str">
        <f t="shared" si="69"/>
        <v>I</v>
      </c>
      <c r="C1027" s="16">
        <f t="shared" si="70"/>
        <v>0</v>
      </c>
      <c r="D1027">
        <f t="shared" si="71"/>
        <v>0</v>
      </c>
    </row>
    <row r="1028" spans="1:4">
      <c r="A1028" s="16">
        <f t="shared" si="68"/>
        <v>0</v>
      </c>
      <c r="B1028" s="5" t="str">
        <f t="shared" si="69"/>
        <v>I</v>
      </c>
      <c r="C1028" s="16">
        <f t="shared" si="70"/>
        <v>0</v>
      </c>
      <c r="D1028">
        <f t="shared" si="71"/>
        <v>0</v>
      </c>
    </row>
    <row r="1029" spans="1:4">
      <c r="A1029" s="16">
        <f t="shared" si="68"/>
        <v>0</v>
      </c>
      <c r="B1029" s="5" t="str">
        <f t="shared" si="69"/>
        <v>I</v>
      </c>
      <c r="C1029" s="16">
        <f t="shared" si="70"/>
        <v>0</v>
      </c>
      <c r="D1029">
        <f t="shared" si="71"/>
        <v>0</v>
      </c>
    </row>
    <row r="1030" spans="1:4">
      <c r="A1030" s="16">
        <f t="shared" si="68"/>
        <v>0</v>
      </c>
      <c r="B1030" s="5" t="str">
        <f t="shared" si="69"/>
        <v>I</v>
      </c>
      <c r="C1030" s="16">
        <f t="shared" si="70"/>
        <v>0</v>
      </c>
      <c r="D1030">
        <f t="shared" si="71"/>
        <v>0</v>
      </c>
    </row>
    <row r="1031" spans="1:4">
      <c r="A1031" s="16">
        <f t="shared" si="68"/>
        <v>0</v>
      </c>
      <c r="B1031" s="5" t="str">
        <f t="shared" si="69"/>
        <v>I</v>
      </c>
      <c r="C1031" s="16">
        <f t="shared" si="70"/>
        <v>0</v>
      </c>
      <c r="D1031">
        <f t="shared" si="71"/>
        <v>0</v>
      </c>
    </row>
    <row r="1032" spans="1:4">
      <c r="A1032" s="16">
        <f t="shared" si="68"/>
        <v>0</v>
      </c>
      <c r="B1032" s="5" t="str">
        <f t="shared" si="69"/>
        <v>I</v>
      </c>
      <c r="C1032" s="16">
        <f t="shared" si="70"/>
        <v>0</v>
      </c>
      <c r="D1032">
        <f t="shared" si="71"/>
        <v>0</v>
      </c>
    </row>
    <row r="1033" spans="1:4">
      <c r="A1033" s="16">
        <f t="shared" si="68"/>
        <v>0</v>
      </c>
      <c r="B1033" s="5" t="str">
        <f t="shared" si="69"/>
        <v>I</v>
      </c>
      <c r="C1033" s="16">
        <f t="shared" si="70"/>
        <v>0</v>
      </c>
      <c r="D1033">
        <f t="shared" si="71"/>
        <v>0</v>
      </c>
    </row>
    <row r="1034" spans="1:4">
      <c r="A1034" s="16">
        <f t="shared" si="68"/>
        <v>0</v>
      </c>
      <c r="B1034" s="5" t="str">
        <f t="shared" si="69"/>
        <v>I</v>
      </c>
      <c r="C1034" s="16">
        <f t="shared" si="70"/>
        <v>0</v>
      </c>
      <c r="D1034">
        <f t="shared" si="71"/>
        <v>0</v>
      </c>
    </row>
    <row r="1035" spans="1:4">
      <c r="A1035" s="16">
        <f t="shared" ref="A1035:A1098" si="72">L1035</f>
        <v>0</v>
      </c>
      <c r="B1035" s="5" t="str">
        <f t="shared" ref="B1035:B1098" si="73">IF(J1035="s","II","I")</f>
        <v>I</v>
      </c>
      <c r="C1035" s="16">
        <f t="shared" ref="C1035:C1098" si="74">I1035</f>
        <v>0</v>
      </c>
      <c r="D1035">
        <f t="shared" ref="D1035:D1098" si="75">K1035</f>
        <v>0</v>
      </c>
    </row>
    <row r="1036" spans="1:4">
      <c r="A1036" s="16">
        <f t="shared" si="72"/>
        <v>0</v>
      </c>
      <c r="B1036" s="5" t="str">
        <f t="shared" si="73"/>
        <v>I</v>
      </c>
      <c r="C1036" s="16">
        <f t="shared" si="74"/>
        <v>0</v>
      </c>
      <c r="D1036">
        <f t="shared" si="75"/>
        <v>0</v>
      </c>
    </row>
    <row r="1037" spans="1:4">
      <c r="A1037" s="16">
        <f t="shared" si="72"/>
        <v>0</v>
      </c>
      <c r="B1037" s="5" t="str">
        <f t="shared" si="73"/>
        <v>I</v>
      </c>
      <c r="C1037" s="16">
        <f t="shared" si="74"/>
        <v>0</v>
      </c>
      <c r="D1037">
        <f t="shared" si="75"/>
        <v>0</v>
      </c>
    </row>
    <row r="1038" spans="1:4">
      <c r="A1038" s="16">
        <f t="shared" si="72"/>
        <v>0</v>
      </c>
      <c r="B1038" s="5" t="str">
        <f t="shared" si="73"/>
        <v>I</v>
      </c>
      <c r="C1038" s="16">
        <f t="shared" si="74"/>
        <v>0</v>
      </c>
      <c r="D1038">
        <f t="shared" si="75"/>
        <v>0</v>
      </c>
    </row>
    <row r="1039" spans="1:4">
      <c r="A1039" s="16">
        <f t="shared" si="72"/>
        <v>0</v>
      </c>
      <c r="B1039" s="5" t="str">
        <f t="shared" si="73"/>
        <v>I</v>
      </c>
      <c r="C1039" s="16">
        <f t="shared" si="74"/>
        <v>0</v>
      </c>
      <c r="D1039">
        <f t="shared" si="75"/>
        <v>0</v>
      </c>
    </row>
    <row r="1040" spans="1:4">
      <c r="A1040" s="16">
        <f t="shared" si="72"/>
        <v>0</v>
      </c>
      <c r="B1040" s="5" t="str">
        <f t="shared" si="73"/>
        <v>I</v>
      </c>
      <c r="C1040" s="16">
        <f t="shared" si="74"/>
        <v>0</v>
      </c>
      <c r="D1040">
        <f t="shared" si="75"/>
        <v>0</v>
      </c>
    </row>
    <row r="1041" spans="1:4">
      <c r="A1041" s="16">
        <f t="shared" si="72"/>
        <v>0</v>
      </c>
      <c r="B1041" s="5" t="str">
        <f t="shared" si="73"/>
        <v>I</v>
      </c>
      <c r="C1041" s="16">
        <f t="shared" si="74"/>
        <v>0</v>
      </c>
      <c r="D1041">
        <f t="shared" si="75"/>
        <v>0</v>
      </c>
    </row>
    <row r="1042" spans="1:4">
      <c r="A1042" s="16">
        <f t="shared" si="72"/>
        <v>0</v>
      </c>
      <c r="B1042" s="5" t="str">
        <f t="shared" si="73"/>
        <v>I</v>
      </c>
      <c r="C1042" s="16">
        <f t="shared" si="74"/>
        <v>0</v>
      </c>
      <c r="D1042">
        <f t="shared" si="75"/>
        <v>0</v>
      </c>
    </row>
    <row r="1043" spans="1:4">
      <c r="A1043" s="16">
        <f t="shared" si="72"/>
        <v>0</v>
      </c>
      <c r="B1043" s="5" t="str">
        <f t="shared" si="73"/>
        <v>I</v>
      </c>
      <c r="C1043" s="16">
        <f t="shared" si="74"/>
        <v>0</v>
      </c>
      <c r="D1043">
        <f t="shared" si="75"/>
        <v>0</v>
      </c>
    </row>
    <row r="1044" spans="1:4">
      <c r="A1044" s="16">
        <f t="shared" si="72"/>
        <v>0</v>
      </c>
      <c r="B1044" s="5" t="str">
        <f t="shared" si="73"/>
        <v>I</v>
      </c>
      <c r="C1044" s="16">
        <f t="shared" si="74"/>
        <v>0</v>
      </c>
      <c r="D1044">
        <f t="shared" si="75"/>
        <v>0</v>
      </c>
    </row>
    <row r="1045" spans="1:4">
      <c r="A1045" s="16">
        <f t="shared" si="72"/>
        <v>0</v>
      </c>
      <c r="B1045" s="5" t="str">
        <f t="shared" si="73"/>
        <v>I</v>
      </c>
      <c r="C1045" s="16">
        <f t="shared" si="74"/>
        <v>0</v>
      </c>
      <c r="D1045">
        <f t="shared" si="75"/>
        <v>0</v>
      </c>
    </row>
    <row r="1046" spans="1:4">
      <c r="A1046" s="16">
        <f t="shared" si="72"/>
        <v>0</v>
      </c>
      <c r="B1046" s="5" t="str">
        <f t="shared" si="73"/>
        <v>I</v>
      </c>
      <c r="C1046" s="16">
        <f t="shared" si="74"/>
        <v>0</v>
      </c>
      <c r="D1046">
        <f t="shared" si="75"/>
        <v>0</v>
      </c>
    </row>
    <row r="1047" spans="1:4">
      <c r="A1047" s="16">
        <f t="shared" si="72"/>
        <v>0</v>
      </c>
      <c r="B1047" s="5" t="str">
        <f t="shared" si="73"/>
        <v>I</v>
      </c>
      <c r="C1047" s="16">
        <f t="shared" si="74"/>
        <v>0</v>
      </c>
      <c r="D1047">
        <f t="shared" si="75"/>
        <v>0</v>
      </c>
    </row>
    <row r="1048" spans="1:4">
      <c r="A1048" s="16">
        <f t="shared" si="72"/>
        <v>0</v>
      </c>
      <c r="B1048" s="5" t="str">
        <f t="shared" si="73"/>
        <v>I</v>
      </c>
      <c r="C1048" s="16">
        <f t="shared" si="74"/>
        <v>0</v>
      </c>
      <c r="D1048">
        <f t="shared" si="75"/>
        <v>0</v>
      </c>
    </row>
    <row r="1049" spans="1:4">
      <c r="A1049" s="16">
        <f t="shared" si="72"/>
        <v>0</v>
      </c>
      <c r="B1049" s="5" t="str">
        <f t="shared" si="73"/>
        <v>I</v>
      </c>
      <c r="C1049" s="16">
        <f t="shared" si="74"/>
        <v>0</v>
      </c>
      <c r="D1049">
        <f t="shared" si="75"/>
        <v>0</v>
      </c>
    </row>
    <row r="1050" spans="1:4">
      <c r="A1050" s="16">
        <f t="shared" si="72"/>
        <v>0</v>
      </c>
      <c r="B1050" s="5" t="str">
        <f t="shared" si="73"/>
        <v>I</v>
      </c>
      <c r="C1050" s="16">
        <f t="shared" si="74"/>
        <v>0</v>
      </c>
      <c r="D1050">
        <f t="shared" si="75"/>
        <v>0</v>
      </c>
    </row>
    <row r="1051" spans="1:4">
      <c r="A1051" s="16">
        <f t="shared" si="72"/>
        <v>0</v>
      </c>
      <c r="B1051" s="5" t="str">
        <f t="shared" si="73"/>
        <v>I</v>
      </c>
      <c r="C1051" s="16">
        <f t="shared" si="74"/>
        <v>0</v>
      </c>
      <c r="D1051">
        <f t="shared" si="75"/>
        <v>0</v>
      </c>
    </row>
    <row r="1052" spans="1:4">
      <c r="A1052" s="16">
        <f t="shared" si="72"/>
        <v>0</v>
      </c>
      <c r="B1052" s="5" t="str">
        <f t="shared" si="73"/>
        <v>I</v>
      </c>
      <c r="C1052" s="16">
        <f t="shared" si="74"/>
        <v>0</v>
      </c>
      <c r="D1052">
        <f t="shared" si="75"/>
        <v>0</v>
      </c>
    </row>
    <row r="1053" spans="1:4">
      <c r="A1053" s="16">
        <f t="shared" si="72"/>
        <v>0</v>
      </c>
      <c r="B1053" s="5" t="str">
        <f t="shared" si="73"/>
        <v>I</v>
      </c>
      <c r="C1053" s="16">
        <f t="shared" si="74"/>
        <v>0</v>
      </c>
      <c r="D1053">
        <f t="shared" si="75"/>
        <v>0</v>
      </c>
    </row>
    <row r="1054" spans="1:4">
      <c r="A1054" s="16">
        <f t="shared" si="72"/>
        <v>0</v>
      </c>
      <c r="B1054" s="5" t="str">
        <f t="shared" si="73"/>
        <v>I</v>
      </c>
      <c r="C1054" s="16">
        <f t="shared" si="74"/>
        <v>0</v>
      </c>
      <c r="D1054">
        <f t="shared" si="75"/>
        <v>0</v>
      </c>
    </row>
    <row r="1055" spans="1:4">
      <c r="A1055" s="16">
        <f t="shared" si="72"/>
        <v>0</v>
      </c>
      <c r="B1055" s="5" t="str">
        <f t="shared" si="73"/>
        <v>I</v>
      </c>
      <c r="C1055" s="16">
        <f t="shared" si="74"/>
        <v>0</v>
      </c>
      <c r="D1055">
        <f t="shared" si="75"/>
        <v>0</v>
      </c>
    </row>
    <row r="1056" spans="1:4">
      <c r="A1056" s="16">
        <f t="shared" si="72"/>
        <v>0</v>
      </c>
      <c r="B1056" s="5" t="str">
        <f t="shared" si="73"/>
        <v>I</v>
      </c>
      <c r="C1056" s="16">
        <f t="shared" si="74"/>
        <v>0</v>
      </c>
      <c r="D1056">
        <f t="shared" si="75"/>
        <v>0</v>
      </c>
    </row>
    <row r="1057" spans="1:4">
      <c r="A1057" s="16">
        <f t="shared" si="72"/>
        <v>0</v>
      </c>
      <c r="B1057" s="5" t="str">
        <f t="shared" si="73"/>
        <v>I</v>
      </c>
      <c r="C1057" s="16">
        <f t="shared" si="74"/>
        <v>0</v>
      </c>
      <c r="D1057">
        <f t="shared" si="75"/>
        <v>0</v>
      </c>
    </row>
    <row r="1058" spans="1:4">
      <c r="A1058" s="16">
        <f t="shared" si="72"/>
        <v>0</v>
      </c>
      <c r="B1058" s="5" t="str">
        <f t="shared" si="73"/>
        <v>I</v>
      </c>
      <c r="C1058" s="16">
        <f t="shared" si="74"/>
        <v>0</v>
      </c>
      <c r="D1058">
        <f t="shared" si="75"/>
        <v>0</v>
      </c>
    </row>
    <row r="1059" spans="1:4">
      <c r="A1059" s="16">
        <f t="shared" si="72"/>
        <v>0</v>
      </c>
      <c r="B1059" s="5" t="str">
        <f t="shared" si="73"/>
        <v>I</v>
      </c>
      <c r="C1059" s="16">
        <f t="shared" si="74"/>
        <v>0</v>
      </c>
      <c r="D1059">
        <f t="shared" si="75"/>
        <v>0</v>
      </c>
    </row>
    <row r="1060" spans="1:4">
      <c r="A1060" s="16">
        <f t="shared" si="72"/>
        <v>0</v>
      </c>
      <c r="B1060" s="5" t="str">
        <f t="shared" si="73"/>
        <v>I</v>
      </c>
      <c r="C1060" s="16">
        <f t="shared" si="74"/>
        <v>0</v>
      </c>
      <c r="D1060">
        <f t="shared" si="75"/>
        <v>0</v>
      </c>
    </row>
    <row r="1061" spans="1:4">
      <c r="A1061" s="16">
        <f t="shared" si="72"/>
        <v>0</v>
      </c>
      <c r="B1061" s="5" t="str">
        <f t="shared" si="73"/>
        <v>I</v>
      </c>
      <c r="C1061" s="16">
        <f t="shared" si="74"/>
        <v>0</v>
      </c>
      <c r="D1061">
        <f t="shared" si="75"/>
        <v>0</v>
      </c>
    </row>
    <row r="1062" spans="1:4">
      <c r="A1062" s="16">
        <f t="shared" si="72"/>
        <v>0</v>
      </c>
      <c r="B1062" s="5" t="str">
        <f t="shared" si="73"/>
        <v>I</v>
      </c>
      <c r="C1062" s="16">
        <f t="shared" si="74"/>
        <v>0</v>
      </c>
      <c r="D1062">
        <f t="shared" si="75"/>
        <v>0</v>
      </c>
    </row>
    <row r="1063" spans="1:4">
      <c r="A1063" s="16">
        <f t="shared" si="72"/>
        <v>0</v>
      </c>
      <c r="B1063" s="5" t="str">
        <f t="shared" si="73"/>
        <v>I</v>
      </c>
      <c r="C1063" s="16">
        <f t="shared" si="74"/>
        <v>0</v>
      </c>
      <c r="D1063">
        <f t="shared" si="75"/>
        <v>0</v>
      </c>
    </row>
    <row r="1064" spans="1:4">
      <c r="A1064" s="16">
        <f t="shared" si="72"/>
        <v>0</v>
      </c>
      <c r="B1064" s="5" t="str">
        <f t="shared" si="73"/>
        <v>I</v>
      </c>
      <c r="C1064" s="16">
        <f t="shared" si="74"/>
        <v>0</v>
      </c>
      <c r="D1064">
        <f t="shared" si="75"/>
        <v>0</v>
      </c>
    </row>
    <row r="1065" spans="1:4">
      <c r="A1065" s="16">
        <f t="shared" si="72"/>
        <v>0</v>
      </c>
      <c r="B1065" s="5" t="str">
        <f t="shared" si="73"/>
        <v>I</v>
      </c>
      <c r="C1065" s="16">
        <f t="shared" si="74"/>
        <v>0</v>
      </c>
      <c r="D1065">
        <f t="shared" si="75"/>
        <v>0</v>
      </c>
    </row>
    <row r="1066" spans="1:4">
      <c r="A1066" s="16">
        <f t="shared" si="72"/>
        <v>0</v>
      </c>
      <c r="B1066" s="5" t="str">
        <f t="shared" si="73"/>
        <v>I</v>
      </c>
      <c r="C1066" s="16">
        <f t="shared" si="74"/>
        <v>0</v>
      </c>
      <c r="D1066">
        <f t="shared" si="75"/>
        <v>0</v>
      </c>
    </row>
    <row r="1067" spans="1:4">
      <c r="A1067" s="16">
        <f t="shared" si="72"/>
        <v>0</v>
      </c>
      <c r="B1067" s="5" t="str">
        <f t="shared" si="73"/>
        <v>I</v>
      </c>
      <c r="C1067" s="16">
        <f t="shared" si="74"/>
        <v>0</v>
      </c>
      <c r="D1067">
        <f t="shared" si="75"/>
        <v>0</v>
      </c>
    </row>
    <row r="1068" spans="1:4">
      <c r="A1068" s="16">
        <f t="shared" si="72"/>
        <v>0</v>
      </c>
      <c r="B1068" s="5" t="str">
        <f t="shared" si="73"/>
        <v>I</v>
      </c>
      <c r="C1068" s="16">
        <f t="shared" si="74"/>
        <v>0</v>
      </c>
      <c r="D1068">
        <f t="shared" si="75"/>
        <v>0</v>
      </c>
    </row>
    <row r="1069" spans="1:4">
      <c r="A1069" s="16">
        <f t="shared" si="72"/>
        <v>0</v>
      </c>
      <c r="B1069" s="5" t="str">
        <f t="shared" si="73"/>
        <v>I</v>
      </c>
      <c r="C1069" s="16">
        <f t="shared" si="74"/>
        <v>0</v>
      </c>
      <c r="D1069">
        <f t="shared" si="75"/>
        <v>0</v>
      </c>
    </row>
    <row r="1070" spans="1:4">
      <c r="A1070" s="16">
        <f t="shared" si="72"/>
        <v>0</v>
      </c>
      <c r="B1070" s="5" t="str">
        <f t="shared" si="73"/>
        <v>I</v>
      </c>
      <c r="C1070" s="16">
        <f t="shared" si="74"/>
        <v>0</v>
      </c>
      <c r="D1070">
        <f t="shared" si="75"/>
        <v>0</v>
      </c>
    </row>
    <row r="1071" spans="1:4">
      <c r="A1071" s="16">
        <f t="shared" si="72"/>
        <v>0</v>
      </c>
      <c r="B1071" s="5" t="str">
        <f t="shared" si="73"/>
        <v>I</v>
      </c>
      <c r="C1071" s="16">
        <f t="shared" si="74"/>
        <v>0</v>
      </c>
      <c r="D1071">
        <f t="shared" si="75"/>
        <v>0</v>
      </c>
    </row>
    <row r="1072" spans="1:4">
      <c r="A1072" s="16">
        <f t="shared" si="72"/>
        <v>0</v>
      </c>
      <c r="B1072" s="5" t="str">
        <f t="shared" si="73"/>
        <v>I</v>
      </c>
      <c r="C1072" s="16">
        <f t="shared" si="74"/>
        <v>0</v>
      </c>
      <c r="D1072">
        <f t="shared" si="75"/>
        <v>0</v>
      </c>
    </row>
    <row r="1073" spans="1:4">
      <c r="A1073" s="16">
        <f t="shared" si="72"/>
        <v>0</v>
      </c>
      <c r="B1073" s="5" t="str">
        <f t="shared" si="73"/>
        <v>I</v>
      </c>
      <c r="C1073" s="16">
        <f t="shared" si="74"/>
        <v>0</v>
      </c>
      <c r="D1073">
        <f t="shared" si="75"/>
        <v>0</v>
      </c>
    </row>
    <row r="1074" spans="1:4">
      <c r="A1074" s="16">
        <f t="shared" si="72"/>
        <v>0</v>
      </c>
      <c r="B1074" s="5" t="str">
        <f t="shared" si="73"/>
        <v>I</v>
      </c>
      <c r="C1074" s="16">
        <f t="shared" si="74"/>
        <v>0</v>
      </c>
      <c r="D1074">
        <f t="shared" si="75"/>
        <v>0</v>
      </c>
    </row>
    <row r="1075" spans="1:4">
      <c r="A1075" s="16">
        <f t="shared" si="72"/>
        <v>0</v>
      </c>
      <c r="B1075" s="5" t="str">
        <f t="shared" si="73"/>
        <v>I</v>
      </c>
      <c r="C1075" s="16">
        <f t="shared" si="74"/>
        <v>0</v>
      </c>
      <c r="D1075">
        <f t="shared" si="75"/>
        <v>0</v>
      </c>
    </row>
    <row r="1076" spans="1:4">
      <c r="A1076" s="16">
        <f t="shared" si="72"/>
        <v>0</v>
      </c>
      <c r="B1076" s="5" t="str">
        <f t="shared" si="73"/>
        <v>I</v>
      </c>
      <c r="C1076" s="16">
        <f t="shared" si="74"/>
        <v>0</v>
      </c>
      <c r="D1076">
        <f t="shared" si="75"/>
        <v>0</v>
      </c>
    </row>
    <row r="1077" spans="1:4">
      <c r="A1077" s="16">
        <f t="shared" si="72"/>
        <v>0</v>
      </c>
      <c r="B1077" s="5" t="str">
        <f t="shared" si="73"/>
        <v>I</v>
      </c>
      <c r="C1077" s="16">
        <f t="shared" si="74"/>
        <v>0</v>
      </c>
      <c r="D1077">
        <f t="shared" si="75"/>
        <v>0</v>
      </c>
    </row>
    <row r="1078" spans="1:4">
      <c r="A1078" s="16">
        <f t="shared" si="72"/>
        <v>0</v>
      </c>
      <c r="B1078" s="5" t="str">
        <f t="shared" si="73"/>
        <v>I</v>
      </c>
      <c r="C1078" s="16">
        <f t="shared" si="74"/>
        <v>0</v>
      </c>
      <c r="D1078">
        <f t="shared" si="75"/>
        <v>0</v>
      </c>
    </row>
    <row r="1079" spans="1:4">
      <c r="A1079" s="16">
        <f t="shared" si="72"/>
        <v>0</v>
      </c>
      <c r="B1079" s="5" t="str">
        <f t="shared" si="73"/>
        <v>I</v>
      </c>
      <c r="C1079" s="16">
        <f t="shared" si="74"/>
        <v>0</v>
      </c>
      <c r="D1079">
        <f t="shared" si="75"/>
        <v>0</v>
      </c>
    </row>
    <row r="1080" spans="1:4">
      <c r="A1080" s="16">
        <f t="shared" si="72"/>
        <v>0</v>
      </c>
      <c r="B1080" s="5" t="str">
        <f t="shared" si="73"/>
        <v>I</v>
      </c>
      <c r="C1080" s="16">
        <f t="shared" si="74"/>
        <v>0</v>
      </c>
      <c r="D1080">
        <f t="shared" si="75"/>
        <v>0</v>
      </c>
    </row>
    <row r="1081" spans="1:4">
      <c r="A1081" s="16">
        <f t="shared" si="72"/>
        <v>0</v>
      </c>
      <c r="B1081" s="5" t="str">
        <f t="shared" si="73"/>
        <v>I</v>
      </c>
      <c r="C1081" s="16">
        <f t="shared" si="74"/>
        <v>0</v>
      </c>
      <c r="D1081">
        <f t="shared" si="75"/>
        <v>0</v>
      </c>
    </row>
    <row r="1082" spans="1:4">
      <c r="A1082" s="16">
        <f t="shared" si="72"/>
        <v>0</v>
      </c>
      <c r="B1082" s="5" t="str">
        <f t="shared" si="73"/>
        <v>I</v>
      </c>
      <c r="C1082" s="16">
        <f t="shared" si="74"/>
        <v>0</v>
      </c>
      <c r="D1082">
        <f t="shared" si="75"/>
        <v>0</v>
      </c>
    </row>
    <row r="1083" spans="1:4">
      <c r="A1083" s="16">
        <f t="shared" si="72"/>
        <v>0</v>
      </c>
      <c r="B1083" s="5" t="str">
        <f t="shared" si="73"/>
        <v>I</v>
      </c>
      <c r="C1083" s="16">
        <f t="shared" si="74"/>
        <v>0</v>
      </c>
      <c r="D1083">
        <f t="shared" si="75"/>
        <v>0</v>
      </c>
    </row>
    <row r="1084" spans="1:4">
      <c r="A1084" s="16">
        <f t="shared" si="72"/>
        <v>0</v>
      </c>
      <c r="B1084" s="5" t="str">
        <f t="shared" si="73"/>
        <v>I</v>
      </c>
      <c r="C1084" s="16">
        <f t="shared" si="74"/>
        <v>0</v>
      </c>
      <c r="D1084">
        <f t="shared" si="75"/>
        <v>0</v>
      </c>
    </row>
    <row r="1085" spans="1:4">
      <c r="A1085" s="16">
        <f t="shared" si="72"/>
        <v>0</v>
      </c>
      <c r="B1085" s="5" t="str">
        <f t="shared" si="73"/>
        <v>I</v>
      </c>
      <c r="C1085" s="16">
        <f t="shared" si="74"/>
        <v>0</v>
      </c>
      <c r="D1085">
        <f t="shared" si="75"/>
        <v>0</v>
      </c>
    </row>
    <row r="1086" spans="1:4">
      <c r="A1086" s="16">
        <f t="shared" si="72"/>
        <v>0</v>
      </c>
      <c r="B1086" s="5" t="str">
        <f t="shared" si="73"/>
        <v>I</v>
      </c>
      <c r="C1086" s="16">
        <f t="shared" si="74"/>
        <v>0</v>
      </c>
      <c r="D1086">
        <f t="shared" si="75"/>
        <v>0</v>
      </c>
    </row>
    <row r="1087" spans="1:4">
      <c r="A1087" s="16">
        <f t="shared" si="72"/>
        <v>0</v>
      </c>
      <c r="B1087" s="5" t="str">
        <f t="shared" si="73"/>
        <v>I</v>
      </c>
      <c r="C1087" s="16">
        <f t="shared" si="74"/>
        <v>0</v>
      </c>
      <c r="D1087">
        <f t="shared" si="75"/>
        <v>0</v>
      </c>
    </row>
    <row r="1088" spans="1:4">
      <c r="A1088" s="16">
        <f t="shared" si="72"/>
        <v>0</v>
      </c>
      <c r="B1088" s="5" t="str">
        <f t="shared" si="73"/>
        <v>I</v>
      </c>
      <c r="C1088" s="16">
        <f t="shared" si="74"/>
        <v>0</v>
      </c>
      <c r="D1088">
        <f t="shared" si="75"/>
        <v>0</v>
      </c>
    </row>
    <row r="1089" spans="1:4">
      <c r="A1089" s="16">
        <f t="shared" si="72"/>
        <v>0</v>
      </c>
      <c r="B1089" s="5" t="str">
        <f t="shared" si="73"/>
        <v>I</v>
      </c>
      <c r="C1089" s="16">
        <f t="shared" si="74"/>
        <v>0</v>
      </c>
      <c r="D1089">
        <f t="shared" si="75"/>
        <v>0</v>
      </c>
    </row>
    <row r="1090" spans="1:4">
      <c r="A1090" s="16">
        <f t="shared" si="72"/>
        <v>0</v>
      </c>
      <c r="B1090" s="5" t="str">
        <f t="shared" si="73"/>
        <v>I</v>
      </c>
      <c r="C1090" s="16">
        <f t="shared" si="74"/>
        <v>0</v>
      </c>
      <c r="D1090">
        <f t="shared" si="75"/>
        <v>0</v>
      </c>
    </row>
    <row r="1091" spans="1:4">
      <c r="A1091" s="16">
        <f t="shared" si="72"/>
        <v>0</v>
      </c>
      <c r="B1091" s="5" t="str">
        <f t="shared" si="73"/>
        <v>I</v>
      </c>
      <c r="C1091" s="16">
        <f t="shared" si="74"/>
        <v>0</v>
      </c>
      <c r="D1091">
        <f t="shared" si="75"/>
        <v>0</v>
      </c>
    </row>
    <row r="1092" spans="1:4">
      <c r="A1092" s="16">
        <f t="shared" si="72"/>
        <v>0</v>
      </c>
      <c r="B1092" s="5" t="str">
        <f t="shared" si="73"/>
        <v>I</v>
      </c>
      <c r="C1092" s="16">
        <f t="shared" si="74"/>
        <v>0</v>
      </c>
      <c r="D1092">
        <f t="shared" si="75"/>
        <v>0</v>
      </c>
    </row>
    <row r="1093" spans="1:4">
      <c r="A1093" s="16">
        <f t="shared" si="72"/>
        <v>0</v>
      </c>
      <c r="B1093" s="5" t="str">
        <f t="shared" si="73"/>
        <v>I</v>
      </c>
      <c r="C1093" s="16">
        <f t="shared" si="74"/>
        <v>0</v>
      </c>
      <c r="D1093">
        <f t="shared" si="75"/>
        <v>0</v>
      </c>
    </row>
    <row r="1094" spans="1:4">
      <c r="A1094" s="16">
        <f t="shared" si="72"/>
        <v>0</v>
      </c>
      <c r="B1094" s="5" t="str">
        <f t="shared" si="73"/>
        <v>I</v>
      </c>
      <c r="C1094" s="16">
        <f t="shared" si="74"/>
        <v>0</v>
      </c>
      <c r="D1094">
        <f t="shared" si="75"/>
        <v>0</v>
      </c>
    </row>
    <row r="1095" spans="1:4">
      <c r="A1095" s="16">
        <f t="shared" si="72"/>
        <v>0</v>
      </c>
      <c r="B1095" s="5" t="str">
        <f t="shared" si="73"/>
        <v>I</v>
      </c>
      <c r="C1095" s="16">
        <f t="shared" si="74"/>
        <v>0</v>
      </c>
      <c r="D1095">
        <f t="shared" si="75"/>
        <v>0</v>
      </c>
    </row>
    <row r="1096" spans="1:4">
      <c r="A1096" s="16">
        <f t="shared" si="72"/>
        <v>0</v>
      </c>
      <c r="B1096" s="5" t="str">
        <f t="shared" si="73"/>
        <v>I</v>
      </c>
      <c r="C1096" s="16">
        <f t="shared" si="74"/>
        <v>0</v>
      </c>
      <c r="D1096">
        <f t="shared" si="75"/>
        <v>0</v>
      </c>
    </row>
    <row r="1097" spans="1:4">
      <c r="A1097" s="16">
        <f t="shared" si="72"/>
        <v>0</v>
      </c>
      <c r="B1097" s="5" t="str">
        <f t="shared" si="73"/>
        <v>I</v>
      </c>
      <c r="C1097" s="16">
        <f t="shared" si="74"/>
        <v>0</v>
      </c>
      <c r="D1097">
        <f t="shared" si="75"/>
        <v>0</v>
      </c>
    </row>
    <row r="1098" spans="1:4">
      <c r="A1098" s="16">
        <f t="shared" si="72"/>
        <v>0</v>
      </c>
      <c r="B1098" s="5" t="str">
        <f t="shared" si="73"/>
        <v>I</v>
      </c>
      <c r="C1098" s="16">
        <f t="shared" si="74"/>
        <v>0</v>
      </c>
      <c r="D1098">
        <f t="shared" si="75"/>
        <v>0</v>
      </c>
    </row>
    <row r="1099" spans="1:4">
      <c r="A1099" s="16">
        <f t="shared" ref="A1099:A1162" si="76">L1099</f>
        <v>0</v>
      </c>
      <c r="B1099" s="5" t="str">
        <f t="shared" ref="B1099:B1162" si="77">IF(J1099="s","II","I")</f>
        <v>I</v>
      </c>
      <c r="C1099" s="16">
        <f t="shared" ref="C1099:C1162" si="78">I1099</f>
        <v>0</v>
      </c>
      <c r="D1099">
        <f t="shared" ref="D1099:D1162" si="79">K1099</f>
        <v>0</v>
      </c>
    </row>
    <row r="1100" spans="1:4">
      <c r="A1100" s="16">
        <f t="shared" si="76"/>
        <v>0</v>
      </c>
      <c r="B1100" s="5" t="str">
        <f t="shared" si="77"/>
        <v>I</v>
      </c>
      <c r="C1100" s="16">
        <f t="shared" si="78"/>
        <v>0</v>
      </c>
      <c r="D1100">
        <f t="shared" si="79"/>
        <v>0</v>
      </c>
    </row>
    <row r="1101" spans="1:4">
      <c r="A1101" s="16">
        <f t="shared" si="76"/>
        <v>0</v>
      </c>
      <c r="B1101" s="5" t="str">
        <f t="shared" si="77"/>
        <v>I</v>
      </c>
      <c r="C1101" s="16">
        <f t="shared" si="78"/>
        <v>0</v>
      </c>
      <c r="D1101">
        <f t="shared" si="79"/>
        <v>0</v>
      </c>
    </row>
    <row r="1102" spans="1:4">
      <c r="A1102" s="16">
        <f t="shared" si="76"/>
        <v>0</v>
      </c>
      <c r="B1102" s="5" t="str">
        <f t="shared" si="77"/>
        <v>I</v>
      </c>
      <c r="C1102" s="16">
        <f t="shared" si="78"/>
        <v>0</v>
      </c>
      <c r="D1102">
        <f t="shared" si="79"/>
        <v>0</v>
      </c>
    </row>
    <row r="1103" spans="1:4">
      <c r="A1103" s="16">
        <f t="shared" si="76"/>
        <v>0</v>
      </c>
      <c r="B1103" s="5" t="str">
        <f t="shared" si="77"/>
        <v>I</v>
      </c>
      <c r="C1103" s="16">
        <f t="shared" si="78"/>
        <v>0</v>
      </c>
      <c r="D1103">
        <f t="shared" si="79"/>
        <v>0</v>
      </c>
    </row>
    <row r="1104" spans="1:4">
      <c r="A1104" s="16">
        <f t="shared" si="76"/>
        <v>0</v>
      </c>
      <c r="B1104" s="5" t="str">
        <f t="shared" si="77"/>
        <v>I</v>
      </c>
      <c r="C1104" s="16">
        <f t="shared" si="78"/>
        <v>0</v>
      </c>
      <c r="D1104">
        <f t="shared" si="79"/>
        <v>0</v>
      </c>
    </row>
    <row r="1105" spans="1:4">
      <c r="A1105" s="16">
        <f t="shared" si="76"/>
        <v>0</v>
      </c>
      <c r="B1105" s="5" t="str">
        <f t="shared" si="77"/>
        <v>I</v>
      </c>
      <c r="C1105" s="16">
        <f t="shared" si="78"/>
        <v>0</v>
      </c>
      <c r="D1105">
        <f t="shared" si="79"/>
        <v>0</v>
      </c>
    </row>
    <row r="1106" spans="1:4">
      <c r="A1106" s="16">
        <f t="shared" si="76"/>
        <v>0</v>
      </c>
      <c r="B1106" s="5" t="str">
        <f t="shared" si="77"/>
        <v>I</v>
      </c>
      <c r="C1106" s="16">
        <f t="shared" si="78"/>
        <v>0</v>
      </c>
      <c r="D1106">
        <f t="shared" si="79"/>
        <v>0</v>
      </c>
    </row>
    <row r="1107" spans="1:4">
      <c r="A1107" s="16">
        <f t="shared" si="76"/>
        <v>0</v>
      </c>
      <c r="B1107" s="5" t="str">
        <f t="shared" si="77"/>
        <v>I</v>
      </c>
      <c r="C1107" s="16">
        <f t="shared" si="78"/>
        <v>0</v>
      </c>
      <c r="D1107">
        <f t="shared" si="79"/>
        <v>0</v>
      </c>
    </row>
    <row r="1108" spans="1:4">
      <c r="A1108" s="16">
        <f t="shared" si="76"/>
        <v>0</v>
      </c>
      <c r="B1108" s="5" t="str">
        <f t="shared" si="77"/>
        <v>I</v>
      </c>
      <c r="C1108" s="16">
        <f t="shared" si="78"/>
        <v>0</v>
      </c>
      <c r="D1108">
        <f t="shared" si="79"/>
        <v>0</v>
      </c>
    </row>
    <row r="1109" spans="1:4">
      <c r="A1109" s="16">
        <f t="shared" si="76"/>
        <v>0</v>
      </c>
      <c r="B1109" s="5" t="str">
        <f t="shared" si="77"/>
        <v>I</v>
      </c>
      <c r="C1109" s="16">
        <f t="shared" si="78"/>
        <v>0</v>
      </c>
      <c r="D1109">
        <f t="shared" si="79"/>
        <v>0</v>
      </c>
    </row>
    <row r="1110" spans="1:4">
      <c r="A1110" s="16">
        <f t="shared" si="76"/>
        <v>0</v>
      </c>
      <c r="B1110" s="5" t="str">
        <f t="shared" si="77"/>
        <v>I</v>
      </c>
      <c r="C1110" s="16">
        <f t="shared" si="78"/>
        <v>0</v>
      </c>
      <c r="D1110">
        <f t="shared" si="79"/>
        <v>0</v>
      </c>
    </row>
    <row r="1111" spans="1:4">
      <c r="A1111" s="16">
        <f t="shared" si="76"/>
        <v>0</v>
      </c>
      <c r="B1111" s="5" t="str">
        <f t="shared" si="77"/>
        <v>I</v>
      </c>
      <c r="C1111" s="16">
        <f t="shared" si="78"/>
        <v>0</v>
      </c>
      <c r="D1111">
        <f t="shared" si="79"/>
        <v>0</v>
      </c>
    </row>
    <row r="1112" spans="1:4">
      <c r="A1112" s="16">
        <f t="shared" si="76"/>
        <v>0</v>
      </c>
      <c r="B1112" s="5" t="str">
        <f t="shared" si="77"/>
        <v>I</v>
      </c>
      <c r="C1112" s="16">
        <f t="shared" si="78"/>
        <v>0</v>
      </c>
      <c r="D1112">
        <f t="shared" si="79"/>
        <v>0</v>
      </c>
    </row>
    <row r="1113" spans="1:4">
      <c r="A1113" s="16">
        <f t="shared" si="76"/>
        <v>0</v>
      </c>
      <c r="B1113" s="5" t="str">
        <f t="shared" si="77"/>
        <v>I</v>
      </c>
      <c r="C1113" s="16">
        <f t="shared" si="78"/>
        <v>0</v>
      </c>
      <c r="D1113">
        <f t="shared" si="79"/>
        <v>0</v>
      </c>
    </row>
    <row r="1114" spans="1:4">
      <c r="A1114" s="16">
        <f t="shared" si="76"/>
        <v>0</v>
      </c>
      <c r="B1114" s="5" t="str">
        <f t="shared" si="77"/>
        <v>I</v>
      </c>
      <c r="C1114" s="16">
        <f t="shared" si="78"/>
        <v>0</v>
      </c>
      <c r="D1114">
        <f t="shared" si="79"/>
        <v>0</v>
      </c>
    </row>
    <row r="1115" spans="1:4">
      <c r="A1115" s="16">
        <f t="shared" si="76"/>
        <v>0</v>
      </c>
      <c r="B1115" s="5" t="str">
        <f t="shared" si="77"/>
        <v>I</v>
      </c>
      <c r="C1115" s="16">
        <f t="shared" si="78"/>
        <v>0</v>
      </c>
      <c r="D1115">
        <f t="shared" si="79"/>
        <v>0</v>
      </c>
    </row>
    <row r="1116" spans="1:4">
      <c r="A1116" s="16">
        <f t="shared" si="76"/>
        <v>0</v>
      </c>
      <c r="B1116" s="5" t="str">
        <f t="shared" si="77"/>
        <v>I</v>
      </c>
      <c r="C1116" s="16">
        <f t="shared" si="78"/>
        <v>0</v>
      </c>
      <c r="D1116">
        <f t="shared" si="79"/>
        <v>0</v>
      </c>
    </row>
    <row r="1117" spans="1:4">
      <c r="A1117" s="16">
        <f t="shared" si="76"/>
        <v>0</v>
      </c>
      <c r="B1117" s="5" t="str">
        <f t="shared" si="77"/>
        <v>I</v>
      </c>
      <c r="C1117" s="16">
        <f t="shared" si="78"/>
        <v>0</v>
      </c>
      <c r="D1117">
        <f t="shared" si="79"/>
        <v>0</v>
      </c>
    </row>
    <row r="1118" spans="1:4">
      <c r="A1118" s="16">
        <f t="shared" si="76"/>
        <v>0</v>
      </c>
      <c r="B1118" s="5" t="str">
        <f t="shared" si="77"/>
        <v>I</v>
      </c>
      <c r="C1118" s="16">
        <f t="shared" si="78"/>
        <v>0</v>
      </c>
      <c r="D1118">
        <f t="shared" si="79"/>
        <v>0</v>
      </c>
    </row>
    <row r="1119" spans="1:4">
      <c r="A1119" s="16">
        <f t="shared" si="76"/>
        <v>0</v>
      </c>
      <c r="B1119" s="5" t="str">
        <f t="shared" si="77"/>
        <v>I</v>
      </c>
      <c r="C1119" s="16">
        <f t="shared" si="78"/>
        <v>0</v>
      </c>
      <c r="D1119">
        <f t="shared" si="79"/>
        <v>0</v>
      </c>
    </row>
    <row r="1120" spans="1:4">
      <c r="A1120" s="16">
        <f t="shared" si="76"/>
        <v>0</v>
      </c>
      <c r="B1120" s="5" t="str">
        <f t="shared" si="77"/>
        <v>I</v>
      </c>
      <c r="C1120" s="16">
        <f t="shared" si="78"/>
        <v>0</v>
      </c>
      <c r="D1120">
        <f t="shared" si="79"/>
        <v>0</v>
      </c>
    </row>
    <row r="1121" spans="1:4">
      <c r="A1121" s="16">
        <f t="shared" si="76"/>
        <v>0</v>
      </c>
      <c r="B1121" s="5" t="str">
        <f t="shared" si="77"/>
        <v>I</v>
      </c>
      <c r="C1121" s="16">
        <f t="shared" si="78"/>
        <v>0</v>
      </c>
      <c r="D1121">
        <f t="shared" si="79"/>
        <v>0</v>
      </c>
    </row>
    <row r="1122" spans="1:4">
      <c r="A1122" s="16">
        <f t="shared" si="76"/>
        <v>0</v>
      </c>
      <c r="B1122" s="5" t="str">
        <f t="shared" si="77"/>
        <v>I</v>
      </c>
      <c r="C1122" s="16">
        <f t="shared" si="78"/>
        <v>0</v>
      </c>
      <c r="D1122">
        <f t="shared" si="79"/>
        <v>0</v>
      </c>
    </row>
    <row r="1123" spans="1:4">
      <c r="A1123" s="16">
        <f t="shared" si="76"/>
        <v>0</v>
      </c>
      <c r="B1123" s="5" t="str">
        <f t="shared" si="77"/>
        <v>I</v>
      </c>
      <c r="C1123" s="16">
        <f t="shared" si="78"/>
        <v>0</v>
      </c>
      <c r="D1123">
        <f t="shared" si="79"/>
        <v>0</v>
      </c>
    </row>
    <row r="1124" spans="1:4">
      <c r="A1124" s="16">
        <f t="shared" si="76"/>
        <v>0</v>
      </c>
      <c r="B1124" s="5" t="str">
        <f t="shared" si="77"/>
        <v>I</v>
      </c>
      <c r="C1124" s="16">
        <f t="shared" si="78"/>
        <v>0</v>
      </c>
      <c r="D1124">
        <f t="shared" si="79"/>
        <v>0</v>
      </c>
    </row>
    <row r="1125" spans="1:4">
      <c r="A1125" s="16">
        <f t="shared" si="76"/>
        <v>0</v>
      </c>
      <c r="B1125" s="5" t="str">
        <f t="shared" si="77"/>
        <v>I</v>
      </c>
      <c r="C1125" s="16">
        <f t="shared" si="78"/>
        <v>0</v>
      </c>
      <c r="D1125">
        <f t="shared" si="79"/>
        <v>0</v>
      </c>
    </row>
    <row r="1126" spans="1:4">
      <c r="A1126" s="16">
        <f t="shared" si="76"/>
        <v>0</v>
      </c>
      <c r="B1126" s="5" t="str">
        <f t="shared" si="77"/>
        <v>I</v>
      </c>
      <c r="C1126" s="16">
        <f t="shared" si="78"/>
        <v>0</v>
      </c>
      <c r="D1126">
        <f t="shared" si="79"/>
        <v>0</v>
      </c>
    </row>
    <row r="1127" spans="1:4">
      <c r="A1127" s="16">
        <f t="shared" si="76"/>
        <v>0</v>
      </c>
      <c r="B1127" s="5" t="str">
        <f t="shared" si="77"/>
        <v>I</v>
      </c>
      <c r="C1127" s="16">
        <f t="shared" si="78"/>
        <v>0</v>
      </c>
      <c r="D1127">
        <f t="shared" si="79"/>
        <v>0</v>
      </c>
    </row>
    <row r="1128" spans="1:4">
      <c r="A1128" s="16">
        <f t="shared" si="76"/>
        <v>0</v>
      </c>
      <c r="B1128" s="5" t="str">
        <f t="shared" si="77"/>
        <v>I</v>
      </c>
      <c r="C1128" s="16">
        <f t="shared" si="78"/>
        <v>0</v>
      </c>
      <c r="D1128">
        <f t="shared" si="79"/>
        <v>0</v>
      </c>
    </row>
    <row r="1129" spans="1:4">
      <c r="A1129" s="16">
        <f t="shared" si="76"/>
        <v>0</v>
      </c>
      <c r="B1129" s="5" t="str">
        <f t="shared" si="77"/>
        <v>I</v>
      </c>
      <c r="C1129" s="16">
        <f t="shared" si="78"/>
        <v>0</v>
      </c>
      <c r="D1129">
        <f t="shared" si="79"/>
        <v>0</v>
      </c>
    </row>
    <row r="1130" spans="1:4">
      <c r="A1130" s="16">
        <f t="shared" si="76"/>
        <v>0</v>
      </c>
      <c r="B1130" s="5" t="str">
        <f t="shared" si="77"/>
        <v>I</v>
      </c>
      <c r="C1130" s="16">
        <f t="shared" si="78"/>
        <v>0</v>
      </c>
      <c r="D1130">
        <f t="shared" si="79"/>
        <v>0</v>
      </c>
    </row>
    <row r="1131" spans="1:4">
      <c r="A1131" s="16">
        <f t="shared" si="76"/>
        <v>0</v>
      </c>
      <c r="B1131" s="5" t="str">
        <f t="shared" si="77"/>
        <v>I</v>
      </c>
      <c r="C1131" s="16">
        <f t="shared" si="78"/>
        <v>0</v>
      </c>
      <c r="D1131">
        <f t="shared" si="79"/>
        <v>0</v>
      </c>
    </row>
    <row r="1132" spans="1:4">
      <c r="A1132" s="16">
        <f t="shared" si="76"/>
        <v>0</v>
      </c>
      <c r="B1132" s="5" t="str">
        <f t="shared" si="77"/>
        <v>I</v>
      </c>
      <c r="C1132" s="16">
        <f t="shared" si="78"/>
        <v>0</v>
      </c>
      <c r="D1132">
        <f t="shared" si="79"/>
        <v>0</v>
      </c>
    </row>
    <row r="1133" spans="1:4">
      <c r="A1133" s="16">
        <f t="shared" si="76"/>
        <v>0</v>
      </c>
      <c r="B1133" s="5" t="str">
        <f t="shared" si="77"/>
        <v>I</v>
      </c>
      <c r="C1133" s="16">
        <f t="shared" si="78"/>
        <v>0</v>
      </c>
      <c r="D1133">
        <f t="shared" si="79"/>
        <v>0</v>
      </c>
    </row>
    <row r="1134" spans="1:4">
      <c r="A1134" s="16">
        <f t="shared" si="76"/>
        <v>0</v>
      </c>
      <c r="B1134" s="5" t="str">
        <f t="shared" si="77"/>
        <v>I</v>
      </c>
      <c r="C1134" s="16">
        <f t="shared" si="78"/>
        <v>0</v>
      </c>
      <c r="D1134">
        <f t="shared" si="79"/>
        <v>0</v>
      </c>
    </row>
    <row r="1135" spans="1:4">
      <c r="A1135" s="16">
        <f t="shared" si="76"/>
        <v>0</v>
      </c>
      <c r="B1135" s="5" t="str">
        <f t="shared" si="77"/>
        <v>I</v>
      </c>
      <c r="C1135" s="16">
        <f t="shared" si="78"/>
        <v>0</v>
      </c>
      <c r="D1135">
        <f t="shared" si="79"/>
        <v>0</v>
      </c>
    </row>
    <row r="1136" spans="1:4">
      <c r="A1136" s="16">
        <f t="shared" si="76"/>
        <v>0</v>
      </c>
      <c r="B1136" s="5" t="str">
        <f t="shared" si="77"/>
        <v>I</v>
      </c>
      <c r="C1136" s="16">
        <f t="shared" si="78"/>
        <v>0</v>
      </c>
      <c r="D1136">
        <f t="shared" si="79"/>
        <v>0</v>
      </c>
    </row>
    <row r="1137" spans="1:4">
      <c r="A1137" s="16">
        <f t="shared" si="76"/>
        <v>0</v>
      </c>
      <c r="B1137" s="5" t="str">
        <f t="shared" si="77"/>
        <v>I</v>
      </c>
      <c r="C1137" s="16">
        <f t="shared" si="78"/>
        <v>0</v>
      </c>
      <c r="D1137">
        <f t="shared" si="79"/>
        <v>0</v>
      </c>
    </row>
    <row r="1138" spans="1:4">
      <c r="A1138" s="16">
        <f t="shared" si="76"/>
        <v>0</v>
      </c>
      <c r="B1138" s="5" t="str">
        <f t="shared" si="77"/>
        <v>I</v>
      </c>
      <c r="C1138" s="16">
        <f t="shared" si="78"/>
        <v>0</v>
      </c>
      <c r="D1138">
        <f t="shared" si="79"/>
        <v>0</v>
      </c>
    </row>
    <row r="1139" spans="1:4">
      <c r="A1139" s="16">
        <f t="shared" si="76"/>
        <v>0</v>
      </c>
      <c r="B1139" s="5" t="str">
        <f t="shared" si="77"/>
        <v>I</v>
      </c>
      <c r="C1139" s="16">
        <f t="shared" si="78"/>
        <v>0</v>
      </c>
      <c r="D1139">
        <f t="shared" si="79"/>
        <v>0</v>
      </c>
    </row>
    <row r="1140" spans="1:4">
      <c r="A1140" s="16">
        <f t="shared" si="76"/>
        <v>0</v>
      </c>
      <c r="B1140" s="5" t="str">
        <f t="shared" si="77"/>
        <v>I</v>
      </c>
      <c r="C1140" s="16">
        <f t="shared" si="78"/>
        <v>0</v>
      </c>
      <c r="D1140">
        <f t="shared" si="79"/>
        <v>0</v>
      </c>
    </row>
    <row r="1141" spans="1:4">
      <c r="A1141" s="16">
        <f t="shared" si="76"/>
        <v>0</v>
      </c>
      <c r="B1141" s="5" t="str">
        <f t="shared" si="77"/>
        <v>I</v>
      </c>
      <c r="C1141" s="16">
        <f t="shared" si="78"/>
        <v>0</v>
      </c>
      <c r="D1141">
        <f t="shared" si="79"/>
        <v>0</v>
      </c>
    </row>
    <row r="1142" spans="1:4">
      <c r="A1142" s="16">
        <f t="shared" si="76"/>
        <v>0</v>
      </c>
      <c r="B1142" s="5" t="str">
        <f t="shared" si="77"/>
        <v>I</v>
      </c>
      <c r="C1142" s="16">
        <f t="shared" si="78"/>
        <v>0</v>
      </c>
      <c r="D1142">
        <f t="shared" si="79"/>
        <v>0</v>
      </c>
    </row>
    <row r="1143" spans="1:4">
      <c r="A1143" s="16">
        <f t="shared" si="76"/>
        <v>0</v>
      </c>
      <c r="B1143" s="5" t="str">
        <f t="shared" si="77"/>
        <v>I</v>
      </c>
      <c r="C1143" s="16">
        <f t="shared" si="78"/>
        <v>0</v>
      </c>
      <c r="D1143">
        <f t="shared" si="79"/>
        <v>0</v>
      </c>
    </row>
    <row r="1144" spans="1:4">
      <c r="A1144" s="16">
        <f t="shared" si="76"/>
        <v>0</v>
      </c>
      <c r="B1144" s="5" t="str">
        <f t="shared" si="77"/>
        <v>I</v>
      </c>
      <c r="C1144" s="16">
        <f t="shared" si="78"/>
        <v>0</v>
      </c>
      <c r="D1144">
        <f t="shared" si="79"/>
        <v>0</v>
      </c>
    </row>
    <row r="1145" spans="1:4">
      <c r="A1145" s="16">
        <f t="shared" si="76"/>
        <v>0</v>
      </c>
      <c r="B1145" s="5" t="str">
        <f t="shared" si="77"/>
        <v>I</v>
      </c>
      <c r="C1145" s="16">
        <f t="shared" si="78"/>
        <v>0</v>
      </c>
      <c r="D1145">
        <f t="shared" si="79"/>
        <v>0</v>
      </c>
    </row>
    <row r="1146" spans="1:4">
      <c r="A1146" s="16">
        <f t="shared" si="76"/>
        <v>0</v>
      </c>
      <c r="B1146" s="5" t="str">
        <f t="shared" si="77"/>
        <v>I</v>
      </c>
      <c r="C1146" s="16">
        <f t="shared" si="78"/>
        <v>0</v>
      </c>
      <c r="D1146">
        <f t="shared" si="79"/>
        <v>0</v>
      </c>
    </row>
    <row r="1147" spans="1:4">
      <c r="A1147" s="16">
        <f t="shared" si="76"/>
        <v>0</v>
      </c>
      <c r="B1147" s="5" t="str">
        <f t="shared" si="77"/>
        <v>I</v>
      </c>
      <c r="C1147" s="16">
        <f t="shared" si="78"/>
        <v>0</v>
      </c>
      <c r="D1147">
        <f t="shared" si="79"/>
        <v>0</v>
      </c>
    </row>
    <row r="1148" spans="1:4">
      <c r="A1148" s="16">
        <f t="shared" si="76"/>
        <v>0</v>
      </c>
      <c r="B1148" s="5" t="str">
        <f t="shared" si="77"/>
        <v>I</v>
      </c>
      <c r="C1148" s="16">
        <f t="shared" si="78"/>
        <v>0</v>
      </c>
      <c r="D1148">
        <f t="shared" si="79"/>
        <v>0</v>
      </c>
    </row>
    <row r="1149" spans="1:4">
      <c r="A1149" s="16">
        <f t="shared" si="76"/>
        <v>0</v>
      </c>
      <c r="B1149" s="5" t="str">
        <f t="shared" si="77"/>
        <v>I</v>
      </c>
      <c r="C1149" s="16">
        <f t="shared" si="78"/>
        <v>0</v>
      </c>
      <c r="D1149">
        <f t="shared" si="79"/>
        <v>0</v>
      </c>
    </row>
    <row r="1150" spans="1:4">
      <c r="A1150" s="16">
        <f t="shared" si="76"/>
        <v>0</v>
      </c>
      <c r="B1150" s="5" t="str">
        <f t="shared" si="77"/>
        <v>I</v>
      </c>
      <c r="C1150" s="16">
        <f t="shared" si="78"/>
        <v>0</v>
      </c>
      <c r="D1150">
        <f t="shared" si="79"/>
        <v>0</v>
      </c>
    </row>
    <row r="1151" spans="1:4">
      <c r="A1151" s="16">
        <f t="shared" si="76"/>
        <v>0</v>
      </c>
      <c r="B1151" s="5" t="str">
        <f t="shared" si="77"/>
        <v>I</v>
      </c>
      <c r="C1151" s="16">
        <f t="shared" si="78"/>
        <v>0</v>
      </c>
      <c r="D1151">
        <f t="shared" si="79"/>
        <v>0</v>
      </c>
    </row>
    <row r="1152" spans="1:4">
      <c r="A1152" s="16">
        <f t="shared" si="76"/>
        <v>0</v>
      </c>
      <c r="B1152" s="5" t="str">
        <f t="shared" si="77"/>
        <v>I</v>
      </c>
      <c r="C1152" s="16">
        <f t="shared" si="78"/>
        <v>0</v>
      </c>
      <c r="D1152">
        <f t="shared" si="79"/>
        <v>0</v>
      </c>
    </row>
    <row r="1153" spans="1:4">
      <c r="A1153" s="16">
        <f t="shared" si="76"/>
        <v>0</v>
      </c>
      <c r="B1153" s="5" t="str">
        <f t="shared" si="77"/>
        <v>I</v>
      </c>
      <c r="C1153" s="16">
        <f t="shared" si="78"/>
        <v>0</v>
      </c>
      <c r="D1153">
        <f t="shared" si="79"/>
        <v>0</v>
      </c>
    </row>
    <row r="1154" spans="1:4">
      <c r="A1154" s="16">
        <f t="shared" si="76"/>
        <v>0</v>
      </c>
      <c r="B1154" s="5" t="str">
        <f t="shared" si="77"/>
        <v>I</v>
      </c>
      <c r="C1154" s="16">
        <f t="shared" si="78"/>
        <v>0</v>
      </c>
      <c r="D1154">
        <f t="shared" si="79"/>
        <v>0</v>
      </c>
    </row>
    <row r="1155" spans="1:4">
      <c r="A1155" s="16">
        <f t="shared" si="76"/>
        <v>0</v>
      </c>
      <c r="B1155" s="5" t="str">
        <f t="shared" si="77"/>
        <v>I</v>
      </c>
      <c r="C1155" s="16">
        <f t="shared" si="78"/>
        <v>0</v>
      </c>
      <c r="D1155">
        <f t="shared" si="79"/>
        <v>0</v>
      </c>
    </row>
    <row r="1156" spans="1:4">
      <c r="A1156" s="16">
        <f t="shared" si="76"/>
        <v>0</v>
      </c>
      <c r="B1156" s="5" t="str">
        <f t="shared" si="77"/>
        <v>I</v>
      </c>
      <c r="C1156" s="16">
        <f t="shared" si="78"/>
        <v>0</v>
      </c>
      <c r="D1156">
        <f t="shared" si="79"/>
        <v>0</v>
      </c>
    </row>
    <row r="1157" spans="1:4">
      <c r="A1157" s="16">
        <f t="shared" si="76"/>
        <v>0</v>
      </c>
      <c r="B1157" s="5" t="str">
        <f t="shared" si="77"/>
        <v>I</v>
      </c>
      <c r="C1157" s="16">
        <f t="shared" si="78"/>
        <v>0</v>
      </c>
      <c r="D1157">
        <f t="shared" si="79"/>
        <v>0</v>
      </c>
    </row>
    <row r="1158" spans="1:4">
      <c r="A1158" s="16">
        <f t="shared" si="76"/>
        <v>0</v>
      </c>
      <c r="B1158" s="5" t="str">
        <f t="shared" si="77"/>
        <v>I</v>
      </c>
      <c r="C1158" s="16">
        <f t="shared" si="78"/>
        <v>0</v>
      </c>
      <c r="D1158">
        <f t="shared" si="79"/>
        <v>0</v>
      </c>
    </row>
    <row r="1159" spans="1:4">
      <c r="A1159" s="16">
        <f t="shared" si="76"/>
        <v>0</v>
      </c>
      <c r="B1159" s="5" t="str">
        <f t="shared" si="77"/>
        <v>I</v>
      </c>
      <c r="C1159" s="16">
        <f t="shared" si="78"/>
        <v>0</v>
      </c>
      <c r="D1159">
        <f t="shared" si="79"/>
        <v>0</v>
      </c>
    </row>
    <row r="1160" spans="1:4">
      <c r="A1160" s="16">
        <f t="shared" si="76"/>
        <v>0</v>
      </c>
      <c r="B1160" s="5" t="str">
        <f t="shared" si="77"/>
        <v>I</v>
      </c>
      <c r="C1160" s="16">
        <f t="shared" si="78"/>
        <v>0</v>
      </c>
      <c r="D1160">
        <f t="shared" si="79"/>
        <v>0</v>
      </c>
    </row>
    <row r="1161" spans="1:4">
      <c r="A1161" s="16">
        <f t="shared" si="76"/>
        <v>0</v>
      </c>
      <c r="B1161" s="5" t="str">
        <f t="shared" si="77"/>
        <v>I</v>
      </c>
      <c r="C1161" s="16">
        <f t="shared" si="78"/>
        <v>0</v>
      </c>
      <c r="D1161">
        <f t="shared" si="79"/>
        <v>0</v>
      </c>
    </row>
    <row r="1162" spans="1:4">
      <c r="A1162" s="16">
        <f t="shared" si="76"/>
        <v>0</v>
      </c>
      <c r="B1162" s="5" t="str">
        <f t="shared" si="77"/>
        <v>I</v>
      </c>
      <c r="C1162" s="16">
        <f t="shared" si="78"/>
        <v>0</v>
      </c>
      <c r="D1162">
        <f t="shared" si="79"/>
        <v>0</v>
      </c>
    </row>
    <row r="1163" spans="1:4">
      <c r="A1163" s="16">
        <f t="shared" ref="A1163:A1226" si="80">L1163</f>
        <v>0</v>
      </c>
      <c r="B1163" s="5" t="str">
        <f t="shared" ref="B1163:B1226" si="81">IF(J1163="s","II","I")</f>
        <v>I</v>
      </c>
      <c r="C1163" s="16">
        <f t="shared" ref="C1163:C1226" si="82">I1163</f>
        <v>0</v>
      </c>
      <c r="D1163">
        <f t="shared" ref="D1163:D1226" si="83">K1163</f>
        <v>0</v>
      </c>
    </row>
    <row r="1164" spans="1:4">
      <c r="A1164" s="16">
        <f t="shared" si="80"/>
        <v>0</v>
      </c>
      <c r="B1164" s="5" t="str">
        <f t="shared" si="81"/>
        <v>I</v>
      </c>
      <c r="C1164" s="16">
        <f t="shared" si="82"/>
        <v>0</v>
      </c>
      <c r="D1164">
        <f t="shared" si="83"/>
        <v>0</v>
      </c>
    </row>
    <row r="1165" spans="1:4">
      <c r="A1165" s="16">
        <f t="shared" si="80"/>
        <v>0</v>
      </c>
      <c r="B1165" s="5" t="str">
        <f t="shared" si="81"/>
        <v>I</v>
      </c>
      <c r="C1165" s="16">
        <f t="shared" si="82"/>
        <v>0</v>
      </c>
      <c r="D1165">
        <f t="shared" si="83"/>
        <v>0</v>
      </c>
    </row>
    <row r="1166" spans="1:4">
      <c r="A1166" s="16">
        <f t="shared" si="80"/>
        <v>0</v>
      </c>
      <c r="B1166" s="5" t="str">
        <f t="shared" si="81"/>
        <v>I</v>
      </c>
      <c r="C1166" s="16">
        <f t="shared" si="82"/>
        <v>0</v>
      </c>
      <c r="D1166">
        <f t="shared" si="83"/>
        <v>0</v>
      </c>
    </row>
    <row r="1167" spans="1:4">
      <c r="A1167" s="16">
        <f t="shared" si="80"/>
        <v>0</v>
      </c>
      <c r="B1167" s="5" t="str">
        <f t="shared" si="81"/>
        <v>I</v>
      </c>
      <c r="C1167" s="16">
        <f t="shared" si="82"/>
        <v>0</v>
      </c>
      <c r="D1167">
        <f t="shared" si="83"/>
        <v>0</v>
      </c>
    </row>
    <row r="1168" spans="1:4">
      <c r="A1168" s="16">
        <f t="shared" si="80"/>
        <v>0</v>
      </c>
      <c r="B1168" s="5" t="str">
        <f t="shared" si="81"/>
        <v>I</v>
      </c>
      <c r="C1168" s="16">
        <f t="shared" si="82"/>
        <v>0</v>
      </c>
      <c r="D1168">
        <f t="shared" si="83"/>
        <v>0</v>
      </c>
    </row>
    <row r="1169" spans="1:4">
      <c r="A1169" s="16">
        <f t="shared" si="80"/>
        <v>0</v>
      </c>
      <c r="B1169" s="5" t="str">
        <f t="shared" si="81"/>
        <v>I</v>
      </c>
      <c r="C1169" s="16">
        <f t="shared" si="82"/>
        <v>0</v>
      </c>
      <c r="D1169">
        <f t="shared" si="83"/>
        <v>0</v>
      </c>
    </row>
    <row r="1170" spans="1:4">
      <c r="A1170" s="16">
        <f t="shared" si="80"/>
        <v>0</v>
      </c>
      <c r="B1170" s="5" t="str">
        <f t="shared" si="81"/>
        <v>I</v>
      </c>
      <c r="C1170" s="16">
        <f t="shared" si="82"/>
        <v>0</v>
      </c>
      <c r="D1170">
        <f t="shared" si="83"/>
        <v>0</v>
      </c>
    </row>
    <row r="1171" spans="1:4">
      <c r="A1171" s="16">
        <f t="shared" si="80"/>
        <v>0</v>
      </c>
      <c r="B1171" s="5" t="str">
        <f t="shared" si="81"/>
        <v>I</v>
      </c>
      <c r="C1171" s="16">
        <f t="shared" si="82"/>
        <v>0</v>
      </c>
      <c r="D1171">
        <f t="shared" si="83"/>
        <v>0</v>
      </c>
    </row>
    <row r="1172" spans="1:4">
      <c r="A1172" s="16">
        <f t="shared" si="80"/>
        <v>0</v>
      </c>
      <c r="B1172" s="5" t="str">
        <f t="shared" si="81"/>
        <v>I</v>
      </c>
      <c r="C1172" s="16">
        <f t="shared" si="82"/>
        <v>0</v>
      </c>
      <c r="D1172">
        <f t="shared" si="83"/>
        <v>0</v>
      </c>
    </row>
    <row r="1173" spans="1:4">
      <c r="A1173" s="16">
        <f t="shared" si="80"/>
        <v>0</v>
      </c>
      <c r="B1173" s="5" t="str">
        <f t="shared" si="81"/>
        <v>I</v>
      </c>
      <c r="C1173" s="16">
        <f t="shared" si="82"/>
        <v>0</v>
      </c>
      <c r="D1173">
        <f t="shared" si="83"/>
        <v>0</v>
      </c>
    </row>
    <row r="1174" spans="1:4">
      <c r="A1174" s="16">
        <f t="shared" si="80"/>
        <v>0</v>
      </c>
      <c r="B1174" s="5" t="str">
        <f t="shared" si="81"/>
        <v>I</v>
      </c>
      <c r="C1174" s="16">
        <f t="shared" si="82"/>
        <v>0</v>
      </c>
      <c r="D1174">
        <f t="shared" si="83"/>
        <v>0</v>
      </c>
    </row>
    <row r="1175" spans="1:4">
      <c r="A1175" s="16">
        <f t="shared" si="80"/>
        <v>0</v>
      </c>
      <c r="B1175" s="5" t="str">
        <f t="shared" si="81"/>
        <v>I</v>
      </c>
      <c r="C1175" s="16">
        <f t="shared" si="82"/>
        <v>0</v>
      </c>
      <c r="D1175">
        <f t="shared" si="83"/>
        <v>0</v>
      </c>
    </row>
    <row r="1176" spans="1:4">
      <c r="A1176" s="16">
        <f t="shared" si="80"/>
        <v>0</v>
      </c>
      <c r="B1176" s="5" t="str">
        <f t="shared" si="81"/>
        <v>I</v>
      </c>
      <c r="C1176" s="16">
        <f t="shared" si="82"/>
        <v>0</v>
      </c>
      <c r="D1176">
        <f t="shared" si="83"/>
        <v>0</v>
      </c>
    </row>
    <row r="1177" spans="1:4">
      <c r="A1177" s="16">
        <f t="shared" si="80"/>
        <v>0</v>
      </c>
      <c r="B1177" s="5" t="str">
        <f t="shared" si="81"/>
        <v>I</v>
      </c>
      <c r="C1177" s="16">
        <f t="shared" si="82"/>
        <v>0</v>
      </c>
      <c r="D1177">
        <f t="shared" si="83"/>
        <v>0</v>
      </c>
    </row>
    <row r="1178" spans="1:4">
      <c r="A1178" s="16">
        <f t="shared" si="80"/>
        <v>0</v>
      </c>
      <c r="B1178" s="5" t="str">
        <f t="shared" si="81"/>
        <v>I</v>
      </c>
      <c r="C1178" s="16">
        <f t="shared" si="82"/>
        <v>0</v>
      </c>
      <c r="D1178">
        <f t="shared" si="83"/>
        <v>0</v>
      </c>
    </row>
    <row r="1179" spans="1:4">
      <c r="A1179" s="16">
        <f t="shared" si="80"/>
        <v>0</v>
      </c>
      <c r="B1179" s="5" t="str">
        <f t="shared" si="81"/>
        <v>I</v>
      </c>
      <c r="C1179" s="16">
        <f t="shared" si="82"/>
        <v>0</v>
      </c>
      <c r="D1179">
        <f t="shared" si="83"/>
        <v>0</v>
      </c>
    </row>
    <row r="1180" spans="1:4">
      <c r="A1180" s="16">
        <f t="shared" si="80"/>
        <v>0</v>
      </c>
      <c r="B1180" s="5" t="str">
        <f t="shared" si="81"/>
        <v>I</v>
      </c>
      <c r="C1180" s="16">
        <f t="shared" si="82"/>
        <v>0</v>
      </c>
      <c r="D1180">
        <f t="shared" si="83"/>
        <v>0</v>
      </c>
    </row>
    <row r="1181" spans="1:4">
      <c r="A1181" s="16">
        <f t="shared" si="80"/>
        <v>0</v>
      </c>
      <c r="B1181" s="5" t="str">
        <f t="shared" si="81"/>
        <v>I</v>
      </c>
      <c r="C1181" s="16">
        <f t="shared" si="82"/>
        <v>0</v>
      </c>
      <c r="D1181">
        <f t="shared" si="83"/>
        <v>0</v>
      </c>
    </row>
    <row r="1182" spans="1:4">
      <c r="A1182" s="16">
        <f t="shared" si="80"/>
        <v>0</v>
      </c>
      <c r="B1182" s="5" t="str">
        <f t="shared" si="81"/>
        <v>I</v>
      </c>
      <c r="C1182" s="16">
        <f t="shared" si="82"/>
        <v>0</v>
      </c>
      <c r="D1182">
        <f t="shared" si="83"/>
        <v>0</v>
      </c>
    </row>
    <row r="1183" spans="1:4">
      <c r="A1183" s="16">
        <f t="shared" si="80"/>
        <v>0</v>
      </c>
      <c r="B1183" s="5" t="str">
        <f t="shared" si="81"/>
        <v>I</v>
      </c>
      <c r="C1183" s="16">
        <f t="shared" si="82"/>
        <v>0</v>
      </c>
      <c r="D1183">
        <f t="shared" si="83"/>
        <v>0</v>
      </c>
    </row>
    <row r="1184" spans="1:4">
      <c r="A1184" s="16">
        <f t="shared" si="80"/>
        <v>0</v>
      </c>
      <c r="B1184" s="5" t="str">
        <f t="shared" si="81"/>
        <v>I</v>
      </c>
      <c r="C1184" s="16">
        <f t="shared" si="82"/>
        <v>0</v>
      </c>
      <c r="D1184">
        <f t="shared" si="83"/>
        <v>0</v>
      </c>
    </row>
    <row r="1185" spans="1:4">
      <c r="A1185" s="16">
        <f t="shared" si="80"/>
        <v>0</v>
      </c>
      <c r="B1185" s="5" t="str">
        <f t="shared" si="81"/>
        <v>I</v>
      </c>
      <c r="C1185" s="16">
        <f t="shared" si="82"/>
        <v>0</v>
      </c>
      <c r="D1185">
        <f t="shared" si="83"/>
        <v>0</v>
      </c>
    </row>
    <row r="1186" spans="1:4">
      <c r="A1186" s="16">
        <f t="shared" si="80"/>
        <v>0</v>
      </c>
      <c r="B1186" s="5" t="str">
        <f t="shared" si="81"/>
        <v>I</v>
      </c>
      <c r="C1186" s="16">
        <f t="shared" si="82"/>
        <v>0</v>
      </c>
      <c r="D1186">
        <f t="shared" si="83"/>
        <v>0</v>
      </c>
    </row>
    <row r="1187" spans="1:4">
      <c r="A1187" s="16">
        <f t="shared" si="80"/>
        <v>0</v>
      </c>
      <c r="B1187" s="5" t="str">
        <f t="shared" si="81"/>
        <v>I</v>
      </c>
      <c r="C1187" s="16">
        <f t="shared" si="82"/>
        <v>0</v>
      </c>
      <c r="D1187">
        <f t="shared" si="83"/>
        <v>0</v>
      </c>
    </row>
    <row r="1188" spans="1:4">
      <c r="A1188" s="16">
        <f t="shared" si="80"/>
        <v>0</v>
      </c>
      <c r="B1188" s="5" t="str">
        <f t="shared" si="81"/>
        <v>I</v>
      </c>
      <c r="C1188" s="16">
        <f t="shared" si="82"/>
        <v>0</v>
      </c>
      <c r="D1188">
        <f t="shared" si="83"/>
        <v>0</v>
      </c>
    </row>
    <row r="1189" spans="1:4">
      <c r="A1189" s="16">
        <f t="shared" si="80"/>
        <v>0</v>
      </c>
      <c r="B1189" s="5" t="str">
        <f t="shared" si="81"/>
        <v>I</v>
      </c>
      <c r="C1189" s="16">
        <f t="shared" si="82"/>
        <v>0</v>
      </c>
      <c r="D1189">
        <f t="shared" si="83"/>
        <v>0</v>
      </c>
    </row>
    <row r="1190" spans="1:4">
      <c r="A1190" s="16">
        <f t="shared" si="80"/>
        <v>0</v>
      </c>
      <c r="B1190" s="5" t="str">
        <f t="shared" si="81"/>
        <v>I</v>
      </c>
      <c r="C1190" s="16">
        <f t="shared" si="82"/>
        <v>0</v>
      </c>
      <c r="D1190">
        <f t="shared" si="83"/>
        <v>0</v>
      </c>
    </row>
    <row r="1191" spans="1:4">
      <c r="A1191" s="16">
        <f t="shared" si="80"/>
        <v>0</v>
      </c>
      <c r="B1191" s="5" t="str">
        <f t="shared" si="81"/>
        <v>I</v>
      </c>
      <c r="C1191" s="16">
        <f t="shared" si="82"/>
        <v>0</v>
      </c>
      <c r="D1191">
        <f t="shared" si="83"/>
        <v>0</v>
      </c>
    </row>
    <row r="1192" spans="1:4">
      <c r="A1192" s="16">
        <f t="shared" si="80"/>
        <v>0</v>
      </c>
      <c r="B1192" s="5" t="str">
        <f t="shared" si="81"/>
        <v>I</v>
      </c>
      <c r="C1192" s="16">
        <f t="shared" si="82"/>
        <v>0</v>
      </c>
      <c r="D1192">
        <f t="shared" si="83"/>
        <v>0</v>
      </c>
    </row>
    <row r="1193" spans="1:4">
      <c r="A1193" s="16">
        <f t="shared" si="80"/>
        <v>0</v>
      </c>
      <c r="B1193" s="5" t="str">
        <f t="shared" si="81"/>
        <v>I</v>
      </c>
      <c r="C1193" s="16">
        <f t="shared" si="82"/>
        <v>0</v>
      </c>
      <c r="D1193">
        <f t="shared" si="83"/>
        <v>0</v>
      </c>
    </row>
    <row r="1194" spans="1:4">
      <c r="A1194" s="16">
        <f t="shared" si="80"/>
        <v>0</v>
      </c>
      <c r="B1194" s="5" t="str">
        <f t="shared" si="81"/>
        <v>I</v>
      </c>
      <c r="C1194" s="16">
        <f t="shared" si="82"/>
        <v>0</v>
      </c>
      <c r="D1194">
        <f t="shared" si="83"/>
        <v>0</v>
      </c>
    </row>
    <row r="1195" spans="1:4">
      <c r="A1195" s="16">
        <f t="shared" si="80"/>
        <v>0</v>
      </c>
      <c r="B1195" s="5" t="str">
        <f t="shared" si="81"/>
        <v>I</v>
      </c>
      <c r="C1195" s="16">
        <f t="shared" si="82"/>
        <v>0</v>
      </c>
      <c r="D1195">
        <f t="shared" si="83"/>
        <v>0</v>
      </c>
    </row>
    <row r="1196" spans="1:4">
      <c r="A1196" s="16">
        <f t="shared" si="80"/>
        <v>0</v>
      </c>
      <c r="B1196" s="5" t="str">
        <f t="shared" si="81"/>
        <v>I</v>
      </c>
      <c r="C1196" s="16">
        <f t="shared" si="82"/>
        <v>0</v>
      </c>
      <c r="D1196">
        <f t="shared" si="83"/>
        <v>0</v>
      </c>
    </row>
    <row r="1197" spans="1:4">
      <c r="A1197" s="16">
        <f t="shared" si="80"/>
        <v>0</v>
      </c>
      <c r="B1197" s="5" t="str">
        <f t="shared" si="81"/>
        <v>I</v>
      </c>
      <c r="C1197" s="16">
        <f t="shared" si="82"/>
        <v>0</v>
      </c>
      <c r="D1197">
        <f t="shared" si="83"/>
        <v>0</v>
      </c>
    </row>
    <row r="1198" spans="1:4">
      <c r="A1198" s="16">
        <f t="shared" si="80"/>
        <v>0</v>
      </c>
      <c r="B1198" s="5" t="str">
        <f t="shared" si="81"/>
        <v>I</v>
      </c>
      <c r="C1198" s="16">
        <f t="shared" si="82"/>
        <v>0</v>
      </c>
      <c r="D1198">
        <f t="shared" si="83"/>
        <v>0</v>
      </c>
    </row>
    <row r="1199" spans="1:4">
      <c r="A1199" s="16">
        <f t="shared" si="80"/>
        <v>0</v>
      </c>
      <c r="B1199" s="5" t="str">
        <f t="shared" si="81"/>
        <v>I</v>
      </c>
      <c r="C1199" s="16">
        <f t="shared" si="82"/>
        <v>0</v>
      </c>
      <c r="D1199">
        <f t="shared" si="83"/>
        <v>0</v>
      </c>
    </row>
    <row r="1200" spans="1:4">
      <c r="A1200" s="16">
        <f t="shared" si="80"/>
        <v>0</v>
      </c>
      <c r="B1200" s="5" t="str">
        <f t="shared" si="81"/>
        <v>I</v>
      </c>
      <c r="C1200" s="16">
        <f t="shared" si="82"/>
        <v>0</v>
      </c>
      <c r="D1200">
        <f t="shared" si="83"/>
        <v>0</v>
      </c>
    </row>
    <row r="1201" spans="1:4">
      <c r="A1201" s="16">
        <f t="shared" si="80"/>
        <v>0</v>
      </c>
      <c r="B1201" s="5" t="str">
        <f t="shared" si="81"/>
        <v>I</v>
      </c>
      <c r="C1201" s="16">
        <f t="shared" si="82"/>
        <v>0</v>
      </c>
      <c r="D1201">
        <f t="shared" si="83"/>
        <v>0</v>
      </c>
    </row>
    <row r="1202" spans="1:4">
      <c r="A1202" s="16">
        <f t="shared" si="80"/>
        <v>0</v>
      </c>
      <c r="B1202" s="5" t="str">
        <f t="shared" si="81"/>
        <v>I</v>
      </c>
      <c r="C1202" s="16">
        <f t="shared" si="82"/>
        <v>0</v>
      </c>
      <c r="D1202">
        <f t="shared" si="83"/>
        <v>0</v>
      </c>
    </row>
    <row r="1203" spans="1:4">
      <c r="A1203" s="16">
        <f t="shared" si="80"/>
        <v>0</v>
      </c>
      <c r="B1203" s="5" t="str">
        <f t="shared" si="81"/>
        <v>I</v>
      </c>
      <c r="C1203" s="16">
        <f t="shared" si="82"/>
        <v>0</v>
      </c>
      <c r="D1203">
        <f t="shared" si="83"/>
        <v>0</v>
      </c>
    </row>
    <row r="1204" spans="1:4">
      <c r="A1204" s="16">
        <f t="shared" si="80"/>
        <v>0</v>
      </c>
      <c r="B1204" s="5" t="str">
        <f t="shared" si="81"/>
        <v>I</v>
      </c>
      <c r="C1204" s="16">
        <f t="shared" si="82"/>
        <v>0</v>
      </c>
      <c r="D1204">
        <f t="shared" si="83"/>
        <v>0</v>
      </c>
    </row>
    <row r="1205" spans="1:4">
      <c r="A1205" s="16">
        <f t="shared" si="80"/>
        <v>0</v>
      </c>
      <c r="B1205" s="5" t="str">
        <f t="shared" si="81"/>
        <v>I</v>
      </c>
      <c r="C1205" s="16">
        <f t="shared" si="82"/>
        <v>0</v>
      </c>
      <c r="D1205">
        <f t="shared" si="83"/>
        <v>0</v>
      </c>
    </row>
    <row r="1206" spans="1:4">
      <c r="A1206" s="16">
        <f t="shared" si="80"/>
        <v>0</v>
      </c>
      <c r="B1206" s="5" t="str">
        <f t="shared" si="81"/>
        <v>I</v>
      </c>
      <c r="C1206" s="16">
        <f t="shared" si="82"/>
        <v>0</v>
      </c>
      <c r="D1206">
        <f t="shared" si="83"/>
        <v>0</v>
      </c>
    </row>
    <row r="1207" spans="1:4">
      <c r="A1207" s="16">
        <f t="shared" si="80"/>
        <v>0</v>
      </c>
      <c r="B1207" s="5" t="str">
        <f t="shared" si="81"/>
        <v>I</v>
      </c>
      <c r="C1207" s="16">
        <f t="shared" si="82"/>
        <v>0</v>
      </c>
      <c r="D1207">
        <f t="shared" si="83"/>
        <v>0</v>
      </c>
    </row>
    <row r="1208" spans="1:4">
      <c r="A1208" s="16">
        <f t="shared" si="80"/>
        <v>0</v>
      </c>
      <c r="B1208" s="5" t="str">
        <f t="shared" si="81"/>
        <v>I</v>
      </c>
      <c r="C1208" s="16">
        <f t="shared" si="82"/>
        <v>0</v>
      </c>
      <c r="D1208">
        <f t="shared" si="83"/>
        <v>0</v>
      </c>
    </row>
    <row r="1209" spans="1:4">
      <c r="A1209" s="16">
        <f t="shared" si="80"/>
        <v>0</v>
      </c>
      <c r="B1209" s="5" t="str">
        <f t="shared" si="81"/>
        <v>I</v>
      </c>
      <c r="C1209" s="16">
        <f t="shared" si="82"/>
        <v>0</v>
      </c>
      <c r="D1209">
        <f t="shared" si="83"/>
        <v>0</v>
      </c>
    </row>
    <row r="1210" spans="1:4">
      <c r="A1210" s="16">
        <f t="shared" si="80"/>
        <v>0</v>
      </c>
      <c r="B1210" s="5" t="str">
        <f t="shared" si="81"/>
        <v>I</v>
      </c>
      <c r="C1210" s="16">
        <f t="shared" si="82"/>
        <v>0</v>
      </c>
      <c r="D1210">
        <f t="shared" si="83"/>
        <v>0</v>
      </c>
    </row>
    <row r="1211" spans="1:4">
      <c r="A1211" s="16">
        <f t="shared" si="80"/>
        <v>0</v>
      </c>
      <c r="B1211" s="5" t="str">
        <f t="shared" si="81"/>
        <v>I</v>
      </c>
      <c r="C1211" s="16">
        <f t="shared" si="82"/>
        <v>0</v>
      </c>
      <c r="D1211">
        <f t="shared" si="83"/>
        <v>0</v>
      </c>
    </row>
    <row r="1212" spans="1:4">
      <c r="A1212" s="16">
        <f t="shared" si="80"/>
        <v>0</v>
      </c>
      <c r="B1212" s="5" t="str">
        <f t="shared" si="81"/>
        <v>I</v>
      </c>
      <c r="C1212" s="16">
        <f t="shared" si="82"/>
        <v>0</v>
      </c>
      <c r="D1212">
        <f t="shared" si="83"/>
        <v>0</v>
      </c>
    </row>
    <row r="1213" spans="1:4">
      <c r="A1213" s="16">
        <f t="shared" si="80"/>
        <v>0</v>
      </c>
      <c r="B1213" s="5" t="str">
        <f t="shared" si="81"/>
        <v>I</v>
      </c>
      <c r="C1213" s="16">
        <f t="shared" si="82"/>
        <v>0</v>
      </c>
      <c r="D1213">
        <f t="shared" si="83"/>
        <v>0</v>
      </c>
    </row>
    <row r="1214" spans="1:4">
      <c r="A1214" s="16">
        <f t="shared" si="80"/>
        <v>0</v>
      </c>
      <c r="B1214" s="5" t="str">
        <f t="shared" si="81"/>
        <v>I</v>
      </c>
      <c r="C1214" s="16">
        <f t="shared" si="82"/>
        <v>0</v>
      </c>
      <c r="D1214">
        <f t="shared" si="83"/>
        <v>0</v>
      </c>
    </row>
    <row r="1215" spans="1:4">
      <c r="A1215" s="16">
        <f t="shared" si="80"/>
        <v>0</v>
      </c>
      <c r="B1215" s="5" t="str">
        <f t="shared" si="81"/>
        <v>I</v>
      </c>
      <c r="C1215" s="16">
        <f t="shared" si="82"/>
        <v>0</v>
      </c>
      <c r="D1215">
        <f t="shared" si="83"/>
        <v>0</v>
      </c>
    </row>
    <row r="1216" spans="1:4">
      <c r="A1216" s="16">
        <f t="shared" si="80"/>
        <v>0</v>
      </c>
      <c r="B1216" s="5" t="str">
        <f t="shared" si="81"/>
        <v>I</v>
      </c>
      <c r="C1216" s="16">
        <f t="shared" si="82"/>
        <v>0</v>
      </c>
      <c r="D1216">
        <f t="shared" si="83"/>
        <v>0</v>
      </c>
    </row>
    <row r="1217" spans="1:4">
      <c r="A1217" s="16">
        <f t="shared" si="80"/>
        <v>0</v>
      </c>
      <c r="B1217" s="5" t="str">
        <f t="shared" si="81"/>
        <v>I</v>
      </c>
      <c r="C1217" s="16">
        <f t="shared" si="82"/>
        <v>0</v>
      </c>
      <c r="D1217">
        <f t="shared" si="83"/>
        <v>0</v>
      </c>
    </row>
    <row r="1218" spans="1:4">
      <c r="A1218" s="16">
        <f t="shared" si="80"/>
        <v>0</v>
      </c>
      <c r="B1218" s="5" t="str">
        <f t="shared" si="81"/>
        <v>I</v>
      </c>
      <c r="C1218" s="16">
        <f t="shared" si="82"/>
        <v>0</v>
      </c>
      <c r="D1218">
        <f t="shared" si="83"/>
        <v>0</v>
      </c>
    </row>
    <row r="1219" spans="1:4">
      <c r="A1219" s="16">
        <f t="shared" si="80"/>
        <v>0</v>
      </c>
      <c r="B1219" s="5" t="str">
        <f t="shared" si="81"/>
        <v>I</v>
      </c>
      <c r="C1219" s="16">
        <f t="shared" si="82"/>
        <v>0</v>
      </c>
      <c r="D1219">
        <f t="shared" si="83"/>
        <v>0</v>
      </c>
    </row>
    <row r="1220" spans="1:4">
      <c r="A1220" s="16">
        <f t="shared" si="80"/>
        <v>0</v>
      </c>
      <c r="B1220" s="5" t="str">
        <f t="shared" si="81"/>
        <v>I</v>
      </c>
      <c r="C1220" s="16">
        <f t="shared" si="82"/>
        <v>0</v>
      </c>
      <c r="D1220">
        <f t="shared" si="83"/>
        <v>0</v>
      </c>
    </row>
    <row r="1221" spans="1:4">
      <c r="A1221" s="16">
        <f t="shared" si="80"/>
        <v>0</v>
      </c>
      <c r="B1221" s="5" t="str">
        <f t="shared" si="81"/>
        <v>I</v>
      </c>
      <c r="C1221" s="16">
        <f t="shared" si="82"/>
        <v>0</v>
      </c>
      <c r="D1221">
        <f t="shared" si="83"/>
        <v>0</v>
      </c>
    </row>
    <row r="1222" spans="1:4">
      <c r="A1222" s="16">
        <f t="shared" si="80"/>
        <v>0</v>
      </c>
      <c r="B1222" s="5" t="str">
        <f t="shared" si="81"/>
        <v>I</v>
      </c>
      <c r="C1222" s="16">
        <f t="shared" si="82"/>
        <v>0</v>
      </c>
      <c r="D1222">
        <f t="shared" si="83"/>
        <v>0</v>
      </c>
    </row>
    <row r="1223" spans="1:4">
      <c r="A1223" s="16">
        <f t="shared" si="80"/>
        <v>0</v>
      </c>
      <c r="B1223" s="5" t="str">
        <f t="shared" si="81"/>
        <v>I</v>
      </c>
      <c r="C1223" s="16">
        <f t="shared" si="82"/>
        <v>0</v>
      </c>
      <c r="D1223">
        <f t="shared" si="83"/>
        <v>0</v>
      </c>
    </row>
    <row r="1224" spans="1:4">
      <c r="A1224" s="16">
        <f t="shared" si="80"/>
        <v>0</v>
      </c>
      <c r="B1224" s="5" t="str">
        <f t="shared" si="81"/>
        <v>I</v>
      </c>
      <c r="C1224" s="16">
        <f t="shared" si="82"/>
        <v>0</v>
      </c>
      <c r="D1224">
        <f t="shared" si="83"/>
        <v>0</v>
      </c>
    </row>
    <row r="1225" spans="1:4">
      <c r="A1225" s="16">
        <f t="shared" si="80"/>
        <v>0</v>
      </c>
      <c r="B1225" s="5" t="str">
        <f t="shared" si="81"/>
        <v>I</v>
      </c>
      <c r="C1225" s="16">
        <f t="shared" si="82"/>
        <v>0</v>
      </c>
      <c r="D1225">
        <f t="shared" si="83"/>
        <v>0</v>
      </c>
    </row>
    <row r="1226" spans="1:4">
      <c r="A1226" s="16">
        <f t="shared" si="80"/>
        <v>0</v>
      </c>
      <c r="B1226" s="5" t="str">
        <f t="shared" si="81"/>
        <v>I</v>
      </c>
      <c r="C1226" s="16">
        <f t="shared" si="82"/>
        <v>0</v>
      </c>
      <c r="D1226">
        <f t="shared" si="83"/>
        <v>0</v>
      </c>
    </row>
    <row r="1227" spans="1:4">
      <c r="A1227" s="16">
        <f t="shared" ref="A1227:A1270" si="84">L1227</f>
        <v>0</v>
      </c>
      <c r="B1227" s="5" t="str">
        <f t="shared" ref="B1227:B1270" si="85">IF(J1227="s","II","I")</f>
        <v>I</v>
      </c>
      <c r="C1227" s="16">
        <f t="shared" ref="C1227:C1270" si="86">I1227</f>
        <v>0</v>
      </c>
      <c r="D1227">
        <f t="shared" ref="D1227:D1270" si="87">K1227</f>
        <v>0</v>
      </c>
    </row>
    <row r="1228" spans="1:4">
      <c r="A1228" s="16">
        <f t="shared" si="84"/>
        <v>0</v>
      </c>
      <c r="B1228" s="5" t="str">
        <f t="shared" si="85"/>
        <v>I</v>
      </c>
      <c r="C1228" s="16">
        <f t="shared" si="86"/>
        <v>0</v>
      </c>
      <c r="D1228">
        <f t="shared" si="87"/>
        <v>0</v>
      </c>
    </row>
    <row r="1229" spans="1:4">
      <c r="A1229" s="16">
        <f t="shared" si="84"/>
        <v>0</v>
      </c>
      <c r="B1229" s="5" t="str">
        <f t="shared" si="85"/>
        <v>I</v>
      </c>
      <c r="C1229" s="16">
        <f t="shared" si="86"/>
        <v>0</v>
      </c>
      <c r="D1229">
        <f t="shared" si="87"/>
        <v>0</v>
      </c>
    </row>
    <row r="1230" spans="1:4">
      <c r="A1230" s="16">
        <f t="shared" si="84"/>
        <v>0</v>
      </c>
      <c r="B1230" s="5" t="str">
        <f t="shared" si="85"/>
        <v>I</v>
      </c>
      <c r="C1230" s="16">
        <f t="shared" si="86"/>
        <v>0</v>
      </c>
      <c r="D1230">
        <f t="shared" si="87"/>
        <v>0</v>
      </c>
    </row>
    <row r="1231" spans="1:4">
      <c r="A1231" s="16">
        <f t="shared" si="84"/>
        <v>0</v>
      </c>
      <c r="B1231" s="5" t="str">
        <f t="shared" si="85"/>
        <v>I</v>
      </c>
      <c r="C1231" s="16">
        <f t="shared" si="86"/>
        <v>0</v>
      </c>
      <c r="D1231">
        <f t="shared" si="87"/>
        <v>0</v>
      </c>
    </row>
    <row r="1232" spans="1:4">
      <c r="A1232" s="16">
        <f t="shared" si="84"/>
        <v>0</v>
      </c>
      <c r="B1232" s="5" t="str">
        <f t="shared" si="85"/>
        <v>I</v>
      </c>
      <c r="C1232" s="16">
        <f t="shared" si="86"/>
        <v>0</v>
      </c>
      <c r="D1232">
        <f t="shared" si="87"/>
        <v>0</v>
      </c>
    </row>
    <row r="1233" spans="1:4">
      <c r="A1233" s="16">
        <f t="shared" si="84"/>
        <v>0</v>
      </c>
      <c r="B1233" s="5" t="str">
        <f t="shared" si="85"/>
        <v>I</v>
      </c>
      <c r="C1233" s="16">
        <f t="shared" si="86"/>
        <v>0</v>
      </c>
      <c r="D1233">
        <f t="shared" si="87"/>
        <v>0</v>
      </c>
    </row>
    <row r="1234" spans="1:4">
      <c r="A1234" s="16">
        <f t="shared" si="84"/>
        <v>0</v>
      </c>
      <c r="B1234" s="5" t="str">
        <f t="shared" si="85"/>
        <v>I</v>
      </c>
      <c r="C1234" s="16">
        <f t="shared" si="86"/>
        <v>0</v>
      </c>
      <c r="D1234">
        <f t="shared" si="87"/>
        <v>0</v>
      </c>
    </row>
    <row r="1235" spans="1:4">
      <c r="A1235" s="16">
        <f t="shared" si="84"/>
        <v>0</v>
      </c>
      <c r="B1235" s="5" t="str">
        <f t="shared" si="85"/>
        <v>I</v>
      </c>
      <c r="C1235" s="16">
        <f t="shared" si="86"/>
        <v>0</v>
      </c>
      <c r="D1235">
        <f t="shared" si="87"/>
        <v>0</v>
      </c>
    </row>
    <row r="1236" spans="1:4">
      <c r="A1236" s="16">
        <f t="shared" si="84"/>
        <v>0</v>
      </c>
      <c r="B1236" s="5" t="str">
        <f t="shared" si="85"/>
        <v>I</v>
      </c>
      <c r="C1236" s="16">
        <f t="shared" si="86"/>
        <v>0</v>
      </c>
      <c r="D1236">
        <f t="shared" si="87"/>
        <v>0</v>
      </c>
    </row>
    <row r="1237" spans="1:4">
      <c r="A1237" s="16">
        <f t="shared" si="84"/>
        <v>0</v>
      </c>
      <c r="B1237" s="5" t="str">
        <f t="shared" si="85"/>
        <v>I</v>
      </c>
      <c r="C1237" s="16">
        <f t="shared" si="86"/>
        <v>0</v>
      </c>
      <c r="D1237">
        <f t="shared" si="87"/>
        <v>0</v>
      </c>
    </row>
    <row r="1238" spans="1:4">
      <c r="A1238" s="16">
        <f t="shared" si="84"/>
        <v>0</v>
      </c>
      <c r="B1238" s="5" t="str">
        <f t="shared" si="85"/>
        <v>I</v>
      </c>
      <c r="C1238" s="16">
        <f t="shared" si="86"/>
        <v>0</v>
      </c>
      <c r="D1238">
        <f t="shared" si="87"/>
        <v>0</v>
      </c>
    </row>
    <row r="1239" spans="1:4">
      <c r="A1239" s="16">
        <f t="shared" si="84"/>
        <v>0</v>
      </c>
      <c r="B1239" s="5" t="str">
        <f t="shared" si="85"/>
        <v>I</v>
      </c>
      <c r="C1239" s="16">
        <f t="shared" si="86"/>
        <v>0</v>
      </c>
      <c r="D1239">
        <f t="shared" si="87"/>
        <v>0</v>
      </c>
    </row>
    <row r="1240" spans="1:4">
      <c r="A1240" s="16">
        <f t="shared" si="84"/>
        <v>0</v>
      </c>
      <c r="B1240" s="5" t="str">
        <f t="shared" si="85"/>
        <v>I</v>
      </c>
      <c r="C1240" s="16">
        <f t="shared" si="86"/>
        <v>0</v>
      </c>
      <c r="D1240">
        <f t="shared" si="87"/>
        <v>0</v>
      </c>
    </row>
    <row r="1241" spans="1:4">
      <c r="A1241" s="16">
        <f t="shared" si="84"/>
        <v>0</v>
      </c>
      <c r="B1241" s="5" t="str">
        <f t="shared" si="85"/>
        <v>I</v>
      </c>
      <c r="C1241" s="16">
        <f t="shared" si="86"/>
        <v>0</v>
      </c>
      <c r="D1241">
        <f t="shared" si="87"/>
        <v>0</v>
      </c>
    </row>
    <row r="1242" spans="1:4">
      <c r="A1242" s="16">
        <f t="shared" si="84"/>
        <v>0</v>
      </c>
      <c r="B1242" s="5" t="str">
        <f t="shared" si="85"/>
        <v>I</v>
      </c>
      <c r="C1242" s="16">
        <f t="shared" si="86"/>
        <v>0</v>
      </c>
      <c r="D1242">
        <f t="shared" si="87"/>
        <v>0</v>
      </c>
    </row>
    <row r="1243" spans="1:4">
      <c r="A1243" s="16">
        <f t="shared" si="84"/>
        <v>0</v>
      </c>
      <c r="B1243" s="5" t="str">
        <f t="shared" si="85"/>
        <v>I</v>
      </c>
      <c r="C1243" s="16">
        <f t="shared" si="86"/>
        <v>0</v>
      </c>
      <c r="D1243">
        <f t="shared" si="87"/>
        <v>0</v>
      </c>
    </row>
    <row r="1244" spans="1:4">
      <c r="A1244" s="16">
        <f t="shared" si="84"/>
        <v>0</v>
      </c>
      <c r="B1244" s="5" t="str">
        <f t="shared" si="85"/>
        <v>I</v>
      </c>
      <c r="C1244" s="16">
        <f t="shared" si="86"/>
        <v>0</v>
      </c>
      <c r="D1244">
        <f t="shared" si="87"/>
        <v>0</v>
      </c>
    </row>
    <row r="1245" spans="1:4">
      <c r="A1245" s="16">
        <f t="shared" si="84"/>
        <v>0</v>
      </c>
      <c r="B1245" s="5" t="str">
        <f t="shared" si="85"/>
        <v>I</v>
      </c>
      <c r="C1245" s="16">
        <f t="shared" si="86"/>
        <v>0</v>
      </c>
      <c r="D1245">
        <f t="shared" si="87"/>
        <v>0</v>
      </c>
    </row>
    <row r="1246" spans="1:4">
      <c r="A1246" s="16">
        <f t="shared" si="84"/>
        <v>0</v>
      </c>
      <c r="B1246" s="5" t="str">
        <f t="shared" si="85"/>
        <v>I</v>
      </c>
      <c r="C1246" s="16">
        <f t="shared" si="86"/>
        <v>0</v>
      </c>
      <c r="D1246">
        <f t="shared" si="87"/>
        <v>0</v>
      </c>
    </row>
    <row r="1247" spans="1:4">
      <c r="A1247" s="16">
        <f t="shared" si="84"/>
        <v>0</v>
      </c>
      <c r="B1247" s="5" t="str">
        <f t="shared" si="85"/>
        <v>I</v>
      </c>
      <c r="C1247" s="16">
        <f t="shared" si="86"/>
        <v>0</v>
      </c>
      <c r="D1247">
        <f t="shared" si="87"/>
        <v>0</v>
      </c>
    </row>
    <row r="1248" spans="1:4">
      <c r="A1248" s="16">
        <f t="shared" si="84"/>
        <v>0</v>
      </c>
      <c r="B1248" s="5" t="str">
        <f t="shared" si="85"/>
        <v>I</v>
      </c>
      <c r="C1248" s="16">
        <f t="shared" si="86"/>
        <v>0</v>
      </c>
      <c r="D1248">
        <f t="shared" si="87"/>
        <v>0</v>
      </c>
    </row>
    <row r="1249" spans="1:4">
      <c r="A1249" s="16">
        <f t="shared" si="84"/>
        <v>0</v>
      </c>
      <c r="B1249" s="5" t="str">
        <f t="shared" si="85"/>
        <v>I</v>
      </c>
      <c r="C1249" s="16">
        <f t="shared" si="86"/>
        <v>0</v>
      </c>
      <c r="D1249">
        <f t="shared" si="87"/>
        <v>0</v>
      </c>
    </row>
    <row r="1250" spans="1:4">
      <c r="A1250" s="16">
        <f t="shared" si="84"/>
        <v>0</v>
      </c>
      <c r="B1250" s="5" t="str">
        <f t="shared" si="85"/>
        <v>I</v>
      </c>
      <c r="C1250" s="16">
        <f t="shared" si="86"/>
        <v>0</v>
      </c>
      <c r="D1250">
        <f t="shared" si="87"/>
        <v>0</v>
      </c>
    </row>
    <row r="1251" spans="1:4">
      <c r="A1251" s="16">
        <f t="shared" si="84"/>
        <v>0</v>
      </c>
      <c r="B1251" s="5" t="str">
        <f t="shared" si="85"/>
        <v>I</v>
      </c>
      <c r="C1251" s="16">
        <f t="shared" si="86"/>
        <v>0</v>
      </c>
      <c r="D1251">
        <f t="shared" si="87"/>
        <v>0</v>
      </c>
    </row>
    <row r="1252" spans="1:4">
      <c r="A1252" s="16">
        <f t="shared" si="84"/>
        <v>0</v>
      </c>
      <c r="B1252" s="5" t="str">
        <f t="shared" si="85"/>
        <v>I</v>
      </c>
      <c r="C1252" s="16">
        <f t="shared" si="86"/>
        <v>0</v>
      </c>
      <c r="D1252">
        <f t="shared" si="87"/>
        <v>0</v>
      </c>
    </row>
    <row r="1253" spans="1:4">
      <c r="A1253" s="16">
        <f t="shared" si="84"/>
        <v>0</v>
      </c>
      <c r="B1253" s="5" t="str">
        <f t="shared" si="85"/>
        <v>I</v>
      </c>
      <c r="C1253" s="16">
        <f t="shared" si="86"/>
        <v>0</v>
      </c>
      <c r="D1253">
        <f t="shared" si="87"/>
        <v>0</v>
      </c>
    </row>
    <row r="1254" spans="1:4">
      <c r="A1254" s="16">
        <f t="shared" si="84"/>
        <v>0</v>
      </c>
      <c r="B1254" s="5" t="str">
        <f t="shared" si="85"/>
        <v>I</v>
      </c>
      <c r="C1254" s="16">
        <f t="shared" si="86"/>
        <v>0</v>
      </c>
      <c r="D1254">
        <f t="shared" si="87"/>
        <v>0</v>
      </c>
    </row>
    <row r="1255" spans="1:4">
      <c r="A1255" s="16">
        <f t="shared" si="84"/>
        <v>0</v>
      </c>
      <c r="B1255" s="5" t="str">
        <f t="shared" si="85"/>
        <v>I</v>
      </c>
      <c r="C1255" s="16">
        <f t="shared" si="86"/>
        <v>0</v>
      </c>
      <c r="D1255">
        <f t="shared" si="87"/>
        <v>0</v>
      </c>
    </row>
    <row r="1256" spans="1:4">
      <c r="A1256" s="16">
        <f t="shared" si="84"/>
        <v>0</v>
      </c>
      <c r="B1256" s="5" t="str">
        <f t="shared" si="85"/>
        <v>I</v>
      </c>
      <c r="C1256" s="16">
        <f t="shared" si="86"/>
        <v>0</v>
      </c>
      <c r="D1256">
        <f t="shared" si="87"/>
        <v>0</v>
      </c>
    </row>
    <row r="1257" spans="1:4">
      <c r="A1257" s="16">
        <f t="shared" si="84"/>
        <v>0</v>
      </c>
      <c r="B1257" s="5" t="str">
        <f t="shared" si="85"/>
        <v>I</v>
      </c>
      <c r="C1257" s="16">
        <f t="shared" si="86"/>
        <v>0</v>
      </c>
      <c r="D1257">
        <f t="shared" si="87"/>
        <v>0</v>
      </c>
    </row>
    <row r="1258" spans="1:4">
      <c r="A1258" s="16">
        <f t="shared" si="84"/>
        <v>0</v>
      </c>
      <c r="B1258" s="5" t="str">
        <f t="shared" si="85"/>
        <v>I</v>
      </c>
      <c r="C1258" s="16">
        <f t="shared" si="86"/>
        <v>0</v>
      </c>
      <c r="D1258">
        <f t="shared" si="87"/>
        <v>0</v>
      </c>
    </row>
    <row r="1259" spans="1:4">
      <c r="A1259" s="16">
        <f t="shared" si="84"/>
        <v>0</v>
      </c>
      <c r="B1259" s="5" t="str">
        <f t="shared" si="85"/>
        <v>I</v>
      </c>
      <c r="C1259" s="16">
        <f t="shared" si="86"/>
        <v>0</v>
      </c>
      <c r="D1259">
        <f t="shared" si="87"/>
        <v>0</v>
      </c>
    </row>
    <row r="1260" spans="1:4">
      <c r="A1260" s="16">
        <f t="shared" si="84"/>
        <v>0</v>
      </c>
      <c r="B1260" s="5" t="str">
        <f t="shared" si="85"/>
        <v>I</v>
      </c>
      <c r="C1260" s="16">
        <f t="shared" si="86"/>
        <v>0</v>
      </c>
      <c r="D1260">
        <f t="shared" si="87"/>
        <v>0</v>
      </c>
    </row>
    <row r="1261" spans="1:4">
      <c r="A1261" s="16">
        <f t="shared" si="84"/>
        <v>0</v>
      </c>
      <c r="B1261" s="5" t="str">
        <f t="shared" si="85"/>
        <v>I</v>
      </c>
      <c r="C1261" s="16">
        <f t="shared" si="86"/>
        <v>0</v>
      </c>
      <c r="D1261">
        <f t="shared" si="87"/>
        <v>0</v>
      </c>
    </row>
    <row r="1262" spans="1:4">
      <c r="A1262" s="16">
        <f t="shared" si="84"/>
        <v>0</v>
      </c>
      <c r="B1262" s="5" t="str">
        <f t="shared" si="85"/>
        <v>I</v>
      </c>
      <c r="C1262" s="16">
        <f t="shared" si="86"/>
        <v>0</v>
      </c>
      <c r="D1262">
        <f t="shared" si="87"/>
        <v>0</v>
      </c>
    </row>
    <row r="1263" spans="1:4">
      <c r="A1263" s="16">
        <f t="shared" si="84"/>
        <v>0</v>
      </c>
      <c r="B1263" s="5" t="str">
        <f t="shared" si="85"/>
        <v>I</v>
      </c>
      <c r="C1263" s="16">
        <f t="shared" si="86"/>
        <v>0</v>
      </c>
      <c r="D1263">
        <f t="shared" si="87"/>
        <v>0</v>
      </c>
    </row>
    <row r="1264" spans="1:4">
      <c r="A1264" s="16">
        <f t="shared" si="84"/>
        <v>0</v>
      </c>
      <c r="B1264" s="5" t="str">
        <f t="shared" si="85"/>
        <v>I</v>
      </c>
      <c r="C1264" s="16">
        <f t="shared" si="86"/>
        <v>0</v>
      </c>
      <c r="D1264">
        <f t="shared" si="87"/>
        <v>0</v>
      </c>
    </row>
    <row r="1265" spans="1:4">
      <c r="A1265" s="16">
        <f t="shared" si="84"/>
        <v>0</v>
      </c>
      <c r="B1265" s="5" t="str">
        <f t="shared" si="85"/>
        <v>I</v>
      </c>
      <c r="C1265" s="16">
        <f t="shared" si="86"/>
        <v>0</v>
      </c>
      <c r="D1265">
        <f t="shared" si="87"/>
        <v>0</v>
      </c>
    </row>
    <row r="1266" spans="1:4">
      <c r="A1266" s="16">
        <f t="shared" si="84"/>
        <v>0</v>
      </c>
      <c r="B1266" s="5" t="str">
        <f t="shared" si="85"/>
        <v>I</v>
      </c>
      <c r="C1266" s="16">
        <f t="shared" si="86"/>
        <v>0</v>
      </c>
      <c r="D1266">
        <f t="shared" si="87"/>
        <v>0</v>
      </c>
    </row>
    <row r="1267" spans="1:4">
      <c r="A1267" s="16">
        <f t="shared" si="84"/>
        <v>0</v>
      </c>
      <c r="B1267" s="5" t="str">
        <f t="shared" si="85"/>
        <v>I</v>
      </c>
      <c r="C1267" s="16">
        <f t="shared" si="86"/>
        <v>0</v>
      </c>
      <c r="D1267">
        <f t="shared" si="87"/>
        <v>0</v>
      </c>
    </row>
    <row r="1268" spans="1:4">
      <c r="A1268" s="16">
        <f t="shared" si="84"/>
        <v>0</v>
      </c>
      <c r="B1268" s="5" t="str">
        <f t="shared" si="85"/>
        <v>I</v>
      </c>
      <c r="C1268" s="16">
        <f t="shared" si="86"/>
        <v>0</v>
      </c>
      <c r="D1268">
        <f t="shared" si="87"/>
        <v>0</v>
      </c>
    </row>
    <row r="1269" spans="1:4">
      <c r="A1269" s="16">
        <f t="shared" si="84"/>
        <v>0</v>
      </c>
      <c r="B1269" s="5" t="str">
        <f t="shared" si="85"/>
        <v>I</v>
      </c>
      <c r="C1269" s="16">
        <f t="shared" si="86"/>
        <v>0</v>
      </c>
      <c r="D1269">
        <f t="shared" si="87"/>
        <v>0</v>
      </c>
    </row>
    <row r="1270" spans="1:4">
      <c r="A1270" s="16">
        <f t="shared" si="84"/>
        <v>0</v>
      </c>
      <c r="B1270" s="5" t="str">
        <f t="shared" si="85"/>
        <v>I</v>
      </c>
      <c r="C1270" s="16">
        <f t="shared" si="86"/>
        <v>0</v>
      </c>
      <c r="D1270">
        <f t="shared" si="87"/>
        <v>0</v>
      </c>
    </row>
  </sheetData>
  <phoneticPr fontId="7" type="noConversion"/>
  <hyperlinks>
    <hyperlink ref="A3" r:id="rId1" xr:uid="{00000000-0004-0000-0500-00000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08"/>
  <sheetViews>
    <sheetView workbookViewId="0"/>
  </sheetViews>
  <sheetFormatPr defaultColWidth="10.28515625" defaultRowHeight="12.75"/>
  <cols>
    <col min="1" max="1" width="21.140625" customWidth="1"/>
    <col min="2" max="2" width="5.140625" style="5" customWidth="1"/>
    <col min="3" max="3" width="11.85546875" style="16" customWidth="1"/>
    <col min="4" max="4" width="9.42578125" style="16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72</v>
      </c>
    </row>
    <row r="2" spans="1:7">
      <c r="A2" t="s">
        <v>29</v>
      </c>
      <c r="B2" s="94" t="s">
        <v>53</v>
      </c>
    </row>
    <row r="3" spans="1:7" ht="13.5" thickBot="1">
      <c r="A3" s="61" t="s">
        <v>103</v>
      </c>
      <c r="C3" s="84"/>
    </row>
    <row r="4" spans="1:7" ht="14.25" thickTop="1" thickBot="1">
      <c r="A4" s="97" t="s">
        <v>5</v>
      </c>
      <c r="C4" s="85">
        <v>44968.276400000002</v>
      </c>
      <c r="D4" s="86">
        <v>0.32783200000000001</v>
      </c>
    </row>
    <row r="5" spans="1:7" ht="13.5" thickTop="1"/>
    <row r="6" spans="1:7">
      <c r="A6" s="97" t="s">
        <v>6</v>
      </c>
    </row>
    <row r="7" spans="1:7">
      <c r="A7" t="s">
        <v>7</v>
      </c>
      <c r="C7" s="17">
        <v>54499.742612926479</v>
      </c>
      <c r="D7" s="28"/>
    </row>
    <row r="8" spans="1:7">
      <c r="A8" t="s">
        <v>8</v>
      </c>
      <c r="C8" s="17">
        <v>0.32782850389774126</v>
      </c>
      <c r="D8" s="28"/>
    </row>
    <row r="9" spans="1:7">
      <c r="A9" s="39" t="s">
        <v>73</v>
      </c>
      <c r="B9" s="95"/>
      <c r="C9" s="87">
        <v>8</v>
      </c>
      <c r="D9" s="88" t="s">
        <v>74</v>
      </c>
      <c r="E9" s="40"/>
    </row>
    <row r="10" spans="1:7" ht="13.5" thickBot="1">
      <c r="A10" s="40"/>
      <c r="B10" s="95"/>
      <c r="C10" s="89" t="s">
        <v>25</v>
      </c>
      <c r="D10" s="89" t="s">
        <v>26</v>
      </c>
      <c r="E10" s="40"/>
    </row>
    <row r="11" spans="1:7">
      <c r="A11" s="40" t="s">
        <v>21</v>
      </c>
      <c r="B11" s="95"/>
      <c r="C11" s="52">
        <f ca="1">INTERCEPT(INDIRECT($G$11):G952,INDIRECT($F$11):F952)</f>
        <v>2.3187412945910001E-3</v>
      </c>
      <c r="E11" s="40"/>
      <c r="F11" s="52" t="str">
        <f>"F"&amp;E19</f>
        <v>F142</v>
      </c>
      <c r="G11" s="11" t="str">
        <f>"G"&amp;E19</f>
        <v>G142</v>
      </c>
    </row>
    <row r="12" spans="1:7">
      <c r="A12" s="40" t="s">
        <v>22</v>
      </c>
      <c r="B12" s="95"/>
      <c r="C12" s="52">
        <f ca="1">SLOPE(INDIRECT($G$11):G952,INDIRECT($F$11):F952)</f>
        <v>5.7280574499468138E-6</v>
      </c>
      <c r="E12" s="40"/>
    </row>
    <row r="13" spans="1:7">
      <c r="A13" s="40" t="s">
        <v>24</v>
      </c>
      <c r="B13" s="95"/>
      <c r="C13" s="16" t="s">
        <v>19</v>
      </c>
      <c r="D13" s="90" t="s">
        <v>93</v>
      </c>
      <c r="E13" s="41">
        <v>1</v>
      </c>
    </row>
    <row r="14" spans="1:7">
      <c r="A14" s="40"/>
      <c r="B14" s="95"/>
      <c r="C14" s="88"/>
      <c r="D14" s="90" t="s">
        <v>75</v>
      </c>
      <c r="E14" s="51">
        <f ca="1">NOW()+15018.5+$C$9/24</f>
        <v>60356.474734027783</v>
      </c>
    </row>
    <row r="15" spans="1:7">
      <c r="A15" s="42" t="s">
        <v>23</v>
      </c>
      <c r="B15" s="95"/>
      <c r="C15" s="91">
        <f ca="1">(C7+C11)+(C8+C12)*INT(MAX(F21:F3493))</f>
        <v>57097.175551448752</v>
      </c>
      <c r="D15" s="90" t="s">
        <v>94</v>
      </c>
      <c r="E15" s="51">
        <f ca="1">ROUND(2*(E14-$C$7)/$C$8,0)/2+E13</f>
        <v>17866</v>
      </c>
    </row>
    <row r="16" spans="1:7">
      <c r="A16" s="42" t="s">
        <v>9</v>
      </c>
      <c r="B16" s="95"/>
      <c r="C16" s="91">
        <f ca="1">+C8+C12</f>
        <v>0.32783423195519124</v>
      </c>
      <c r="D16" s="90" t="s">
        <v>76</v>
      </c>
      <c r="E16" s="11">
        <f ca="1">ROUND(2*(E14-$C$15)/$C$16,0)/2+E13</f>
        <v>9943</v>
      </c>
    </row>
    <row r="17" spans="1:31" ht="13.5" thickBot="1">
      <c r="A17" s="43" t="s">
        <v>71</v>
      </c>
      <c r="B17" s="95"/>
      <c r="C17" s="88">
        <f>COUNT(C21:C2151)</f>
        <v>138</v>
      </c>
      <c r="D17" s="90" t="s">
        <v>77</v>
      </c>
      <c r="E17" s="47">
        <f ca="1">+$C$15+$C$16*E16-15018.5-$C$9/24</f>
        <v>45337.99798644588</v>
      </c>
    </row>
    <row r="18" spans="1:31" ht="14.25" thickTop="1" thickBot="1">
      <c r="A18" s="42" t="s">
        <v>10</v>
      </c>
      <c r="B18" s="95"/>
      <c r="C18" s="92">
        <f ca="1">+C15</f>
        <v>57097.175551448752</v>
      </c>
      <c r="D18" s="93">
        <f ca="1">+C16</f>
        <v>0.32783423195519124</v>
      </c>
      <c r="E18" s="50" t="s">
        <v>78</v>
      </c>
    </row>
    <row r="19" spans="1:31" ht="13.5" thickTop="1">
      <c r="A19" s="43" t="s">
        <v>79</v>
      </c>
      <c r="E19" s="28">
        <v>142</v>
      </c>
    </row>
    <row r="20" spans="1:31" ht="13.5" thickBot="1">
      <c r="A20" s="6" t="s">
        <v>11</v>
      </c>
      <c r="B20" s="6" t="s">
        <v>12</v>
      </c>
      <c r="C20" s="89" t="s">
        <v>13</v>
      </c>
      <c r="D20" s="89" t="s">
        <v>18</v>
      </c>
      <c r="E20" s="6" t="s">
        <v>14</v>
      </c>
      <c r="F20" s="6" t="s">
        <v>15</v>
      </c>
      <c r="G20" s="6" t="s">
        <v>16</v>
      </c>
      <c r="H20" s="9" t="s">
        <v>98</v>
      </c>
      <c r="I20" s="9" t="s">
        <v>96</v>
      </c>
      <c r="J20" s="9" t="s">
        <v>99</v>
      </c>
      <c r="K20" s="9" t="s">
        <v>100</v>
      </c>
      <c r="L20" s="9" t="s">
        <v>42</v>
      </c>
      <c r="M20" s="9" t="s">
        <v>31</v>
      </c>
      <c r="N20" s="9" t="s">
        <v>54</v>
      </c>
      <c r="O20" s="9" t="s">
        <v>28</v>
      </c>
      <c r="P20" s="9" t="s">
        <v>27</v>
      </c>
      <c r="Q20" s="6" t="s">
        <v>20</v>
      </c>
    </row>
    <row r="21" spans="1:31">
      <c r="A21" s="62" t="s">
        <v>61</v>
      </c>
      <c r="C21" s="16">
        <v>31150.387999999999</v>
      </c>
      <c r="D21" s="14"/>
      <c r="E21">
        <f t="shared" ref="E21:E52" si="0">+(C21-C$7)/C$8</f>
        <v>-71224.296653013997</v>
      </c>
      <c r="F21" s="37">
        <f>ROUND(2*E21,0)/2-0.5</f>
        <v>-71225</v>
      </c>
      <c r="G21">
        <f t="shared" ref="G21:G52" si="1">+C21-(C$7+F21*C$8)</f>
        <v>0.23057719014104805</v>
      </c>
      <c r="J21">
        <f>G21</f>
        <v>0.23057719014104805</v>
      </c>
      <c r="Q21" s="2">
        <f t="shared" ref="Q21:Q52" si="2">+C21-15018.5</f>
        <v>16131.887999999999</v>
      </c>
    </row>
    <row r="22" spans="1:31">
      <c r="A22" s="62" t="s">
        <v>62</v>
      </c>
      <c r="B22" s="98" t="s">
        <v>44</v>
      </c>
      <c r="C22" s="99">
        <v>34056.718399999998</v>
      </c>
      <c r="E22">
        <f t="shared" si="0"/>
        <v>-62358.897929458944</v>
      </c>
      <c r="F22">
        <f t="shared" ref="F22:F53" si="3">ROUND(2*E22,0)/2</f>
        <v>-62359</v>
      </c>
      <c r="G22">
        <f t="shared" si="1"/>
        <v>3.3461632767284755E-2</v>
      </c>
      <c r="J22">
        <f>G22</f>
        <v>3.3461632767284755E-2</v>
      </c>
      <c r="Q22" s="2">
        <f t="shared" si="2"/>
        <v>19038.218399999998</v>
      </c>
      <c r="W22" s="27"/>
    </row>
    <row r="23" spans="1:31">
      <c r="A23" s="62" t="s">
        <v>62</v>
      </c>
      <c r="B23" s="98" t="s">
        <v>44</v>
      </c>
      <c r="C23" s="99">
        <v>34057.701800000003</v>
      </c>
      <c r="E23">
        <f t="shared" si="0"/>
        <v>-62355.89819030169</v>
      </c>
      <c r="F23">
        <f t="shared" si="3"/>
        <v>-62356</v>
      </c>
      <c r="G23">
        <f t="shared" si="1"/>
        <v>3.3376121078617871E-2</v>
      </c>
      <c r="J23">
        <f>G23</f>
        <v>3.3376121078617871E-2</v>
      </c>
      <c r="Q23" s="2">
        <f t="shared" si="2"/>
        <v>19039.201800000003</v>
      </c>
    </row>
    <row r="24" spans="1:31">
      <c r="A24" s="62" t="s">
        <v>62</v>
      </c>
      <c r="B24" s="98" t="s">
        <v>44</v>
      </c>
      <c r="C24" s="99">
        <v>34084.584199999998</v>
      </c>
      <c r="E24">
        <f t="shared" si="0"/>
        <v>-62273.896778952847</v>
      </c>
      <c r="F24">
        <f t="shared" si="3"/>
        <v>-62274</v>
      </c>
      <c r="G24">
        <f t="shared" si="1"/>
        <v>3.3838801457022782E-2</v>
      </c>
      <c r="J24">
        <f>G24</f>
        <v>3.3838801457022782E-2</v>
      </c>
      <c r="Q24" s="2">
        <f t="shared" si="2"/>
        <v>19066.084199999998</v>
      </c>
    </row>
    <row r="25" spans="1:31">
      <c r="A25" s="62" t="s">
        <v>97</v>
      </c>
      <c r="B25" s="98" t="s">
        <v>44</v>
      </c>
      <c r="C25" s="99">
        <v>34392.500999999997</v>
      </c>
      <c r="D25" s="16" t="s">
        <v>96</v>
      </c>
      <c r="E25">
        <f t="shared" si="0"/>
        <v>-61334.634950469357</v>
      </c>
      <c r="F25">
        <f t="shared" si="3"/>
        <v>-61334.5</v>
      </c>
      <c r="G25">
        <f t="shared" si="1"/>
        <v>-4.4240610470296815E-2</v>
      </c>
      <c r="H25">
        <f>G25</f>
        <v>-4.4240610470296815E-2</v>
      </c>
      <c r="Q25" s="2">
        <f t="shared" si="2"/>
        <v>19374.000999999997</v>
      </c>
    </row>
    <row r="26" spans="1:31">
      <c r="A26" s="62" t="s">
        <v>62</v>
      </c>
      <c r="C26" s="16">
        <v>36968.706700000002</v>
      </c>
      <c r="E26">
        <f t="shared" si="0"/>
        <v>-53476.240486992217</v>
      </c>
      <c r="F26">
        <f t="shared" si="3"/>
        <v>-53476</v>
      </c>
      <c r="G26">
        <f t="shared" si="1"/>
        <v>-7.8838490859197918E-2</v>
      </c>
      <c r="J26">
        <f t="shared" ref="J26:J31" si="4">G26</f>
        <v>-7.8838490859197918E-2</v>
      </c>
      <c r="Q26" s="2">
        <f t="shared" si="2"/>
        <v>21950.206700000002</v>
      </c>
    </row>
    <row r="27" spans="1:31">
      <c r="A27" s="62" t="s">
        <v>62</v>
      </c>
      <c r="C27" s="16">
        <v>36992.638700000003</v>
      </c>
      <c r="E27">
        <f t="shared" si="0"/>
        <v>-53403.238903190133</v>
      </c>
      <c r="F27">
        <f t="shared" si="3"/>
        <v>-53403</v>
      </c>
      <c r="G27">
        <f t="shared" si="1"/>
        <v>-7.8319275395188015E-2</v>
      </c>
      <c r="J27">
        <f t="shared" si="4"/>
        <v>-7.8319275395188015E-2</v>
      </c>
      <c r="Q27" s="2">
        <f t="shared" si="2"/>
        <v>21974.138700000003</v>
      </c>
    </row>
    <row r="28" spans="1:31">
      <c r="A28" s="62" t="s">
        <v>62</v>
      </c>
      <c r="C28" s="16">
        <v>37614.870499999997</v>
      </c>
      <c r="E28">
        <f t="shared" si="0"/>
        <v>-51505.198334411267</v>
      </c>
      <c r="F28">
        <f t="shared" si="3"/>
        <v>-51505</v>
      </c>
      <c r="G28">
        <f t="shared" si="1"/>
        <v>-6.5019673318602145E-2</v>
      </c>
      <c r="J28">
        <f t="shared" si="4"/>
        <v>-6.5019673318602145E-2</v>
      </c>
      <c r="Q28" s="2">
        <f t="shared" si="2"/>
        <v>22596.370499999997</v>
      </c>
    </row>
    <row r="29" spans="1:31">
      <c r="A29" s="62" t="s">
        <v>62</v>
      </c>
      <c r="C29" s="16">
        <v>37726.662199999999</v>
      </c>
      <c r="E29">
        <f t="shared" si="0"/>
        <v>-51164.191684071695</v>
      </c>
      <c r="F29">
        <f t="shared" si="3"/>
        <v>-51164</v>
      </c>
      <c r="G29">
        <f t="shared" si="1"/>
        <v>-6.2839502446877304E-2</v>
      </c>
      <c r="J29">
        <f t="shared" si="4"/>
        <v>-6.2839502446877304E-2</v>
      </c>
      <c r="Q29" s="2">
        <f t="shared" si="2"/>
        <v>22708.162199999999</v>
      </c>
    </row>
    <row r="30" spans="1:31">
      <c r="A30" s="62" t="s">
        <v>62</v>
      </c>
      <c r="C30" s="16">
        <v>37727.645799999998</v>
      </c>
      <c r="E30">
        <f t="shared" si="0"/>
        <v>-51161.191334839386</v>
      </c>
      <c r="F30">
        <f t="shared" si="3"/>
        <v>-51161</v>
      </c>
      <c r="G30">
        <f t="shared" si="1"/>
        <v>-6.2725014140596613E-2</v>
      </c>
      <c r="J30">
        <f t="shared" si="4"/>
        <v>-6.2725014140596613E-2</v>
      </c>
      <c r="Q30" s="2">
        <f t="shared" si="2"/>
        <v>22709.145799999998</v>
      </c>
    </row>
    <row r="31" spans="1:31">
      <c r="A31" s="32" t="s">
        <v>46</v>
      </c>
      <c r="B31" s="13"/>
      <c r="C31" s="12">
        <v>41981.528899999998</v>
      </c>
      <c r="D31" s="12"/>
      <c r="E31">
        <f t="shared" si="0"/>
        <v>-38185.251020244585</v>
      </c>
      <c r="F31">
        <f t="shared" si="3"/>
        <v>-38185.5</v>
      </c>
      <c r="G31">
        <f t="shared" si="1"/>
        <v>8.1622660720313434E-2</v>
      </c>
      <c r="J31">
        <f t="shared" si="4"/>
        <v>8.1622660720313434E-2</v>
      </c>
      <c r="Q31" s="2">
        <f t="shared" si="2"/>
        <v>26963.028899999998</v>
      </c>
    </row>
    <row r="32" spans="1:31">
      <c r="A32" s="33" t="s">
        <v>33</v>
      </c>
      <c r="B32" s="5" t="s">
        <v>44</v>
      </c>
      <c r="C32" s="16">
        <v>43220.356</v>
      </c>
      <c r="E32">
        <f t="shared" si="0"/>
        <v>-34406.36332356515</v>
      </c>
      <c r="F32">
        <f t="shared" si="3"/>
        <v>-34406.5</v>
      </c>
      <c r="G32">
        <f t="shared" si="1"/>
        <v>4.4806431156757753E-2</v>
      </c>
      <c r="I32">
        <f>G32</f>
        <v>4.4806431156757753E-2</v>
      </c>
      <c r="Q32" s="2">
        <f t="shared" si="2"/>
        <v>28201.856</v>
      </c>
      <c r="AA32">
        <v>7</v>
      </c>
      <c r="AC32" t="s">
        <v>32</v>
      </c>
      <c r="AE32" t="s">
        <v>34</v>
      </c>
    </row>
    <row r="33" spans="1:23">
      <c r="A33" s="62" t="s">
        <v>63</v>
      </c>
      <c r="C33" s="16">
        <v>43573.381000000001</v>
      </c>
      <c r="E33">
        <f t="shared" si="0"/>
        <v>-33329.504551973645</v>
      </c>
      <c r="F33">
        <f t="shared" si="3"/>
        <v>-33329.5</v>
      </c>
      <c r="G33">
        <f t="shared" si="1"/>
        <v>-1.4922667105565779E-3</v>
      </c>
      <c r="I33">
        <f>G33</f>
        <v>-1.4922667105565779E-3</v>
      </c>
      <c r="Q33" s="2">
        <f t="shared" si="2"/>
        <v>28554.881000000001</v>
      </c>
    </row>
    <row r="34" spans="1:23">
      <c r="A34" s="32" t="s">
        <v>47</v>
      </c>
      <c r="B34" s="20" t="s">
        <v>44</v>
      </c>
      <c r="C34" s="12">
        <v>44640.2739</v>
      </c>
      <c r="D34" s="12">
        <v>5.0000000000000001E-4</v>
      </c>
      <c r="E34">
        <f t="shared" si="0"/>
        <v>-30075.080707447934</v>
      </c>
      <c r="F34">
        <f t="shared" si="3"/>
        <v>-30075</v>
      </c>
      <c r="G34">
        <f t="shared" si="1"/>
        <v>-2.6458201908098999E-2</v>
      </c>
      <c r="K34">
        <f>G34</f>
        <v>-2.6458201908098999E-2</v>
      </c>
      <c r="Q34" s="2">
        <f t="shared" si="2"/>
        <v>29621.7739</v>
      </c>
    </row>
    <row r="35" spans="1:23">
      <c r="A35" s="32" t="s">
        <v>47</v>
      </c>
      <c r="B35" s="20" t="s">
        <v>45</v>
      </c>
      <c r="C35" s="12">
        <v>44641.098899999997</v>
      </c>
      <c r="D35" s="12">
        <v>2.9999999999999997E-4</v>
      </c>
      <c r="E35">
        <f t="shared" si="0"/>
        <v>-30072.564147752277</v>
      </c>
      <c r="F35">
        <f t="shared" si="3"/>
        <v>-30072.5</v>
      </c>
      <c r="G35">
        <f t="shared" si="1"/>
        <v>-2.1029461655416526E-2</v>
      </c>
      <c r="K35">
        <f>G35</f>
        <v>-2.1029461655416526E-2</v>
      </c>
      <c r="Q35" s="2">
        <f t="shared" si="2"/>
        <v>29622.598899999997</v>
      </c>
    </row>
    <row r="36" spans="1:23">
      <c r="A36" s="32" t="s">
        <v>47</v>
      </c>
      <c r="B36" s="20" t="s">
        <v>44</v>
      </c>
      <c r="C36" s="12">
        <v>44933.371899999998</v>
      </c>
      <c r="D36" s="12">
        <v>5.0000000000000001E-4</v>
      </c>
      <c r="E36">
        <f t="shared" si="0"/>
        <v>-29181.021781774336</v>
      </c>
      <c r="F36">
        <f t="shared" si="3"/>
        <v>-29181</v>
      </c>
      <c r="G36">
        <f t="shared" si="1"/>
        <v>-7.1406864881282672E-3</v>
      </c>
      <c r="K36">
        <f>G36</f>
        <v>-7.1406864881282672E-3</v>
      </c>
      <c r="Q36" s="2">
        <f t="shared" si="2"/>
        <v>29914.871899999998</v>
      </c>
    </row>
    <row r="37" spans="1:23">
      <c r="A37" s="32" t="s">
        <v>47</v>
      </c>
      <c r="B37" s="20" t="s">
        <v>44</v>
      </c>
      <c r="C37" s="12">
        <v>44934.352800000001</v>
      </c>
      <c r="D37" s="12">
        <v>6.9999999999999999E-4</v>
      </c>
      <c r="E37">
        <f t="shared" si="0"/>
        <v>-29178.029668555566</v>
      </c>
      <c r="F37">
        <f t="shared" si="3"/>
        <v>-29178</v>
      </c>
      <c r="G37">
        <f t="shared" si="1"/>
        <v>-9.7261981791234575E-3</v>
      </c>
      <c r="K37">
        <f>G37</f>
        <v>-9.7261981791234575E-3</v>
      </c>
      <c r="Q37" s="2">
        <f t="shared" si="2"/>
        <v>29915.852800000001</v>
      </c>
    </row>
    <row r="38" spans="1:23">
      <c r="A38" s="33" t="s">
        <v>17</v>
      </c>
      <c r="C38" s="16">
        <v>44968.276400000002</v>
      </c>
      <c r="D38" s="16" t="s">
        <v>19</v>
      </c>
      <c r="E38">
        <f t="shared" si="0"/>
        <v>-29074.549954019869</v>
      </c>
      <c r="F38">
        <f t="shared" si="3"/>
        <v>-29074.5</v>
      </c>
      <c r="G38">
        <f t="shared" si="1"/>
        <v>-1.6376351595681626E-2</v>
      </c>
      <c r="H38">
        <f>+G38</f>
        <v>-1.6376351595681626E-2</v>
      </c>
      <c r="Q38" s="2">
        <f t="shared" si="2"/>
        <v>29949.776400000002</v>
      </c>
    </row>
    <row r="39" spans="1:23">
      <c r="A39" s="32" t="s">
        <v>47</v>
      </c>
      <c r="B39" s="13" t="s">
        <v>45</v>
      </c>
      <c r="C39" s="12">
        <v>44968.277600000001</v>
      </c>
      <c r="D39" s="12">
        <v>4.0000000000000002E-4</v>
      </c>
      <c r="E39">
        <f t="shared" si="0"/>
        <v>-29074.546293569409</v>
      </c>
      <c r="F39">
        <f t="shared" si="3"/>
        <v>-29074.5</v>
      </c>
      <c r="G39">
        <f t="shared" si="1"/>
        <v>-1.5176351596892346E-2</v>
      </c>
      <c r="K39">
        <f>G39</f>
        <v>-1.5176351596892346E-2</v>
      </c>
      <c r="Q39" s="2">
        <f t="shared" si="2"/>
        <v>29949.777600000001</v>
      </c>
    </row>
    <row r="40" spans="1:23">
      <c r="A40" s="32" t="s">
        <v>47</v>
      </c>
      <c r="B40" s="13" t="s">
        <v>44</v>
      </c>
      <c r="C40" s="12">
        <v>44997.290099999998</v>
      </c>
      <c r="D40" s="12">
        <v>4.0000000000000002E-4</v>
      </c>
      <c r="E40">
        <f t="shared" si="0"/>
        <v>-28986.047277605114</v>
      </c>
      <c r="F40">
        <f t="shared" si="3"/>
        <v>-28986</v>
      </c>
      <c r="G40">
        <f t="shared" si="1"/>
        <v>-1.5498946551815607E-2</v>
      </c>
      <c r="K40">
        <f>G40</f>
        <v>-1.5498946551815607E-2</v>
      </c>
      <c r="Q40" s="2">
        <f t="shared" si="2"/>
        <v>29978.790099999998</v>
      </c>
    </row>
    <row r="41" spans="1:23">
      <c r="A41" s="32" t="s">
        <v>47</v>
      </c>
      <c r="B41" s="20" t="s">
        <v>45</v>
      </c>
      <c r="C41" s="32">
        <v>44998.108</v>
      </c>
      <c r="D41" s="32">
        <v>2.9999999999999997E-4</v>
      </c>
      <c r="E41" s="33">
        <f t="shared" si="0"/>
        <v>-28983.552375574698</v>
      </c>
      <c r="F41">
        <f t="shared" si="3"/>
        <v>-28983.5</v>
      </c>
      <c r="G41">
        <f t="shared" si="1"/>
        <v>-1.717020629439503E-2</v>
      </c>
      <c r="K41">
        <f>G41</f>
        <v>-1.717020629439503E-2</v>
      </c>
      <c r="Q41" s="2">
        <f t="shared" si="2"/>
        <v>29979.608</v>
      </c>
    </row>
    <row r="42" spans="1:23">
      <c r="A42" s="24" t="s">
        <v>40</v>
      </c>
      <c r="B42" s="25" t="s">
        <v>45</v>
      </c>
      <c r="C42" s="26">
        <v>46089.354299999999</v>
      </c>
      <c r="D42" s="36"/>
      <c r="E42" s="33">
        <f t="shared" si="0"/>
        <v>-25654.841519058122</v>
      </c>
      <c r="F42">
        <f t="shared" si="3"/>
        <v>-25655</v>
      </c>
      <c r="G42">
        <f t="shared" si="1"/>
        <v>5.1954570073576178E-2</v>
      </c>
      <c r="J42">
        <f>G42</f>
        <v>5.1954570073576178E-2</v>
      </c>
      <c r="Q42" s="2">
        <f t="shared" si="2"/>
        <v>31070.854299999999</v>
      </c>
      <c r="W42" s="27"/>
    </row>
    <row r="43" spans="1:23">
      <c r="A43" s="33" t="s">
        <v>183</v>
      </c>
      <c r="B43" s="54" t="s">
        <v>45</v>
      </c>
      <c r="C43" s="36">
        <v>46089.383900000001</v>
      </c>
      <c r="D43" s="36" t="s">
        <v>96</v>
      </c>
      <c r="E43" s="33">
        <f t="shared" si="0"/>
        <v>-25654.75122794661</v>
      </c>
      <c r="F43">
        <f t="shared" si="3"/>
        <v>-25655</v>
      </c>
      <c r="G43">
        <f t="shared" si="1"/>
        <v>8.1554570075240918E-2</v>
      </c>
      <c r="I43">
        <f>G43</f>
        <v>8.1554570075240918E-2</v>
      </c>
      <c r="O43">
        <f ca="1">+C$11+C$12*F43</f>
        <v>-0.1446345725837945</v>
      </c>
      <c r="Q43" s="2">
        <f t="shared" si="2"/>
        <v>31070.883900000001</v>
      </c>
    </row>
    <row r="44" spans="1:23">
      <c r="A44" s="24" t="s">
        <v>40</v>
      </c>
      <c r="B44" s="25" t="s">
        <v>45</v>
      </c>
      <c r="C44" s="26">
        <v>46090.3678</v>
      </c>
      <c r="D44" s="36"/>
      <c r="E44" s="33">
        <f t="shared" si="0"/>
        <v>-25651.749963601684</v>
      </c>
      <c r="F44">
        <f t="shared" si="3"/>
        <v>-25651.5</v>
      </c>
      <c r="G44">
        <f t="shared" si="1"/>
        <v>-8.19451935676625E-2</v>
      </c>
      <c r="J44">
        <f>G44</f>
        <v>-8.19451935676625E-2</v>
      </c>
      <c r="Q44" s="2">
        <f t="shared" si="2"/>
        <v>31071.8678</v>
      </c>
    </row>
    <row r="45" spans="1:23">
      <c r="A45" s="24" t="s">
        <v>40</v>
      </c>
      <c r="B45" s="25" t="s">
        <v>44</v>
      </c>
      <c r="C45" s="26">
        <v>46090.531600000002</v>
      </c>
      <c r="D45" s="36"/>
      <c r="E45" s="33">
        <f t="shared" si="0"/>
        <v>-25651.25031211301</v>
      </c>
      <c r="F45">
        <f t="shared" si="3"/>
        <v>-25651.5</v>
      </c>
      <c r="G45">
        <f t="shared" si="1"/>
        <v>8.1854806434421334E-2</v>
      </c>
      <c r="J45">
        <f>G45</f>
        <v>8.1854806434421334E-2</v>
      </c>
      <c r="Q45" s="2">
        <f t="shared" si="2"/>
        <v>31072.031600000002</v>
      </c>
    </row>
    <row r="46" spans="1:23">
      <c r="A46" s="24" t="s">
        <v>40</v>
      </c>
      <c r="B46" s="25" t="s">
        <v>45</v>
      </c>
      <c r="C46" s="26">
        <v>46109.3822</v>
      </c>
      <c r="D46" s="36"/>
      <c r="E46" s="33">
        <f t="shared" si="0"/>
        <v>-25593.748905811019</v>
      </c>
      <c r="F46">
        <f t="shared" si="3"/>
        <v>-25593.5</v>
      </c>
      <c r="G46">
        <f t="shared" si="1"/>
        <v>-8.1598419637884945E-2</v>
      </c>
      <c r="J46">
        <f>G46</f>
        <v>-8.1598419637884945E-2</v>
      </c>
      <c r="Q46" s="2">
        <f t="shared" si="2"/>
        <v>31090.8822</v>
      </c>
    </row>
    <row r="47" spans="1:23">
      <c r="A47" s="24" t="s">
        <v>40</v>
      </c>
      <c r="B47" s="25" t="s">
        <v>45</v>
      </c>
      <c r="C47" s="26">
        <v>46110.365400000002</v>
      </c>
      <c r="D47" s="36"/>
      <c r="E47" s="33">
        <f t="shared" si="0"/>
        <v>-25590.749776728851</v>
      </c>
      <c r="F47">
        <f t="shared" si="3"/>
        <v>-25590.5</v>
      </c>
      <c r="G47">
        <f t="shared" si="1"/>
        <v>-8.1883931328775361E-2</v>
      </c>
      <c r="J47">
        <f>G47</f>
        <v>-8.1883931328775361E-2</v>
      </c>
      <c r="Q47" s="2">
        <f t="shared" si="2"/>
        <v>31091.865400000002</v>
      </c>
    </row>
    <row r="48" spans="1:23">
      <c r="A48" s="24" t="s">
        <v>40</v>
      </c>
      <c r="B48" s="25" t="s">
        <v>45</v>
      </c>
      <c r="C48" s="26">
        <v>46111.349099999999</v>
      </c>
      <c r="D48" s="36"/>
      <c r="E48" s="33">
        <f t="shared" si="0"/>
        <v>-25587.749122459009</v>
      </c>
      <c r="F48">
        <f t="shared" si="3"/>
        <v>-25587.5</v>
      </c>
      <c r="G48">
        <f t="shared" si="1"/>
        <v>-8.1669443025020882E-2</v>
      </c>
      <c r="J48">
        <f>G48</f>
        <v>-8.1669443025020882E-2</v>
      </c>
      <c r="Q48" s="2">
        <f t="shared" si="2"/>
        <v>31092.849099999999</v>
      </c>
    </row>
    <row r="49" spans="1:17">
      <c r="A49" s="32" t="s">
        <v>48</v>
      </c>
      <c r="B49" s="20" t="s">
        <v>45</v>
      </c>
      <c r="C49" s="32">
        <v>47530.595800000003</v>
      </c>
      <c r="D49" s="32">
        <v>6.9999999999999999E-4</v>
      </c>
      <c r="E49" s="33">
        <f t="shared" si="0"/>
        <v>-21258.513918302677</v>
      </c>
      <c r="F49">
        <f t="shared" si="3"/>
        <v>-21258.5</v>
      </c>
      <c r="G49">
        <f t="shared" si="1"/>
        <v>-4.5628163425135426E-3</v>
      </c>
      <c r="K49">
        <f>G49</f>
        <v>-4.5628163425135426E-3</v>
      </c>
      <c r="Q49" s="2">
        <f t="shared" si="2"/>
        <v>32512.095800000003</v>
      </c>
    </row>
    <row r="50" spans="1:17">
      <c r="A50" s="32" t="s">
        <v>48</v>
      </c>
      <c r="B50" s="20" t="s">
        <v>45</v>
      </c>
      <c r="C50" s="32">
        <v>47532.562400000003</v>
      </c>
      <c r="D50" s="32">
        <v>1E-3</v>
      </c>
      <c r="E50" s="33">
        <f t="shared" si="0"/>
        <v>-21252.515050063284</v>
      </c>
      <c r="F50">
        <f t="shared" si="3"/>
        <v>-21252.5</v>
      </c>
      <c r="G50">
        <f t="shared" si="1"/>
        <v>-4.9338397293468006E-3</v>
      </c>
      <c r="K50">
        <f>G50</f>
        <v>-4.9338397293468006E-3</v>
      </c>
      <c r="Q50" s="2">
        <f t="shared" si="2"/>
        <v>32514.062400000003</v>
      </c>
    </row>
    <row r="51" spans="1:17">
      <c r="A51" s="32" t="s">
        <v>48</v>
      </c>
      <c r="B51" s="20" t="s">
        <v>44</v>
      </c>
      <c r="C51" s="32">
        <v>47952.347600000001</v>
      </c>
      <c r="D51" s="32">
        <v>1E-3</v>
      </c>
      <c r="E51" s="33">
        <f t="shared" si="0"/>
        <v>-19972.012607447919</v>
      </c>
      <c r="F51">
        <f t="shared" si="3"/>
        <v>-19972</v>
      </c>
      <c r="G51">
        <f t="shared" si="1"/>
        <v>-4.1330807871418074E-3</v>
      </c>
      <c r="K51">
        <f>G51</f>
        <v>-4.1330807871418074E-3</v>
      </c>
      <c r="Q51" s="2">
        <f t="shared" si="2"/>
        <v>32933.847600000001</v>
      </c>
    </row>
    <row r="52" spans="1:17">
      <c r="A52" s="32" t="s">
        <v>48</v>
      </c>
      <c r="B52" s="20" t="s">
        <v>44</v>
      </c>
      <c r="C52" s="32">
        <v>47953.337399999997</v>
      </c>
      <c r="D52" s="32">
        <v>8.9999999999999998E-4</v>
      </c>
      <c r="E52" s="33">
        <f t="shared" si="0"/>
        <v>-19968.993345888208</v>
      </c>
      <c r="F52">
        <f t="shared" si="3"/>
        <v>-19969</v>
      </c>
      <c r="G52">
        <f t="shared" si="1"/>
        <v>2.1814075153088197E-3</v>
      </c>
      <c r="K52">
        <f>G52</f>
        <v>2.1814075153088197E-3</v>
      </c>
      <c r="Q52" s="2">
        <f t="shared" si="2"/>
        <v>32934.837399999997</v>
      </c>
    </row>
    <row r="53" spans="1:17">
      <c r="A53" s="32" t="s">
        <v>48</v>
      </c>
      <c r="B53" s="20" t="s">
        <v>45</v>
      </c>
      <c r="C53" s="32">
        <v>47968.251199999999</v>
      </c>
      <c r="D53" s="32">
        <v>5.0000000000000001E-4</v>
      </c>
      <c r="E53" s="33">
        <f t="shared" ref="E53:E84" si="5">+(C53-C$7)/C$8</f>
        <v>-19923.500657416389</v>
      </c>
      <c r="F53">
        <f t="shared" si="3"/>
        <v>-19923.5</v>
      </c>
      <c r="G53">
        <f t="shared" ref="G53:G84" si="6">+C53-(C$7+F53*C$8)</f>
        <v>-2.1551983081735671E-4</v>
      </c>
      <c r="K53">
        <f>G53</f>
        <v>-2.1551983081735671E-4</v>
      </c>
      <c r="Q53" s="2">
        <f t="shared" ref="Q53:Q84" si="7">+C53-15018.5</f>
        <v>32949.751199999999</v>
      </c>
    </row>
    <row r="54" spans="1:17">
      <c r="A54" s="33" t="s">
        <v>221</v>
      </c>
      <c r="B54" s="54" t="s">
        <v>44</v>
      </c>
      <c r="C54" s="36">
        <v>48271.495900000002</v>
      </c>
      <c r="D54" s="36" t="s">
        <v>96</v>
      </c>
      <c r="E54" s="33">
        <f t="shared" si="5"/>
        <v>-18998.490487786377</v>
      </c>
      <c r="F54">
        <f t="shared" ref="F54:F85" si="8">ROUND(2*E54,0)/2</f>
        <v>-18998.5</v>
      </c>
      <c r="G54">
        <f t="shared" si="6"/>
        <v>3.1183747632894665E-3</v>
      </c>
      <c r="I54">
        <f>G54</f>
        <v>3.1183747632894665E-3</v>
      </c>
      <c r="O54">
        <f ca="1">+C$11+C$12*F54</f>
        <v>-0.10650575816822354</v>
      </c>
      <c r="Q54" s="2">
        <f t="shared" si="7"/>
        <v>33252.995900000002</v>
      </c>
    </row>
    <row r="55" spans="1:17">
      <c r="A55" s="62" t="s">
        <v>64</v>
      </c>
      <c r="B55" s="54"/>
      <c r="C55" s="36">
        <v>48271.495999999999</v>
      </c>
      <c r="D55" s="36"/>
      <c r="E55" s="33">
        <f t="shared" si="5"/>
        <v>-18998.490182748847</v>
      </c>
      <c r="F55">
        <f t="shared" si="8"/>
        <v>-18998.5</v>
      </c>
      <c r="G55">
        <f t="shared" si="6"/>
        <v>3.218374760763254E-3</v>
      </c>
      <c r="I55">
        <f>G55</f>
        <v>3.218374760763254E-3</v>
      </c>
      <c r="Q55" s="2">
        <f t="shared" si="7"/>
        <v>33252.995999999999</v>
      </c>
    </row>
    <row r="56" spans="1:17">
      <c r="A56" s="62" t="s">
        <v>64</v>
      </c>
      <c r="B56" s="54"/>
      <c r="C56" s="36">
        <v>48290.506399999998</v>
      </c>
      <c r="D56" s="36"/>
      <c r="E56" s="33">
        <f t="shared" si="5"/>
        <v>-18940.50132645974</v>
      </c>
      <c r="F56">
        <f t="shared" si="8"/>
        <v>-18940.5</v>
      </c>
      <c r="G56">
        <f t="shared" si="6"/>
        <v>-4.3485131027409807E-4</v>
      </c>
      <c r="I56">
        <f>G56</f>
        <v>-4.3485131027409807E-4</v>
      </c>
      <c r="Q56" s="2">
        <f t="shared" si="7"/>
        <v>33272.006399999998</v>
      </c>
    </row>
    <row r="57" spans="1:17">
      <c r="A57" s="32" t="s">
        <v>48</v>
      </c>
      <c r="B57" s="20" t="s">
        <v>44</v>
      </c>
      <c r="C57" s="32">
        <v>48308.370499999997</v>
      </c>
      <c r="D57" s="32">
        <v>1.1000000000000001E-3</v>
      </c>
      <c r="E57" s="33">
        <f t="shared" si="5"/>
        <v>-18886.009115478686</v>
      </c>
      <c r="F57">
        <f t="shared" si="8"/>
        <v>-18886</v>
      </c>
      <c r="G57">
        <f t="shared" si="6"/>
        <v>-2.9883137394790538E-3</v>
      </c>
      <c r="J57">
        <f>G57</f>
        <v>-2.9883137394790538E-3</v>
      </c>
      <c r="Q57" s="2">
        <f t="shared" si="7"/>
        <v>33289.870499999997</v>
      </c>
    </row>
    <row r="58" spans="1:17">
      <c r="A58" s="33" t="s">
        <v>221</v>
      </c>
      <c r="B58" s="54" t="s">
        <v>44</v>
      </c>
      <c r="C58" s="36">
        <v>48358.3681</v>
      </c>
      <c r="D58" s="36" t="s">
        <v>96</v>
      </c>
      <c r="E58" s="33">
        <f t="shared" si="5"/>
        <v>-18733.497666945223</v>
      </c>
      <c r="F58">
        <f t="shared" si="8"/>
        <v>-18733.5</v>
      </c>
      <c r="G58">
        <f t="shared" si="6"/>
        <v>7.6484185410663486E-4</v>
      </c>
      <c r="I58">
        <f t="shared" ref="I58:I67" si="9">G58</f>
        <v>7.6484185410663486E-4</v>
      </c>
      <c r="O58">
        <f ca="1">+C$11+C$12*F58</f>
        <v>-0.10498782294398763</v>
      </c>
      <c r="Q58" s="2">
        <f t="shared" si="7"/>
        <v>33339.8681</v>
      </c>
    </row>
    <row r="59" spans="1:17">
      <c r="A59" s="62" t="s">
        <v>64</v>
      </c>
      <c r="B59" s="54"/>
      <c r="C59" s="36">
        <v>48358.368199999997</v>
      </c>
      <c r="D59" s="36"/>
      <c r="E59" s="33">
        <f t="shared" si="5"/>
        <v>-18733.497361907692</v>
      </c>
      <c r="F59">
        <f t="shared" si="8"/>
        <v>-18733.5</v>
      </c>
      <c r="G59">
        <f t="shared" si="6"/>
        <v>8.6484185158042237E-4</v>
      </c>
      <c r="I59">
        <f t="shared" si="9"/>
        <v>8.6484185158042237E-4</v>
      </c>
      <c r="Q59" s="2">
        <f t="shared" si="7"/>
        <v>33339.868199999997</v>
      </c>
    </row>
    <row r="60" spans="1:17">
      <c r="A60" s="33" t="s">
        <v>65</v>
      </c>
      <c r="B60" s="54" t="s">
        <v>45</v>
      </c>
      <c r="C60" s="36">
        <v>48500.321000000004</v>
      </c>
      <c r="D60" s="36"/>
      <c r="E60" s="33">
        <f t="shared" si="5"/>
        <v>-18300.488034432357</v>
      </c>
      <c r="F60">
        <f t="shared" si="8"/>
        <v>-18300.5</v>
      </c>
      <c r="G60">
        <f t="shared" si="6"/>
        <v>3.9226541412062943E-3</v>
      </c>
      <c r="I60">
        <f t="shared" si="9"/>
        <v>3.9226541412062943E-3</v>
      </c>
      <c r="Q60" s="2">
        <f t="shared" si="7"/>
        <v>33481.821000000004</v>
      </c>
    </row>
    <row r="61" spans="1:17">
      <c r="A61" s="62" t="s">
        <v>67</v>
      </c>
      <c r="B61" s="54"/>
      <c r="C61" s="36">
        <v>48625.549200000001</v>
      </c>
      <c r="D61" s="36"/>
      <c r="E61" s="33">
        <f t="shared" si="5"/>
        <v>-17918.495015182696</v>
      </c>
      <c r="F61">
        <f t="shared" si="8"/>
        <v>-17918.5</v>
      </c>
      <c r="G61">
        <f t="shared" si="6"/>
        <v>1.6341652008122765E-3</v>
      </c>
      <c r="I61">
        <f t="shared" si="9"/>
        <v>1.6341652008122765E-3</v>
      </c>
      <c r="Q61" s="2">
        <f t="shared" si="7"/>
        <v>33607.049200000001</v>
      </c>
    </row>
    <row r="62" spans="1:17">
      <c r="A62" s="33" t="s">
        <v>235</v>
      </c>
      <c r="B62" s="54" t="s">
        <v>44</v>
      </c>
      <c r="C62" s="36">
        <v>48625.549400000004</v>
      </c>
      <c r="D62" s="36" t="s">
        <v>96</v>
      </c>
      <c r="E62" s="33">
        <f t="shared" si="5"/>
        <v>-17918.494405107609</v>
      </c>
      <c r="F62">
        <f t="shared" si="8"/>
        <v>-17918.5</v>
      </c>
      <c r="G62">
        <f t="shared" si="6"/>
        <v>1.8341652030358091E-3</v>
      </c>
      <c r="I62">
        <f t="shared" si="9"/>
        <v>1.8341652030358091E-3</v>
      </c>
      <c r="O62">
        <f ca="1">+C$11+C$12*F62</f>
        <v>-0.10031945612228098</v>
      </c>
      <c r="Q62" s="2">
        <f t="shared" si="7"/>
        <v>33607.049400000004</v>
      </c>
    </row>
    <row r="63" spans="1:17">
      <c r="A63" s="62" t="s">
        <v>67</v>
      </c>
      <c r="B63" s="54"/>
      <c r="C63" s="36">
        <v>48683.410400000001</v>
      </c>
      <c r="D63" s="36"/>
      <c r="E63" s="33">
        <f t="shared" si="5"/>
        <v>-17741.996634742754</v>
      </c>
      <c r="F63">
        <f t="shared" si="8"/>
        <v>-17742</v>
      </c>
      <c r="G63">
        <f t="shared" si="6"/>
        <v>1.1032272450393066E-3</v>
      </c>
      <c r="I63">
        <f t="shared" si="9"/>
        <v>1.1032272450393066E-3</v>
      </c>
      <c r="Q63" s="2">
        <f t="shared" si="7"/>
        <v>33664.910400000001</v>
      </c>
    </row>
    <row r="64" spans="1:17">
      <c r="A64" s="33" t="s">
        <v>235</v>
      </c>
      <c r="B64" s="54" t="s">
        <v>45</v>
      </c>
      <c r="C64" s="36">
        <v>48683.411399999997</v>
      </c>
      <c r="D64" s="36" t="s">
        <v>96</v>
      </c>
      <c r="E64" s="33">
        <f t="shared" si="5"/>
        <v>-17741.993584367377</v>
      </c>
      <c r="F64">
        <f t="shared" si="8"/>
        <v>-17742</v>
      </c>
      <c r="G64">
        <f t="shared" si="6"/>
        <v>2.1032272416050546E-3</v>
      </c>
      <c r="I64">
        <f t="shared" si="9"/>
        <v>2.1032272416050546E-3</v>
      </c>
      <c r="O64">
        <f ca="1">+C$11+C$12*F64</f>
        <v>-9.9308453982365361E-2</v>
      </c>
      <c r="Q64" s="2">
        <f t="shared" si="7"/>
        <v>33664.911399999997</v>
      </c>
    </row>
    <row r="65" spans="1:31">
      <c r="A65" s="62" t="s">
        <v>68</v>
      </c>
      <c r="B65" s="54"/>
      <c r="C65" s="36">
        <v>49004.520199999999</v>
      </c>
      <c r="D65" s="36"/>
      <c r="E65" s="33">
        <f t="shared" si="5"/>
        <v>-16762.491203756312</v>
      </c>
      <c r="F65">
        <f t="shared" si="8"/>
        <v>-16762.5</v>
      </c>
      <c r="G65">
        <f t="shared" si="6"/>
        <v>2.8836594065069221E-3</v>
      </c>
      <c r="I65">
        <f t="shared" si="9"/>
        <v>2.8836594065069221E-3</v>
      </c>
      <c r="Q65" s="2">
        <f t="shared" si="7"/>
        <v>33986.020199999999</v>
      </c>
    </row>
    <row r="66" spans="1:31">
      <c r="A66" s="33" t="s">
        <v>247</v>
      </c>
      <c r="B66" s="54" t="s">
        <v>44</v>
      </c>
      <c r="C66" s="36">
        <v>49004.520499999999</v>
      </c>
      <c r="D66" s="36" t="s">
        <v>96</v>
      </c>
      <c r="E66" s="33">
        <f t="shared" si="5"/>
        <v>-16762.490288643698</v>
      </c>
      <c r="F66">
        <f t="shared" si="8"/>
        <v>-16762.5</v>
      </c>
      <c r="G66">
        <f t="shared" si="6"/>
        <v>3.1836594062042423E-3</v>
      </c>
      <c r="I66">
        <f t="shared" si="9"/>
        <v>3.1836594062042423E-3</v>
      </c>
      <c r="O66">
        <f ca="1">+C$11+C$12*F66</f>
        <v>-9.3697821710142459E-2</v>
      </c>
      <c r="Q66" s="2">
        <f t="shared" si="7"/>
        <v>33986.020499999999</v>
      </c>
    </row>
    <row r="67" spans="1:31">
      <c r="A67" s="62" t="s">
        <v>68</v>
      </c>
      <c r="B67" s="54"/>
      <c r="C67" s="36">
        <v>49004.679600000003</v>
      </c>
      <c r="D67" s="36"/>
      <c r="E67" s="33">
        <f t="shared" si="5"/>
        <v>-16762.004973919342</v>
      </c>
      <c r="F67">
        <f t="shared" si="8"/>
        <v>-16762</v>
      </c>
      <c r="G67">
        <f t="shared" si="6"/>
        <v>-1.6305925382766873E-3</v>
      </c>
      <c r="I67">
        <f t="shared" si="9"/>
        <v>-1.6305925382766873E-3</v>
      </c>
      <c r="Q67" s="2">
        <f t="shared" si="7"/>
        <v>33986.179600000003</v>
      </c>
    </row>
    <row r="68" spans="1:31">
      <c r="A68" s="32" t="s">
        <v>48</v>
      </c>
      <c r="B68" s="20" t="s">
        <v>45</v>
      </c>
      <c r="C68" s="32">
        <v>49007.472699999998</v>
      </c>
      <c r="D68" s="32">
        <v>8.0000000000000004E-4</v>
      </c>
      <c r="E68" s="33">
        <f t="shared" si="5"/>
        <v>-16753.484970421214</v>
      </c>
      <c r="F68">
        <f t="shared" si="8"/>
        <v>-16753.5</v>
      </c>
      <c r="G68">
        <f t="shared" si="6"/>
        <v>4.9271243260591291E-3</v>
      </c>
      <c r="K68">
        <f>G68</f>
        <v>4.9271243260591291E-3</v>
      </c>
      <c r="Q68" s="2">
        <f t="shared" si="7"/>
        <v>33988.972699999998</v>
      </c>
    </row>
    <row r="69" spans="1:31">
      <c r="A69" s="32" t="s">
        <v>48</v>
      </c>
      <c r="B69" s="20" t="s">
        <v>44</v>
      </c>
      <c r="C69" s="32">
        <v>49046.315199999997</v>
      </c>
      <c r="D69" s="32">
        <v>2.0000000000000001E-4</v>
      </c>
      <c r="E69" s="33">
        <f t="shared" si="5"/>
        <v>-16635.00076438611</v>
      </c>
      <c r="F69">
        <f t="shared" si="8"/>
        <v>-16635</v>
      </c>
      <c r="G69">
        <f t="shared" si="6"/>
        <v>-2.5058755272766575E-4</v>
      </c>
      <c r="K69">
        <f>G69</f>
        <v>-2.5058755272766575E-4</v>
      </c>
      <c r="Q69" s="2">
        <f t="shared" si="7"/>
        <v>34027.815199999997</v>
      </c>
    </row>
    <row r="70" spans="1:31">
      <c r="A70" s="32" t="s">
        <v>48</v>
      </c>
      <c r="B70" s="20" t="s">
        <v>45</v>
      </c>
      <c r="C70" s="32">
        <v>49387.430500000002</v>
      </c>
      <c r="D70" s="32">
        <v>1.1000000000000001E-3</v>
      </c>
      <c r="E70" s="33">
        <f t="shared" si="5"/>
        <v>-15594.471048561254</v>
      </c>
      <c r="F70">
        <f t="shared" si="8"/>
        <v>-15594.5</v>
      </c>
      <c r="G70">
        <f t="shared" si="6"/>
        <v>9.4911068517831154E-3</v>
      </c>
      <c r="J70">
        <f>G70</f>
        <v>9.4911068517831154E-3</v>
      </c>
      <c r="Q70" s="2">
        <f t="shared" si="7"/>
        <v>34368.930500000002</v>
      </c>
    </row>
    <row r="71" spans="1:31">
      <c r="A71" s="62" t="s">
        <v>69</v>
      </c>
      <c r="B71" s="54"/>
      <c r="C71" s="36">
        <v>49393.324200000003</v>
      </c>
      <c r="D71" s="36"/>
      <c r="E71" s="33">
        <f t="shared" si="5"/>
        <v>-15576.493051132944</v>
      </c>
      <c r="F71">
        <f t="shared" si="8"/>
        <v>-15576.5</v>
      </c>
      <c r="G71">
        <f t="shared" si="6"/>
        <v>2.2780366925871931E-3</v>
      </c>
      <c r="I71">
        <f>G71</f>
        <v>2.2780366925871931E-3</v>
      </c>
      <c r="Q71" s="2">
        <f t="shared" si="7"/>
        <v>34374.824200000003</v>
      </c>
    </row>
    <row r="72" spans="1:31">
      <c r="A72" s="33" t="s">
        <v>267</v>
      </c>
      <c r="B72" s="54" t="s">
        <v>44</v>
      </c>
      <c r="C72" s="36">
        <v>49393.325199999999</v>
      </c>
      <c r="D72" s="36" t="s">
        <v>96</v>
      </c>
      <c r="E72" s="33">
        <f t="shared" si="5"/>
        <v>-15576.490000757565</v>
      </c>
      <c r="F72">
        <f t="shared" si="8"/>
        <v>-15576.5</v>
      </c>
      <c r="G72">
        <f t="shared" si="6"/>
        <v>3.2780366891529411E-3</v>
      </c>
      <c r="I72">
        <f>G72</f>
        <v>3.2780366891529411E-3</v>
      </c>
      <c r="O72">
        <f ca="1">+C$11+C$12*F72</f>
        <v>-8.6904345574505548E-2</v>
      </c>
      <c r="Q72" s="2">
        <f t="shared" si="7"/>
        <v>34374.825199999999</v>
      </c>
    </row>
    <row r="73" spans="1:31">
      <c r="A73" s="32" t="s">
        <v>48</v>
      </c>
      <c r="B73" s="20" t="s">
        <v>44</v>
      </c>
      <c r="C73" s="32">
        <v>49401.351799999997</v>
      </c>
      <c r="D73" s="32">
        <v>1.1999999999999999E-3</v>
      </c>
      <c r="E73" s="33">
        <f t="shared" si="5"/>
        <v>-15552.005857662733</v>
      </c>
      <c r="F73">
        <f t="shared" si="8"/>
        <v>-15552</v>
      </c>
      <c r="G73">
        <f t="shared" si="6"/>
        <v>-1.9203088086214848E-3</v>
      </c>
      <c r="J73">
        <f>G73</f>
        <v>-1.9203088086214848E-3</v>
      </c>
      <c r="Q73" s="2">
        <f t="shared" si="7"/>
        <v>34382.851799999997</v>
      </c>
    </row>
    <row r="74" spans="1:31">
      <c r="A74" s="62" t="s">
        <v>69</v>
      </c>
      <c r="B74" s="54"/>
      <c r="C74" s="36">
        <v>49416.434399999998</v>
      </c>
      <c r="D74" s="36"/>
      <c r="E74" s="33">
        <f t="shared" si="5"/>
        <v>-15505.998265825305</v>
      </c>
      <c r="F74">
        <f t="shared" si="8"/>
        <v>-15506</v>
      </c>
      <c r="G74">
        <f t="shared" si="6"/>
        <v>5.6851189583539963E-4</v>
      </c>
      <c r="I74">
        <f>G74</f>
        <v>5.6851189583539963E-4</v>
      </c>
      <c r="Q74" s="2">
        <f t="shared" si="7"/>
        <v>34397.934399999998</v>
      </c>
      <c r="AA74">
        <v>10</v>
      </c>
      <c r="AC74" t="s">
        <v>32</v>
      </c>
      <c r="AE74" t="s">
        <v>34</v>
      </c>
    </row>
    <row r="75" spans="1:31">
      <c r="A75" s="33" t="s">
        <v>267</v>
      </c>
      <c r="B75" s="54" t="s">
        <v>45</v>
      </c>
      <c r="C75" s="36">
        <v>49416.435400000002</v>
      </c>
      <c r="D75" s="36" t="s">
        <v>96</v>
      </c>
      <c r="E75" s="33">
        <f t="shared" si="5"/>
        <v>-15505.995215449904</v>
      </c>
      <c r="F75">
        <f t="shared" si="8"/>
        <v>-15506</v>
      </c>
      <c r="G75">
        <f t="shared" si="6"/>
        <v>1.5685118996771052E-3</v>
      </c>
      <c r="I75">
        <f>G75</f>
        <v>1.5685118996771052E-3</v>
      </c>
      <c r="O75">
        <f ca="1">+C$11+C$12*F75</f>
        <v>-8.6500517524284296E-2</v>
      </c>
      <c r="Q75" s="2">
        <f t="shared" si="7"/>
        <v>34397.935400000002</v>
      </c>
    </row>
    <row r="76" spans="1:31">
      <c r="A76" s="32" t="s">
        <v>48</v>
      </c>
      <c r="B76" s="20" t="s">
        <v>45</v>
      </c>
      <c r="C76" s="32">
        <v>49772.292600000001</v>
      </c>
      <c r="D76" s="32">
        <v>1E-3</v>
      </c>
      <c r="E76" s="33">
        <f t="shared" si="5"/>
        <v>-14420.497170682571</v>
      </c>
      <c r="F76">
        <f t="shared" si="8"/>
        <v>-14420.5</v>
      </c>
      <c r="G76">
        <f t="shared" si="6"/>
        <v>9.2753089847974479E-4</v>
      </c>
      <c r="K76">
        <f>G76</f>
        <v>9.2753089847974479E-4</v>
      </c>
      <c r="Q76" s="2">
        <f t="shared" si="7"/>
        <v>34753.792600000001</v>
      </c>
    </row>
    <row r="77" spans="1:31">
      <c r="A77" s="34" t="s">
        <v>38</v>
      </c>
      <c r="B77" s="64" t="s">
        <v>44</v>
      </c>
      <c r="C77" s="34">
        <v>49772.453000000001</v>
      </c>
      <c r="D77" s="34">
        <v>4.0000000000000001E-3</v>
      </c>
      <c r="E77" s="33">
        <f t="shared" si="5"/>
        <v>-14420.007890470222</v>
      </c>
      <c r="F77">
        <f t="shared" si="8"/>
        <v>-14420</v>
      </c>
      <c r="G77">
        <f t="shared" si="6"/>
        <v>-2.5867210497381166E-3</v>
      </c>
      <c r="J77">
        <f>G77</f>
        <v>-2.5867210497381166E-3</v>
      </c>
      <c r="Q77" s="2">
        <f t="shared" si="7"/>
        <v>34753.953000000001</v>
      </c>
    </row>
    <row r="78" spans="1:31">
      <c r="A78" s="34" t="s">
        <v>38</v>
      </c>
      <c r="B78" s="64" t="s">
        <v>44</v>
      </c>
      <c r="C78" s="34">
        <v>49772.453999999998</v>
      </c>
      <c r="D78" s="34">
        <v>4.0000000000000001E-3</v>
      </c>
      <c r="E78" s="33">
        <f t="shared" si="5"/>
        <v>-14420.004840094845</v>
      </c>
      <c r="F78">
        <f t="shared" si="8"/>
        <v>-14420</v>
      </c>
      <c r="G78">
        <f t="shared" si="6"/>
        <v>-1.5867210531723686E-3</v>
      </c>
      <c r="J78">
        <f>G78</f>
        <v>-1.5867210531723686E-3</v>
      </c>
      <c r="Q78" s="2">
        <f t="shared" si="7"/>
        <v>34753.953999999998</v>
      </c>
    </row>
    <row r="79" spans="1:31">
      <c r="A79" s="32" t="s">
        <v>48</v>
      </c>
      <c r="B79" s="20" t="s">
        <v>44</v>
      </c>
      <c r="C79" s="32">
        <v>49772.457000000002</v>
      </c>
      <c r="D79" s="32">
        <v>2.3E-3</v>
      </c>
      <c r="E79" s="33">
        <f t="shared" si="5"/>
        <v>-14419.995688968665</v>
      </c>
      <c r="F79">
        <f t="shared" si="8"/>
        <v>-14420</v>
      </c>
      <c r="G79">
        <f t="shared" si="6"/>
        <v>1.4132789510767907E-3</v>
      </c>
      <c r="J79">
        <f>G79</f>
        <v>1.4132789510767907E-3</v>
      </c>
      <c r="Q79" s="2">
        <f t="shared" si="7"/>
        <v>34753.957000000002</v>
      </c>
    </row>
    <row r="80" spans="1:31">
      <c r="A80" s="32" t="s">
        <v>48</v>
      </c>
      <c r="B80" s="20" t="s">
        <v>44</v>
      </c>
      <c r="C80" s="32">
        <v>49779.341</v>
      </c>
      <c r="D80" s="32">
        <v>1E-3</v>
      </c>
      <c r="E80" s="33">
        <f t="shared" si="5"/>
        <v>-14398.996904792944</v>
      </c>
      <c r="F80">
        <f t="shared" si="8"/>
        <v>-14399</v>
      </c>
      <c r="G80">
        <f t="shared" si="6"/>
        <v>1.0146970962523483E-3</v>
      </c>
      <c r="K80">
        <f>G80</f>
        <v>1.0146970962523483E-3</v>
      </c>
      <c r="Q80" s="2">
        <f t="shared" si="7"/>
        <v>34760.841</v>
      </c>
    </row>
    <row r="81" spans="1:17">
      <c r="A81" s="33" t="s">
        <v>39</v>
      </c>
      <c r="B81" s="54" t="s">
        <v>44</v>
      </c>
      <c r="C81" s="36">
        <v>50156.340700000001</v>
      </c>
      <c r="D81" s="36" t="s">
        <v>19</v>
      </c>
      <c r="E81" s="33">
        <f t="shared" si="5"/>
        <v>-13249.006298370274</v>
      </c>
      <c r="F81">
        <f t="shared" si="8"/>
        <v>-13249</v>
      </c>
      <c r="G81">
        <f t="shared" si="6"/>
        <v>-2.0647853016271256E-3</v>
      </c>
      <c r="H81">
        <f>G81</f>
        <v>-2.0647853016271256E-3</v>
      </c>
      <c r="Q81" s="2">
        <f t="shared" si="7"/>
        <v>35137.840700000001</v>
      </c>
    </row>
    <row r="82" spans="1:17">
      <c r="A82" s="33" t="s">
        <v>37</v>
      </c>
      <c r="B82" s="54" t="s">
        <v>44</v>
      </c>
      <c r="C82" s="36">
        <v>50840.5173</v>
      </c>
      <c r="D82" s="36">
        <v>2.9999999999999997E-4</v>
      </c>
      <c r="E82" s="33">
        <f t="shared" si="5"/>
        <v>-11162.010836214205</v>
      </c>
      <c r="F82">
        <f t="shared" si="8"/>
        <v>-11162</v>
      </c>
      <c r="G82">
        <f t="shared" si="6"/>
        <v>-3.5524198901839554E-3</v>
      </c>
      <c r="K82">
        <f>G82</f>
        <v>-3.5524198901839554E-3</v>
      </c>
      <c r="O82">
        <f t="shared" ref="O82:O113" ca="1" si="10">+C$11+C$12*F82</f>
        <v>-6.1617835961715328E-2</v>
      </c>
      <c r="Q82" s="2">
        <f t="shared" si="7"/>
        <v>35822.0173</v>
      </c>
    </row>
    <row r="83" spans="1:17">
      <c r="A83" s="33" t="s">
        <v>35</v>
      </c>
      <c r="B83" s="54" t="s">
        <v>44</v>
      </c>
      <c r="C83" s="36">
        <v>50897.392999999996</v>
      </c>
      <c r="D83" s="36">
        <v>3.0000000000000001E-3</v>
      </c>
      <c r="E83" s="33">
        <f t="shared" si="5"/>
        <v>-10988.518600719826</v>
      </c>
      <c r="F83">
        <f t="shared" si="8"/>
        <v>-10988.5</v>
      </c>
      <c r="G83">
        <f t="shared" si="6"/>
        <v>-6.0978461551712826E-3</v>
      </c>
      <c r="I83">
        <f>G83</f>
        <v>-6.0978461551712826E-3</v>
      </c>
      <c r="O83">
        <f t="shared" ca="1" si="10"/>
        <v>-6.0624017994149557E-2</v>
      </c>
      <c r="Q83" s="2">
        <f t="shared" si="7"/>
        <v>35878.892999999996</v>
      </c>
    </row>
    <row r="84" spans="1:17">
      <c r="A84" s="33" t="s">
        <v>314</v>
      </c>
      <c r="B84" s="54" t="s">
        <v>44</v>
      </c>
      <c r="C84" s="36">
        <v>51192.118000000002</v>
      </c>
      <c r="D84" s="36" t="s">
        <v>96</v>
      </c>
      <c r="E84" s="33">
        <f t="shared" si="5"/>
        <v>-10089.496714288809</v>
      </c>
      <c r="F84">
        <f t="shared" si="8"/>
        <v>-10089.5</v>
      </c>
      <c r="G84">
        <f t="shared" si="6"/>
        <v>1.0771497836685739E-3</v>
      </c>
      <c r="I84">
        <f>G84</f>
        <v>1.0771497836685739E-3</v>
      </c>
      <c r="O84">
        <f t="shared" ca="1" si="10"/>
        <v>-5.5474494346647377E-2</v>
      </c>
      <c r="Q84" s="2">
        <f t="shared" si="7"/>
        <v>36173.618000000002</v>
      </c>
    </row>
    <row r="85" spans="1:17">
      <c r="A85" s="33" t="s">
        <v>314</v>
      </c>
      <c r="B85" s="54" t="s">
        <v>44</v>
      </c>
      <c r="C85" s="36">
        <v>51216.048999999999</v>
      </c>
      <c r="D85" s="36" t="s">
        <v>96</v>
      </c>
      <c r="E85" s="33">
        <f t="shared" ref="E85:E116" si="11">+(C85-C$7)/C$8</f>
        <v>-10016.498180862132</v>
      </c>
      <c r="F85">
        <f t="shared" si="8"/>
        <v>-10016.5</v>
      </c>
      <c r="G85">
        <f t="shared" ref="G85:G116" si="12">+C85-(C$7+F85*C$8)</f>
        <v>5.963652438367717E-4</v>
      </c>
      <c r="I85">
        <f>G85</f>
        <v>5.963652438367717E-4</v>
      </c>
      <c r="O85">
        <f t="shared" ca="1" si="10"/>
        <v>-5.5056346152801264E-2</v>
      </c>
      <c r="Q85" s="2">
        <f t="shared" ref="Q85:Q116" si="13">+C85-15018.5</f>
        <v>36197.548999999999</v>
      </c>
    </row>
    <row r="86" spans="1:17">
      <c r="A86" s="33" t="s">
        <v>36</v>
      </c>
      <c r="B86" s="54" t="s">
        <v>44</v>
      </c>
      <c r="C86" s="36">
        <v>51222.438699999999</v>
      </c>
      <c r="D86" s="36">
        <v>5.0000000000000001E-4</v>
      </c>
      <c r="E86" s="33">
        <f t="shared" si="11"/>
        <v>-9997.0071972410333</v>
      </c>
      <c r="F86">
        <f t="shared" ref="F86:F117" si="14">ROUND(2*E86,0)/2</f>
        <v>-9997</v>
      </c>
      <c r="G86">
        <f t="shared" si="12"/>
        <v>-2.3594607628183439E-3</v>
      </c>
      <c r="K86">
        <f>G86</f>
        <v>-2.3594607628183439E-3</v>
      </c>
      <c r="O86">
        <f t="shared" ca="1" si="10"/>
        <v>-5.4944649032527298E-2</v>
      </c>
      <c r="Q86" s="2">
        <f t="shared" si="13"/>
        <v>36203.938699999999</v>
      </c>
    </row>
    <row r="87" spans="1:17">
      <c r="A87" s="33" t="s">
        <v>101</v>
      </c>
      <c r="B87" s="54" t="s">
        <v>45</v>
      </c>
      <c r="C87" s="36">
        <v>51245.207900000001</v>
      </c>
      <c r="D87" s="36"/>
      <c r="E87" s="33">
        <f t="shared" si="11"/>
        <v>-9927.5525899409167</v>
      </c>
      <c r="F87">
        <f t="shared" si="14"/>
        <v>-9927.5</v>
      </c>
      <c r="G87">
        <f t="shared" si="12"/>
        <v>-1.7240481647604611E-2</v>
      </c>
      <c r="K87">
        <f>G87</f>
        <v>-1.7240481647604611E-2</v>
      </c>
      <c r="O87">
        <f t="shared" ca="1" si="10"/>
        <v>-5.454654903975599E-2</v>
      </c>
      <c r="Q87" s="2">
        <f t="shared" si="13"/>
        <v>36226.707900000001</v>
      </c>
    </row>
    <row r="88" spans="1:17">
      <c r="A88" s="33" t="s">
        <v>101</v>
      </c>
      <c r="B88" s="54" t="s">
        <v>45</v>
      </c>
      <c r="C88" s="36">
        <v>51246.192499999997</v>
      </c>
      <c r="D88" s="36"/>
      <c r="E88" s="33">
        <f t="shared" si="11"/>
        <v>-9924.5491903332277</v>
      </c>
      <c r="F88">
        <f t="shared" si="14"/>
        <v>-9924.5</v>
      </c>
      <c r="G88">
        <f t="shared" si="12"/>
        <v>-1.6125993344758172E-2</v>
      </c>
      <c r="K88">
        <f>G88</f>
        <v>-1.6125993344758172E-2</v>
      </c>
      <c r="O88">
        <f t="shared" ca="1" si="10"/>
        <v>-5.4529364867406158E-2</v>
      </c>
      <c r="Q88" s="2">
        <f t="shared" si="13"/>
        <v>36227.692499999997</v>
      </c>
    </row>
    <row r="89" spans="1:17">
      <c r="A89" s="33" t="s">
        <v>101</v>
      </c>
      <c r="B89" s="54" t="s">
        <v>45</v>
      </c>
      <c r="C89" s="83">
        <v>51247.176200000002</v>
      </c>
      <c r="D89" s="36"/>
      <c r="E89" s="33">
        <f t="shared" si="11"/>
        <v>-9921.5485360633611</v>
      </c>
      <c r="F89">
        <f t="shared" si="14"/>
        <v>-9921.5</v>
      </c>
      <c r="G89">
        <f t="shared" si="12"/>
        <v>-1.5911505033727735E-2</v>
      </c>
      <c r="K89">
        <f>G89</f>
        <v>-1.5911505033727735E-2</v>
      </c>
      <c r="O89">
        <f t="shared" ca="1" si="10"/>
        <v>-5.4512180695056311E-2</v>
      </c>
      <c r="Q89" s="2">
        <f t="shared" si="13"/>
        <v>36228.676200000002</v>
      </c>
    </row>
    <row r="90" spans="1:17">
      <c r="A90" s="33" t="s">
        <v>101</v>
      </c>
      <c r="B90" s="54" t="s">
        <v>45</v>
      </c>
      <c r="C90" s="36">
        <v>51248.159200000002</v>
      </c>
      <c r="D90" s="36"/>
      <c r="E90" s="33">
        <f t="shared" si="11"/>
        <v>-9918.5500170562809</v>
      </c>
      <c r="F90">
        <f t="shared" si="14"/>
        <v>-9918.5</v>
      </c>
      <c r="G90">
        <f t="shared" si="12"/>
        <v>-1.6397016726841684E-2</v>
      </c>
      <c r="K90">
        <f>G90</f>
        <v>-1.6397016726841684E-2</v>
      </c>
      <c r="O90">
        <f t="shared" ca="1" si="10"/>
        <v>-5.4494996522706479E-2</v>
      </c>
      <c r="Q90" s="2">
        <f t="shared" si="13"/>
        <v>36229.659200000002</v>
      </c>
    </row>
    <row r="91" spans="1:17">
      <c r="A91" s="33" t="s">
        <v>327</v>
      </c>
      <c r="B91" s="54" t="s">
        <v>44</v>
      </c>
      <c r="C91" s="36">
        <v>51950.056400000001</v>
      </c>
      <c r="D91" s="36" t="s">
        <v>96</v>
      </c>
      <c r="E91" s="33">
        <f t="shared" si="11"/>
        <v>-7777.5000727874312</v>
      </c>
      <c r="F91">
        <f t="shared" si="14"/>
        <v>-7777.5</v>
      </c>
      <c r="G91">
        <f t="shared" si="12"/>
        <v>-2.3861794034019113E-5</v>
      </c>
      <c r="I91">
        <f>G91</f>
        <v>-2.3861794034019113E-5</v>
      </c>
      <c r="O91">
        <f t="shared" ca="1" si="10"/>
        <v>-4.2231225522370339E-2</v>
      </c>
      <c r="Q91" s="2">
        <f t="shared" si="13"/>
        <v>36931.556400000001</v>
      </c>
    </row>
    <row r="92" spans="1:17">
      <c r="A92" s="32" t="s">
        <v>49</v>
      </c>
      <c r="B92" s="20" t="s">
        <v>44</v>
      </c>
      <c r="C92" s="32">
        <v>51955.467499999999</v>
      </c>
      <c r="D92" s="32">
        <v>6.9999999999999999E-4</v>
      </c>
      <c r="E92" s="33">
        <f t="shared" si="11"/>
        <v>-7760.9941865217106</v>
      </c>
      <c r="F92">
        <f t="shared" si="14"/>
        <v>-7761</v>
      </c>
      <c r="G92">
        <f t="shared" si="12"/>
        <v>1.9058238904108293E-3</v>
      </c>
      <c r="K92">
        <f>G92</f>
        <v>1.9058238904108293E-3</v>
      </c>
      <c r="O92">
        <f t="shared" ca="1" si="10"/>
        <v>-4.213671257444622E-2</v>
      </c>
      <c r="Q92" s="2">
        <f t="shared" si="13"/>
        <v>36936.967499999999</v>
      </c>
    </row>
    <row r="93" spans="1:17">
      <c r="A93" s="33" t="s">
        <v>327</v>
      </c>
      <c r="B93" s="54" t="s">
        <v>45</v>
      </c>
      <c r="C93" s="36">
        <v>51958.095300000001</v>
      </c>
      <c r="D93" s="36" t="s">
        <v>96</v>
      </c>
      <c r="E93" s="33">
        <f t="shared" si="11"/>
        <v>-7752.9784100753104</v>
      </c>
      <c r="F93">
        <f t="shared" si="14"/>
        <v>-7753</v>
      </c>
      <c r="G93">
        <f t="shared" si="12"/>
        <v>7.0777927103335969E-3</v>
      </c>
      <c r="I93">
        <f>G93</f>
        <v>7.0777927103335969E-3</v>
      </c>
      <c r="O93">
        <f t="shared" ca="1" si="10"/>
        <v>-4.2090888114846653E-2</v>
      </c>
      <c r="Q93" s="2">
        <f t="shared" si="13"/>
        <v>36939.595300000001</v>
      </c>
    </row>
    <row r="94" spans="1:17">
      <c r="A94" s="62" t="s">
        <v>70</v>
      </c>
      <c r="B94" s="54"/>
      <c r="C94" s="36">
        <v>52000.379699999998</v>
      </c>
      <c r="D94" s="36"/>
      <c r="E94" s="33">
        <f t="shared" si="11"/>
        <v>-7623.9951169898914</v>
      </c>
      <c r="F94">
        <f t="shared" si="14"/>
        <v>-7624</v>
      </c>
      <c r="G94">
        <f t="shared" si="12"/>
        <v>1.6007898957468569E-3</v>
      </c>
      <c r="K94">
        <f>G94</f>
        <v>1.6007898957468569E-3</v>
      </c>
      <c r="O94">
        <f t="shared" ca="1" si="10"/>
        <v>-4.1351968703803504E-2</v>
      </c>
      <c r="Q94" s="2">
        <f t="shared" si="13"/>
        <v>36981.879699999998</v>
      </c>
    </row>
    <row r="95" spans="1:17">
      <c r="A95" s="33" t="s">
        <v>346</v>
      </c>
      <c r="B95" s="54" t="s">
        <v>45</v>
      </c>
      <c r="C95" s="36">
        <v>52297.062100000003</v>
      </c>
      <c r="D95" s="36" t="s">
        <v>96</v>
      </c>
      <c r="E95" s="33">
        <f t="shared" si="11"/>
        <v>-6719.0024257730574</v>
      </c>
      <c r="F95">
        <f t="shared" si="14"/>
        <v>-6719</v>
      </c>
      <c r="G95">
        <f t="shared" si="12"/>
        <v>-7.9523755266563967E-4</v>
      </c>
      <c r="I95">
        <f>G95</f>
        <v>-7.9523755266563967E-4</v>
      </c>
      <c r="O95">
        <f t="shared" ca="1" si="10"/>
        <v>-3.6168076711601646E-2</v>
      </c>
      <c r="Q95" s="2">
        <f t="shared" si="13"/>
        <v>37278.562100000003</v>
      </c>
    </row>
    <row r="96" spans="1:17">
      <c r="A96" s="33" t="s">
        <v>346</v>
      </c>
      <c r="B96" s="54" t="s">
        <v>45</v>
      </c>
      <c r="C96" s="36">
        <v>52299.025999999998</v>
      </c>
      <c r="D96" s="36" t="s">
        <v>96</v>
      </c>
      <c r="E96" s="33">
        <f t="shared" si="11"/>
        <v>-6713.0117935472281</v>
      </c>
      <c r="F96">
        <f t="shared" si="14"/>
        <v>-6713</v>
      </c>
      <c r="G96">
        <f t="shared" si="12"/>
        <v>-3.8662609440507367E-3</v>
      </c>
      <c r="I96">
        <f>G96</f>
        <v>-3.8662609440507367E-3</v>
      </c>
      <c r="O96">
        <f t="shared" ca="1" si="10"/>
        <v>-3.6133708366901968E-2</v>
      </c>
      <c r="Q96" s="2">
        <f t="shared" si="13"/>
        <v>37280.525999999998</v>
      </c>
    </row>
    <row r="97" spans="1:17">
      <c r="A97" s="33" t="s">
        <v>346</v>
      </c>
      <c r="B97" s="54" t="s">
        <v>45</v>
      </c>
      <c r="C97" s="36">
        <v>52300.013599999998</v>
      </c>
      <c r="D97" s="36" t="s">
        <v>96</v>
      </c>
      <c r="E97" s="33">
        <f t="shared" si="11"/>
        <v>-6709.9992428133592</v>
      </c>
      <c r="F97">
        <f t="shared" si="14"/>
        <v>-6710</v>
      </c>
      <c r="G97">
        <f t="shared" si="12"/>
        <v>2.482273630448617E-4</v>
      </c>
      <c r="I97">
        <f>G97</f>
        <v>2.482273630448617E-4</v>
      </c>
      <c r="O97">
        <f t="shared" ca="1" si="10"/>
        <v>-3.6116524194552121E-2</v>
      </c>
      <c r="Q97" s="2">
        <f t="shared" si="13"/>
        <v>37281.513599999998</v>
      </c>
    </row>
    <row r="98" spans="1:17">
      <c r="A98" s="32" t="s">
        <v>49</v>
      </c>
      <c r="B98" s="64"/>
      <c r="C98" s="32">
        <v>52307.394099999998</v>
      </c>
      <c r="D98" s="32">
        <v>1.1000000000000001E-3</v>
      </c>
      <c r="E98" s="33">
        <f t="shared" si="11"/>
        <v>-6687.4859472571516</v>
      </c>
      <c r="F98">
        <f t="shared" si="14"/>
        <v>-6687.5</v>
      </c>
      <c r="G98">
        <f t="shared" si="12"/>
        <v>4.6068896626820788E-3</v>
      </c>
      <c r="J98">
        <f>G98</f>
        <v>4.6068896626820788E-3</v>
      </c>
      <c r="O98">
        <f t="shared" ca="1" si="10"/>
        <v>-3.5987642901928324E-2</v>
      </c>
      <c r="Q98" s="2">
        <f t="shared" si="13"/>
        <v>37288.894099999998</v>
      </c>
    </row>
    <row r="99" spans="1:17">
      <c r="A99" s="33" t="s">
        <v>364</v>
      </c>
      <c r="B99" s="54" t="s">
        <v>45</v>
      </c>
      <c r="C99" s="36">
        <v>52314.101799999997</v>
      </c>
      <c r="D99" s="36" t="s">
        <v>96</v>
      </c>
      <c r="E99" s="33">
        <f t="shared" si="11"/>
        <v>-6667.0249442624536</v>
      </c>
      <c r="F99">
        <f t="shared" si="14"/>
        <v>-6667</v>
      </c>
      <c r="G99">
        <f t="shared" si="12"/>
        <v>-8.1774402424343862E-3</v>
      </c>
      <c r="I99">
        <f>G99</f>
        <v>-8.1774402424343862E-3</v>
      </c>
      <c r="O99">
        <f t="shared" ca="1" si="10"/>
        <v>-3.5870217724204415E-2</v>
      </c>
      <c r="Q99" s="2">
        <f t="shared" si="13"/>
        <v>37295.601799999997</v>
      </c>
    </row>
    <row r="100" spans="1:17">
      <c r="A100" s="33" t="s">
        <v>364</v>
      </c>
      <c r="B100" s="54" t="s">
        <v>44</v>
      </c>
      <c r="C100" s="36">
        <v>52314.266600000003</v>
      </c>
      <c r="D100" s="36" t="s">
        <v>96</v>
      </c>
      <c r="E100" s="33">
        <f t="shared" si="11"/>
        <v>-6666.5222423983796</v>
      </c>
      <c r="F100">
        <f t="shared" si="14"/>
        <v>-6666.5</v>
      </c>
      <c r="G100">
        <f t="shared" si="12"/>
        <v>-7.291692185390275E-3</v>
      </c>
      <c r="I100">
        <f>G100</f>
        <v>-7.291692185390275E-3</v>
      </c>
      <c r="O100">
        <f t="shared" ca="1" si="10"/>
        <v>-3.5867353695479429E-2</v>
      </c>
      <c r="Q100" s="2">
        <f t="shared" si="13"/>
        <v>37295.766600000003</v>
      </c>
    </row>
    <row r="101" spans="1:17">
      <c r="A101" s="33" t="s">
        <v>346</v>
      </c>
      <c r="B101" s="54" t="s">
        <v>45</v>
      </c>
      <c r="C101" s="36">
        <v>52341.974499999997</v>
      </c>
      <c r="D101" s="36" t="s">
        <v>96</v>
      </c>
      <c r="E101" s="33">
        <f t="shared" si="11"/>
        <v>-6582.0027461661766</v>
      </c>
      <c r="F101">
        <f t="shared" si="14"/>
        <v>-6582</v>
      </c>
      <c r="G101">
        <f t="shared" si="12"/>
        <v>-9.0027155238203704E-4</v>
      </c>
      <c r="I101">
        <f>G101</f>
        <v>-9.0027155238203704E-4</v>
      </c>
      <c r="O101">
        <f t="shared" ca="1" si="10"/>
        <v>-3.5383332840958931E-2</v>
      </c>
      <c r="Q101" s="2">
        <f t="shared" si="13"/>
        <v>37323.474499999997</v>
      </c>
    </row>
    <row r="102" spans="1:17">
      <c r="A102" s="33" t="s">
        <v>346</v>
      </c>
      <c r="B102" s="54" t="s">
        <v>44</v>
      </c>
      <c r="C102" s="36">
        <v>52343.123599999999</v>
      </c>
      <c r="D102" s="36" t="s">
        <v>96</v>
      </c>
      <c r="E102" s="33">
        <f t="shared" si="11"/>
        <v>-6578.4975598070278</v>
      </c>
      <c r="F102">
        <f t="shared" si="14"/>
        <v>-6578.5</v>
      </c>
      <c r="G102">
        <f t="shared" si="12"/>
        <v>7.9996481508715078E-4</v>
      </c>
      <c r="I102">
        <f>G102</f>
        <v>7.9996481508715078E-4</v>
      </c>
      <c r="O102">
        <f t="shared" ca="1" si="10"/>
        <v>-3.5363284639884113E-2</v>
      </c>
      <c r="Q102" s="2">
        <f t="shared" si="13"/>
        <v>37324.623599999999</v>
      </c>
    </row>
    <row r="103" spans="1:17">
      <c r="A103" s="56" t="s">
        <v>91</v>
      </c>
      <c r="B103" s="54" t="s">
        <v>44</v>
      </c>
      <c r="C103" s="36">
        <v>52347.553</v>
      </c>
      <c r="D103" s="36">
        <v>1E-3</v>
      </c>
      <c r="E103" s="33">
        <f t="shared" si="11"/>
        <v>-6564.9862270603717</v>
      </c>
      <c r="F103">
        <f t="shared" si="14"/>
        <v>-6565</v>
      </c>
      <c r="G103">
        <f t="shared" si="12"/>
        <v>4.5151621889090165E-3</v>
      </c>
      <c r="I103">
        <f>G103</f>
        <v>4.5151621889090165E-3</v>
      </c>
      <c r="O103">
        <f t="shared" ca="1" si="10"/>
        <v>-3.5285955864309826E-2</v>
      </c>
      <c r="Q103" s="2">
        <f t="shared" si="13"/>
        <v>37329.053</v>
      </c>
    </row>
    <row r="104" spans="1:17">
      <c r="A104" s="56" t="s">
        <v>89</v>
      </c>
      <c r="B104" s="54" t="s">
        <v>44</v>
      </c>
      <c r="C104" s="36">
        <v>52629.808700000001</v>
      </c>
      <c r="D104" s="36">
        <v>5.9999999999999995E-4</v>
      </c>
      <c r="E104" s="33">
        <f t="shared" si="11"/>
        <v>-5704.000386463531</v>
      </c>
      <c r="F104">
        <f t="shared" si="14"/>
        <v>-5704</v>
      </c>
      <c r="G104">
        <f t="shared" si="12"/>
        <v>-1.2669376155827194E-4</v>
      </c>
      <c r="K104">
        <f>G104</f>
        <v>-1.2669376155827194E-4</v>
      </c>
      <c r="O104">
        <f t="shared" ca="1" si="10"/>
        <v>-3.0354098399905629E-2</v>
      </c>
      <c r="Q104" s="2">
        <f t="shared" si="13"/>
        <v>37611.308700000001</v>
      </c>
    </row>
    <row r="105" spans="1:17">
      <c r="A105" s="56" t="s">
        <v>91</v>
      </c>
      <c r="B105" s="54" t="s">
        <v>44</v>
      </c>
      <c r="C105" s="36">
        <v>52629.808700000001</v>
      </c>
      <c r="D105" s="36">
        <v>5.9999999999999995E-4</v>
      </c>
      <c r="E105" s="33">
        <f t="shared" si="11"/>
        <v>-5704.000386463531</v>
      </c>
      <c r="F105">
        <f t="shared" si="14"/>
        <v>-5704</v>
      </c>
      <c r="G105">
        <f t="shared" si="12"/>
        <v>-1.2669376155827194E-4</v>
      </c>
      <c r="K105">
        <f>G105</f>
        <v>-1.2669376155827194E-4</v>
      </c>
      <c r="O105">
        <f t="shared" ca="1" si="10"/>
        <v>-3.0354098399905629E-2</v>
      </c>
      <c r="Q105" s="2">
        <f t="shared" si="13"/>
        <v>37611.308700000001</v>
      </c>
    </row>
    <row r="106" spans="1:17">
      <c r="A106" s="33" t="s">
        <v>392</v>
      </c>
      <c r="B106" s="54" t="s">
        <v>44</v>
      </c>
      <c r="C106" s="36">
        <v>52657.185100000002</v>
      </c>
      <c r="D106" s="36" t="s">
        <v>96</v>
      </c>
      <c r="E106" s="33">
        <f t="shared" si="11"/>
        <v>-5620.4920896726562</v>
      </c>
      <c r="F106">
        <f t="shared" si="14"/>
        <v>-5620.5</v>
      </c>
      <c r="G106">
        <f t="shared" si="12"/>
        <v>2.5932307762559503E-3</v>
      </c>
      <c r="I106">
        <f>G106</f>
        <v>2.5932307762559503E-3</v>
      </c>
      <c r="O106">
        <f t="shared" ca="1" si="10"/>
        <v>-2.9875805602835068E-2</v>
      </c>
      <c r="Q106" s="2">
        <f t="shared" si="13"/>
        <v>37638.685100000002</v>
      </c>
    </row>
    <row r="107" spans="1:17">
      <c r="A107" s="33" t="s">
        <v>392</v>
      </c>
      <c r="B107" s="54" t="s">
        <v>45</v>
      </c>
      <c r="C107" s="36">
        <v>52696.030299999999</v>
      </c>
      <c r="D107" s="36" t="s">
        <v>96</v>
      </c>
      <c r="E107" s="33">
        <f t="shared" si="11"/>
        <v>-5501.999647624014</v>
      </c>
      <c r="F107">
        <f t="shared" si="14"/>
        <v>-5502</v>
      </c>
      <c r="G107">
        <f t="shared" si="12"/>
        <v>1.1551889474503696E-4</v>
      </c>
      <c r="I107">
        <f>G107</f>
        <v>1.1551889474503696E-4</v>
      </c>
      <c r="O107">
        <f t="shared" ca="1" si="10"/>
        <v>-2.9197030795016368E-2</v>
      </c>
      <c r="Q107" s="2">
        <f t="shared" si="13"/>
        <v>37677.530299999999</v>
      </c>
    </row>
    <row r="108" spans="1:17">
      <c r="A108" s="24" t="s">
        <v>43</v>
      </c>
      <c r="B108" s="25" t="s">
        <v>44</v>
      </c>
      <c r="C108" s="36">
        <v>52706.682889446347</v>
      </c>
      <c r="D108" s="36">
        <v>1E-4</v>
      </c>
      <c r="E108" s="33">
        <f t="shared" si="11"/>
        <v>-5469.5052509510779</v>
      </c>
      <c r="F108">
        <f t="shared" si="14"/>
        <v>-5469.5</v>
      </c>
      <c r="G108">
        <f t="shared" si="12"/>
        <v>-1.721411434118636E-3</v>
      </c>
      <c r="K108">
        <f>G108</f>
        <v>-1.721411434118636E-3</v>
      </c>
      <c r="O108">
        <f t="shared" ca="1" si="10"/>
        <v>-2.9010868927893101E-2</v>
      </c>
      <c r="Q108" s="2">
        <f t="shared" si="13"/>
        <v>37688.182889446347</v>
      </c>
    </row>
    <row r="109" spans="1:17">
      <c r="A109" s="33" t="s">
        <v>402</v>
      </c>
      <c r="B109" s="54" t="s">
        <v>44</v>
      </c>
      <c r="C109" s="36">
        <v>52706.6829</v>
      </c>
      <c r="D109" s="36" t="s">
        <v>96</v>
      </c>
      <c r="E109" s="33">
        <f t="shared" si="11"/>
        <v>-5469.5052187584752</v>
      </c>
      <c r="F109">
        <f t="shared" si="14"/>
        <v>-5469.5</v>
      </c>
      <c r="G109">
        <f t="shared" si="12"/>
        <v>-1.7108577812905423E-3</v>
      </c>
      <c r="I109">
        <f>G109</f>
        <v>-1.7108577812905423E-3</v>
      </c>
      <c r="O109">
        <f t="shared" ca="1" si="10"/>
        <v>-2.9010868927893101E-2</v>
      </c>
      <c r="Q109" s="2">
        <f t="shared" si="13"/>
        <v>37688.1829</v>
      </c>
    </row>
    <row r="110" spans="1:17">
      <c r="A110" s="33" t="s">
        <v>407</v>
      </c>
      <c r="B110" s="54" t="s">
        <v>44</v>
      </c>
      <c r="C110" s="36">
        <v>53018.122900000002</v>
      </c>
      <c r="D110" s="36" t="s">
        <v>96</v>
      </c>
      <c r="E110" s="33">
        <f t="shared" si="11"/>
        <v>-4519.4963077055509</v>
      </c>
      <c r="F110">
        <f t="shared" si="14"/>
        <v>-4519.5</v>
      </c>
      <c r="G110">
        <f t="shared" si="12"/>
        <v>1.2104393681511283E-3</v>
      </c>
      <c r="I110">
        <f>G110</f>
        <v>1.2104393681511283E-3</v>
      </c>
      <c r="O110">
        <f t="shared" ca="1" si="10"/>
        <v>-2.3569214350443624E-2</v>
      </c>
      <c r="Q110" s="2">
        <f t="shared" si="13"/>
        <v>37999.622900000002</v>
      </c>
    </row>
    <row r="111" spans="1:17">
      <c r="A111" s="56" t="s">
        <v>89</v>
      </c>
      <c r="B111" s="54" t="s">
        <v>44</v>
      </c>
      <c r="C111" s="36">
        <v>53025.822200000002</v>
      </c>
      <c r="D111" s="36">
        <v>5.9999999999999995E-4</v>
      </c>
      <c r="E111" s="33">
        <f t="shared" si="11"/>
        <v>-4496.0105524754263</v>
      </c>
      <c r="F111">
        <f t="shared" si="14"/>
        <v>-4496</v>
      </c>
      <c r="G111">
        <f t="shared" si="12"/>
        <v>-3.459402229054831E-3</v>
      </c>
      <c r="K111">
        <f>G111</f>
        <v>-3.459402229054831E-3</v>
      </c>
      <c r="O111">
        <f t="shared" ca="1" si="10"/>
        <v>-2.3434605000369875E-2</v>
      </c>
      <c r="Q111" s="2">
        <f t="shared" si="13"/>
        <v>38007.322200000002</v>
      </c>
    </row>
    <row r="112" spans="1:17">
      <c r="A112" s="56" t="s">
        <v>91</v>
      </c>
      <c r="B112" s="54" t="s">
        <v>44</v>
      </c>
      <c r="C112" s="36">
        <v>53025.822200000002</v>
      </c>
      <c r="D112" s="36">
        <v>5.9999999999999995E-4</v>
      </c>
      <c r="E112" s="33">
        <f t="shared" si="11"/>
        <v>-4496.0105524754263</v>
      </c>
      <c r="F112">
        <f t="shared" si="14"/>
        <v>-4496</v>
      </c>
      <c r="G112">
        <f t="shared" si="12"/>
        <v>-3.459402229054831E-3</v>
      </c>
      <c r="K112">
        <f>G112</f>
        <v>-3.459402229054831E-3</v>
      </c>
      <c r="O112">
        <f t="shared" ca="1" si="10"/>
        <v>-2.3434605000369875E-2</v>
      </c>
      <c r="Q112" s="2">
        <f t="shared" si="13"/>
        <v>38007.322200000002</v>
      </c>
    </row>
    <row r="113" spans="1:17">
      <c r="A113" s="33" t="s">
        <v>364</v>
      </c>
      <c r="B113" s="54" t="s">
        <v>45</v>
      </c>
      <c r="C113" s="36">
        <v>53054.020700000001</v>
      </c>
      <c r="D113" s="36" t="s">
        <v>96</v>
      </c>
      <c r="E113" s="33">
        <f t="shared" si="11"/>
        <v>-4409.9945420775193</v>
      </c>
      <c r="F113">
        <f t="shared" si="14"/>
        <v>-4410</v>
      </c>
      <c r="G113">
        <f t="shared" si="12"/>
        <v>1.7892625619424507E-3</v>
      </c>
      <c r="I113">
        <f>G113</f>
        <v>1.7892625619424507E-3</v>
      </c>
      <c r="O113">
        <f t="shared" ca="1" si="10"/>
        <v>-2.2941992059674447E-2</v>
      </c>
      <c r="Q113" s="2">
        <f t="shared" si="13"/>
        <v>38035.520700000001</v>
      </c>
    </row>
    <row r="114" spans="1:17">
      <c r="A114" s="33" t="s">
        <v>364</v>
      </c>
      <c r="B114" s="54" t="s">
        <v>44</v>
      </c>
      <c r="C114" s="36">
        <v>53054.180399999997</v>
      </c>
      <c r="D114" s="36" t="s">
        <v>96</v>
      </c>
      <c r="E114" s="33">
        <f t="shared" si="11"/>
        <v>-4409.5073971279562</v>
      </c>
      <c r="F114">
        <f t="shared" si="14"/>
        <v>-4409.5</v>
      </c>
      <c r="G114">
        <f t="shared" si="12"/>
        <v>-2.4249893904197961E-3</v>
      </c>
      <c r="I114">
        <f>G114</f>
        <v>-2.4249893904197961E-3</v>
      </c>
      <c r="O114">
        <f t="shared" ref="O114:O145" ca="1" si="15">+C$11+C$12*F114</f>
        <v>-2.2939128030949475E-2</v>
      </c>
      <c r="Q114" s="2">
        <f t="shared" si="13"/>
        <v>38035.680399999997</v>
      </c>
    </row>
    <row r="115" spans="1:17">
      <c r="A115" s="33" t="s">
        <v>407</v>
      </c>
      <c r="B115" s="54" t="s">
        <v>45</v>
      </c>
      <c r="C115" s="36">
        <v>53055.002999999997</v>
      </c>
      <c r="D115" s="36" t="s">
        <v>96</v>
      </c>
      <c r="E115" s="33">
        <f t="shared" si="11"/>
        <v>-4406.9981583332228</v>
      </c>
      <c r="F115">
        <f t="shared" si="14"/>
        <v>-4407</v>
      </c>
      <c r="G115">
        <f t="shared" si="12"/>
        <v>6.037508646841161E-4</v>
      </c>
      <c r="I115">
        <f>G115</f>
        <v>6.037508646841161E-4</v>
      </c>
      <c r="O115">
        <f t="shared" ca="1" si="15"/>
        <v>-2.2924807887324608E-2</v>
      </c>
      <c r="Q115" s="2">
        <f t="shared" si="13"/>
        <v>38036.502999999997</v>
      </c>
    </row>
    <row r="116" spans="1:17">
      <c r="A116" s="56" t="s">
        <v>89</v>
      </c>
      <c r="B116" s="54" t="s">
        <v>45</v>
      </c>
      <c r="C116" s="36">
        <v>53088.604800000001</v>
      </c>
      <c r="D116" s="36">
        <v>2.9999999999999997E-4</v>
      </c>
      <c r="E116" s="33">
        <f t="shared" si="11"/>
        <v>-4304.5000545976027</v>
      </c>
      <c r="F116">
        <f t="shared" si="14"/>
        <v>-4304.5</v>
      </c>
      <c r="G116">
        <f t="shared" si="12"/>
        <v>-1.7898652004078031E-5</v>
      </c>
      <c r="K116">
        <f>G116</f>
        <v>-1.7898652004078031E-5</v>
      </c>
      <c r="O116">
        <f t="shared" ca="1" si="15"/>
        <v>-2.2337681998705061E-2</v>
      </c>
      <c r="Q116" s="2">
        <f t="shared" si="13"/>
        <v>38070.104800000001</v>
      </c>
    </row>
    <row r="117" spans="1:17">
      <c r="A117" s="56" t="s">
        <v>91</v>
      </c>
      <c r="B117" s="54" t="s">
        <v>45</v>
      </c>
      <c r="C117" s="36">
        <v>53088.604800000001</v>
      </c>
      <c r="D117" s="36">
        <v>2.9999999999999997E-4</v>
      </c>
      <c r="E117" s="33">
        <f t="shared" ref="E117:E148" si="16">+(C117-C$7)/C$8</f>
        <v>-4304.5000545976027</v>
      </c>
      <c r="F117">
        <f t="shared" si="14"/>
        <v>-4304.5</v>
      </c>
      <c r="G117">
        <f t="shared" ref="G117:G148" si="17">+C117-(C$7+F117*C$8)</f>
        <v>-1.7898652004078031E-5</v>
      </c>
      <c r="K117">
        <f>G117</f>
        <v>-1.7898652004078031E-5</v>
      </c>
      <c r="O117">
        <f t="shared" ca="1" si="15"/>
        <v>-2.2337681998705061E-2</v>
      </c>
      <c r="Q117" s="2">
        <f t="shared" ref="Q117:Q148" si="18">+C117-15018.5</f>
        <v>38070.104800000001</v>
      </c>
    </row>
    <row r="118" spans="1:17">
      <c r="A118" s="35" t="s">
        <v>52</v>
      </c>
      <c r="B118" s="54" t="s">
        <v>44</v>
      </c>
      <c r="C118" s="36">
        <v>53094.344400000002</v>
      </c>
      <c r="D118" s="36">
        <v>2E-3</v>
      </c>
      <c r="E118" s="33">
        <f t="shared" si="16"/>
        <v>-4286.9921200166882</v>
      </c>
      <c r="F118">
        <f t="shared" ref="F118:F149" si="19">ROUND(2*E118,0)/2</f>
        <v>-4287</v>
      </c>
      <c r="G118">
        <f t="shared" si="17"/>
        <v>2.5832831379375421E-3</v>
      </c>
      <c r="J118">
        <f>G118</f>
        <v>2.5832831379375421E-3</v>
      </c>
      <c r="O118">
        <f t="shared" ca="1" si="15"/>
        <v>-2.2237440993330991E-2</v>
      </c>
      <c r="Q118" s="2">
        <f t="shared" si="18"/>
        <v>38075.844400000002</v>
      </c>
    </row>
    <row r="119" spans="1:17">
      <c r="A119" s="32" t="s">
        <v>50</v>
      </c>
      <c r="B119" s="54"/>
      <c r="C119" s="36">
        <v>53105.157299999999</v>
      </c>
      <c r="D119" s="36">
        <v>2.0000000000000001E-4</v>
      </c>
      <c r="E119" s="33">
        <f t="shared" si="16"/>
        <v>-4254.0087159763543</v>
      </c>
      <c r="F119">
        <f t="shared" si="19"/>
        <v>-4254</v>
      </c>
      <c r="G119">
        <f t="shared" si="17"/>
        <v>-2.8573454910656437E-3</v>
      </c>
      <c r="K119">
        <f>G119</f>
        <v>-2.8573454910656437E-3</v>
      </c>
      <c r="O119">
        <f t="shared" ca="1" si="15"/>
        <v>-2.2048415097482746E-2</v>
      </c>
      <c r="Q119" s="2">
        <f t="shared" si="18"/>
        <v>38086.657299999999</v>
      </c>
    </row>
    <row r="120" spans="1:17">
      <c r="A120" s="36" t="s">
        <v>51</v>
      </c>
      <c r="B120" s="54" t="s">
        <v>44</v>
      </c>
      <c r="C120" s="36">
        <v>53387.419900000001</v>
      </c>
      <c r="D120" s="36">
        <v>1E-4</v>
      </c>
      <c r="E120" s="33">
        <f t="shared" si="16"/>
        <v>-3393.0018277893305</v>
      </c>
      <c r="F120">
        <f t="shared" si="19"/>
        <v>-3393</v>
      </c>
      <c r="G120">
        <f t="shared" si="17"/>
        <v>-5.9920144121861085E-4</v>
      </c>
      <c r="K120">
        <f>G120</f>
        <v>-5.9920144121861085E-4</v>
      </c>
      <c r="O120">
        <f t="shared" ca="1" si="15"/>
        <v>-1.7116557633078539E-2</v>
      </c>
      <c r="Q120" s="2">
        <f t="shared" si="18"/>
        <v>38368.919900000001</v>
      </c>
    </row>
    <row r="121" spans="1:17">
      <c r="A121" s="36" t="s">
        <v>51</v>
      </c>
      <c r="B121" s="54" t="s">
        <v>45</v>
      </c>
      <c r="C121" s="36">
        <v>53387.581200000001</v>
      </c>
      <c r="D121" s="36">
        <v>2.0000000000000001E-4</v>
      </c>
      <c r="E121" s="33">
        <f t="shared" si="16"/>
        <v>-3392.5098022391362</v>
      </c>
      <c r="F121">
        <f t="shared" si="19"/>
        <v>-3392.5</v>
      </c>
      <c r="G121">
        <f t="shared" si="17"/>
        <v>-3.2134533903445117E-3</v>
      </c>
      <c r="K121">
        <f>G121</f>
        <v>-3.2134533903445117E-3</v>
      </c>
      <c r="O121">
        <f t="shared" ca="1" si="15"/>
        <v>-1.7113693604353566E-2</v>
      </c>
      <c r="Q121" s="2">
        <f t="shared" si="18"/>
        <v>38369.081200000001</v>
      </c>
    </row>
    <row r="122" spans="1:17">
      <c r="A122" s="56" t="s">
        <v>80</v>
      </c>
      <c r="B122" s="54" t="s">
        <v>44</v>
      </c>
      <c r="C122" s="36">
        <v>53387.749600000003</v>
      </c>
      <c r="D122" s="36">
        <v>5.9999999999999995E-4</v>
      </c>
      <c r="E122" s="33">
        <f t="shared" si="16"/>
        <v>-3391.9961190236741</v>
      </c>
      <c r="F122">
        <f t="shared" si="19"/>
        <v>-3392</v>
      </c>
      <c r="G122">
        <f t="shared" si="17"/>
        <v>1.2722946630674414E-3</v>
      </c>
      <c r="K122">
        <f>G122</f>
        <v>1.2722946630674414E-3</v>
      </c>
      <c r="O122">
        <f t="shared" ca="1" si="15"/>
        <v>-1.7110829575628591E-2</v>
      </c>
      <c r="Q122" s="2">
        <f t="shared" si="18"/>
        <v>38369.249600000003</v>
      </c>
    </row>
    <row r="123" spans="1:17">
      <c r="A123" s="56" t="s">
        <v>80</v>
      </c>
      <c r="B123" s="54" t="s">
        <v>44</v>
      </c>
      <c r="C123" s="36">
        <v>53388.732900000003</v>
      </c>
      <c r="D123" s="36">
        <v>1E-3</v>
      </c>
      <c r="E123" s="33">
        <f t="shared" si="16"/>
        <v>-3388.9966849039779</v>
      </c>
      <c r="F123">
        <f t="shared" si="19"/>
        <v>-3389</v>
      </c>
      <c r="G123">
        <f t="shared" si="17"/>
        <v>1.0867829696508124E-3</v>
      </c>
      <c r="J123">
        <f>G123</f>
        <v>1.0867829696508124E-3</v>
      </c>
      <c r="O123">
        <f t="shared" ca="1" si="15"/>
        <v>-1.7093645403278752E-2</v>
      </c>
      <c r="Q123" s="2">
        <f t="shared" si="18"/>
        <v>38370.232900000003</v>
      </c>
    </row>
    <row r="124" spans="1:17">
      <c r="A124" s="56" t="s">
        <v>80</v>
      </c>
      <c r="B124" s="54" t="s">
        <v>44</v>
      </c>
      <c r="C124" s="36">
        <v>53389.716500000002</v>
      </c>
      <c r="D124" s="36">
        <v>1E-3</v>
      </c>
      <c r="E124" s="33">
        <f t="shared" si="16"/>
        <v>-3385.9963356716657</v>
      </c>
      <c r="F124">
        <f t="shared" si="19"/>
        <v>-3386</v>
      </c>
      <c r="G124">
        <f t="shared" si="17"/>
        <v>1.2012712759315036E-3</v>
      </c>
      <c r="J124">
        <f>G124</f>
        <v>1.2012712759315036E-3</v>
      </c>
      <c r="O124">
        <f t="shared" ca="1" si="15"/>
        <v>-1.7076461230928913E-2</v>
      </c>
      <c r="Q124" s="2">
        <f t="shared" si="18"/>
        <v>38371.216500000002</v>
      </c>
    </row>
    <row r="125" spans="1:17">
      <c r="A125" s="56" t="s">
        <v>80</v>
      </c>
      <c r="B125" s="54" t="s">
        <v>45</v>
      </c>
      <c r="C125" s="36">
        <v>53400.693399999996</v>
      </c>
      <c r="D125" s="36">
        <v>6.9999999999999999E-4</v>
      </c>
      <c r="E125" s="33">
        <f t="shared" si="16"/>
        <v>-3352.5126700675969</v>
      </c>
      <c r="F125">
        <f t="shared" si="19"/>
        <v>-3352.5</v>
      </c>
      <c r="G125">
        <f t="shared" si="17"/>
        <v>-4.1536093049217016E-3</v>
      </c>
      <c r="K125">
        <f>G125</f>
        <v>-4.1536093049217016E-3</v>
      </c>
      <c r="O125">
        <f t="shared" ca="1" si="15"/>
        <v>-1.6884571306355692E-2</v>
      </c>
      <c r="Q125" s="2">
        <f t="shared" si="18"/>
        <v>38382.193399999996</v>
      </c>
    </row>
    <row r="126" spans="1:17">
      <c r="A126" s="33" t="s">
        <v>469</v>
      </c>
      <c r="B126" s="54" t="s">
        <v>44</v>
      </c>
      <c r="C126" s="36">
        <v>53402.006000000001</v>
      </c>
      <c r="D126" s="36" t="s">
        <v>96</v>
      </c>
      <c r="E126" s="33">
        <f t="shared" si="16"/>
        <v>-3348.5087473323906</v>
      </c>
      <c r="F126">
        <f t="shared" si="19"/>
        <v>-3348.5</v>
      </c>
      <c r="G126">
        <f t="shared" si="17"/>
        <v>-2.8676248912233859E-3</v>
      </c>
      <c r="I126">
        <f>G126</f>
        <v>-2.8676248912233859E-3</v>
      </c>
      <c r="O126">
        <f t="shared" ca="1" si="15"/>
        <v>-1.6861659076555905E-2</v>
      </c>
      <c r="Q126" s="2">
        <f t="shared" si="18"/>
        <v>38383.506000000001</v>
      </c>
    </row>
    <row r="127" spans="1:17">
      <c r="A127" s="33" t="s">
        <v>469</v>
      </c>
      <c r="B127" s="54" t="s">
        <v>45</v>
      </c>
      <c r="C127" s="36">
        <v>53402.17</v>
      </c>
      <c r="D127" s="36" t="s">
        <v>96</v>
      </c>
      <c r="E127" s="33">
        <f t="shared" si="16"/>
        <v>-3348.0084857686552</v>
      </c>
      <c r="F127">
        <f t="shared" si="19"/>
        <v>-3348</v>
      </c>
      <c r="G127">
        <f t="shared" si="17"/>
        <v>-2.7818768430734053E-3</v>
      </c>
      <c r="I127">
        <f>G127</f>
        <v>-2.7818768430734053E-3</v>
      </c>
      <c r="O127">
        <f t="shared" ca="1" si="15"/>
        <v>-1.6858795047830933E-2</v>
      </c>
      <c r="Q127" s="2">
        <f t="shared" si="18"/>
        <v>38383.67</v>
      </c>
    </row>
    <row r="128" spans="1:17">
      <c r="A128" s="56" t="s">
        <v>80</v>
      </c>
      <c r="B128" s="54" t="s">
        <v>45</v>
      </c>
      <c r="C128" s="36">
        <v>53404.628499999999</v>
      </c>
      <c r="D128" s="36">
        <v>1.8E-3</v>
      </c>
      <c r="E128" s="33">
        <f t="shared" si="16"/>
        <v>-3340.5091378755642</v>
      </c>
      <c r="F128">
        <f t="shared" si="19"/>
        <v>-3340.5</v>
      </c>
      <c r="G128">
        <f t="shared" si="17"/>
        <v>-2.9956560756545514E-3</v>
      </c>
      <c r="J128">
        <f>G128</f>
        <v>-2.9956560756545514E-3</v>
      </c>
      <c r="O128">
        <f t="shared" ca="1" si="15"/>
        <v>-1.6815834616956331E-2</v>
      </c>
      <c r="Q128" s="2">
        <f t="shared" si="18"/>
        <v>38386.128499999999</v>
      </c>
    </row>
    <row r="129" spans="1:17">
      <c r="A129" s="56" t="s">
        <v>80</v>
      </c>
      <c r="B129" s="54" t="s">
        <v>44</v>
      </c>
      <c r="C129" s="36">
        <v>53404.792600000001</v>
      </c>
      <c r="D129" s="36">
        <v>1.6000000000000001E-3</v>
      </c>
      <c r="E129" s="33">
        <f t="shared" si="16"/>
        <v>-3340.0085712742753</v>
      </c>
      <c r="F129">
        <f t="shared" si="19"/>
        <v>-3340</v>
      </c>
      <c r="G129">
        <f t="shared" si="17"/>
        <v>-2.8099080227548257E-3</v>
      </c>
      <c r="J129">
        <f>G129</f>
        <v>-2.8099080227548257E-3</v>
      </c>
      <c r="O129">
        <f t="shared" ca="1" si="15"/>
        <v>-1.6812970588231359E-2</v>
      </c>
      <c r="Q129" s="2">
        <f t="shared" si="18"/>
        <v>38386.292600000001</v>
      </c>
    </row>
    <row r="130" spans="1:17">
      <c r="A130" s="56" t="s">
        <v>80</v>
      </c>
      <c r="B130" s="54" t="s">
        <v>45</v>
      </c>
      <c r="C130" s="36">
        <v>53405.6126</v>
      </c>
      <c r="D130" s="36">
        <v>2.9999999999999997E-4</v>
      </c>
      <c r="E130" s="33">
        <f t="shared" si="16"/>
        <v>-3337.5072634555522</v>
      </c>
      <c r="F130">
        <f t="shared" si="19"/>
        <v>-3337.5</v>
      </c>
      <c r="G130">
        <f t="shared" si="17"/>
        <v>-2.3811677674530074E-3</v>
      </c>
      <c r="K130">
        <f>G130</f>
        <v>-2.3811677674530074E-3</v>
      </c>
      <c r="O130">
        <f t="shared" ca="1" si="15"/>
        <v>-1.6798650444606492E-2</v>
      </c>
      <c r="Q130" s="2">
        <f t="shared" si="18"/>
        <v>38387.1126</v>
      </c>
    </row>
    <row r="131" spans="1:17">
      <c r="A131" s="56" t="s">
        <v>80</v>
      </c>
      <c r="B131" s="54" t="s">
        <v>44</v>
      </c>
      <c r="C131" s="36">
        <v>53405.78</v>
      </c>
      <c r="D131" s="36">
        <v>8.9999999999999998E-4</v>
      </c>
      <c r="E131" s="33">
        <f t="shared" si="16"/>
        <v>-3336.9966306154906</v>
      </c>
      <c r="F131">
        <f t="shared" si="19"/>
        <v>-3337</v>
      </c>
      <c r="G131">
        <f t="shared" si="17"/>
        <v>1.1045802821172401E-3</v>
      </c>
      <c r="K131">
        <f>G131</f>
        <v>1.1045802821172401E-3</v>
      </c>
      <c r="O131">
        <f t="shared" ca="1" si="15"/>
        <v>-1.6795786415881517E-2</v>
      </c>
      <c r="Q131" s="2">
        <f t="shared" si="18"/>
        <v>38387.279999999999</v>
      </c>
    </row>
    <row r="132" spans="1:17">
      <c r="A132" s="56" t="s">
        <v>80</v>
      </c>
      <c r="B132" s="54" t="s">
        <v>44</v>
      </c>
      <c r="C132" s="36">
        <v>53406.761599999998</v>
      </c>
      <c r="D132" s="36">
        <v>5.9999999999999995E-4</v>
      </c>
      <c r="E132" s="33">
        <f t="shared" si="16"/>
        <v>-3334.0023821339573</v>
      </c>
      <c r="F132">
        <f t="shared" si="19"/>
        <v>-3334</v>
      </c>
      <c r="G132">
        <f t="shared" si="17"/>
        <v>-7.8093141200952232E-4</v>
      </c>
      <c r="K132">
        <f>G132</f>
        <v>-7.8093141200952232E-4</v>
      </c>
      <c r="O132">
        <f t="shared" ca="1" si="15"/>
        <v>-1.6778602243531678E-2</v>
      </c>
      <c r="Q132" s="2">
        <f t="shared" si="18"/>
        <v>38388.261599999998</v>
      </c>
    </row>
    <row r="133" spans="1:17">
      <c r="A133" s="56" t="s">
        <v>80</v>
      </c>
      <c r="B133" s="54" t="s">
        <v>44</v>
      </c>
      <c r="C133" s="36">
        <v>53409.710400000004</v>
      </c>
      <c r="D133" s="36">
        <v>1.8E-3</v>
      </c>
      <c r="E133" s="33">
        <f t="shared" si="16"/>
        <v>-3325.0074351877774</v>
      </c>
      <c r="F133">
        <f t="shared" si="19"/>
        <v>-3325</v>
      </c>
      <c r="G133">
        <f t="shared" si="17"/>
        <v>-2.4374664862989448E-3</v>
      </c>
      <c r="J133">
        <f>G133</f>
        <v>-2.4374664862989448E-3</v>
      </c>
      <c r="O133">
        <f t="shared" ca="1" si="15"/>
        <v>-1.6727049726482156E-2</v>
      </c>
      <c r="Q133" s="2">
        <f t="shared" si="18"/>
        <v>38391.210400000004</v>
      </c>
    </row>
    <row r="134" spans="1:17">
      <c r="A134" s="36" t="s">
        <v>51</v>
      </c>
      <c r="B134" s="54" t="s">
        <v>44</v>
      </c>
      <c r="C134" s="36">
        <v>53410.367200000001</v>
      </c>
      <c r="D134" s="36">
        <v>2.0000000000000001E-4</v>
      </c>
      <c r="E134" s="33">
        <f t="shared" si="16"/>
        <v>-3323.0039486324968</v>
      </c>
      <c r="F134">
        <f t="shared" si="19"/>
        <v>-3323</v>
      </c>
      <c r="G134">
        <f t="shared" si="17"/>
        <v>-1.2944742848048918E-3</v>
      </c>
      <c r="K134">
        <f>G134</f>
        <v>-1.2944742848048918E-3</v>
      </c>
      <c r="O134">
        <f t="shared" ca="1" si="15"/>
        <v>-1.6715593611582261E-2</v>
      </c>
      <c r="Q134" s="2">
        <f t="shared" si="18"/>
        <v>38391.867200000001</v>
      </c>
    </row>
    <row r="135" spans="1:17">
      <c r="A135" s="36" t="s">
        <v>51</v>
      </c>
      <c r="B135" s="54" t="s">
        <v>45</v>
      </c>
      <c r="C135" s="36">
        <v>53410.529199999997</v>
      </c>
      <c r="D135" s="36">
        <v>2.0000000000000001E-4</v>
      </c>
      <c r="E135" s="33">
        <f t="shared" si="16"/>
        <v>-3322.5097878195393</v>
      </c>
      <c r="F135">
        <f t="shared" si="19"/>
        <v>-3322.5</v>
      </c>
      <c r="G135">
        <f t="shared" si="17"/>
        <v>-3.2087262370623648E-3</v>
      </c>
      <c r="K135">
        <f>G135</f>
        <v>-3.2087262370623648E-3</v>
      </c>
      <c r="O135">
        <f t="shared" ca="1" si="15"/>
        <v>-1.6712729582857289E-2</v>
      </c>
      <c r="Q135" s="2">
        <f t="shared" si="18"/>
        <v>38392.029199999997</v>
      </c>
    </row>
    <row r="136" spans="1:17">
      <c r="A136" s="36" t="s">
        <v>81</v>
      </c>
      <c r="B136" s="55" t="s">
        <v>44</v>
      </c>
      <c r="C136" s="57">
        <v>53445.442799999997</v>
      </c>
      <c r="D136" s="57">
        <v>2.9999999999999997E-4</v>
      </c>
      <c r="E136" s="33">
        <f t="shared" si="16"/>
        <v>-3216.0102016490509</v>
      </c>
      <c r="F136">
        <f t="shared" si="19"/>
        <v>-3216</v>
      </c>
      <c r="G136">
        <f t="shared" si="17"/>
        <v>-3.3443913489463739E-3</v>
      </c>
      <c r="K136">
        <f>G136</f>
        <v>-3.3443913489463739E-3</v>
      </c>
      <c r="O136">
        <f t="shared" ca="1" si="15"/>
        <v>-1.6102691464437952E-2</v>
      </c>
      <c r="Q136" s="2">
        <f t="shared" si="18"/>
        <v>38426.942799999997</v>
      </c>
    </row>
    <row r="137" spans="1:17">
      <c r="A137" s="33" t="s">
        <v>516</v>
      </c>
      <c r="B137" s="54" t="s">
        <v>45</v>
      </c>
      <c r="C137" s="36">
        <v>53764.094299999997</v>
      </c>
      <c r="D137" s="36" t="s">
        <v>96</v>
      </c>
      <c r="E137" s="33">
        <f t="shared" si="16"/>
        <v>-2244.0035084806127</v>
      </c>
      <c r="F137">
        <f t="shared" si="19"/>
        <v>-2244</v>
      </c>
      <c r="G137">
        <f t="shared" si="17"/>
        <v>-1.1501799526740797E-3</v>
      </c>
      <c r="I137">
        <f>G137</f>
        <v>-1.1501799526740797E-3</v>
      </c>
      <c r="O137">
        <f t="shared" ca="1" si="15"/>
        <v>-1.0535019623089651E-2</v>
      </c>
      <c r="Q137" s="2">
        <f t="shared" si="18"/>
        <v>38745.594299999997</v>
      </c>
    </row>
    <row r="138" spans="1:17">
      <c r="A138" s="33" t="s">
        <v>516</v>
      </c>
      <c r="B138" s="54" t="s">
        <v>44</v>
      </c>
      <c r="C138" s="36">
        <v>53774.092799999999</v>
      </c>
      <c r="D138" s="36" t="s">
        <v>96</v>
      </c>
      <c r="E138" s="33">
        <f t="shared" si="16"/>
        <v>-2213.5043301568135</v>
      </c>
      <c r="F138">
        <f t="shared" si="19"/>
        <v>-2213.5</v>
      </c>
      <c r="G138">
        <f t="shared" si="17"/>
        <v>-1.4195488329278305E-3</v>
      </c>
      <c r="I138">
        <f>G138</f>
        <v>-1.4195488329278305E-3</v>
      </c>
      <c r="O138">
        <f t="shared" ca="1" si="15"/>
        <v>-1.0360313870866273E-2</v>
      </c>
      <c r="Q138" s="2">
        <f t="shared" si="18"/>
        <v>38755.592799999999</v>
      </c>
    </row>
    <row r="139" spans="1:17">
      <c r="A139" s="33" t="s">
        <v>516</v>
      </c>
      <c r="B139" s="54" t="s">
        <v>44</v>
      </c>
      <c r="C139" s="36">
        <v>53775.077299999997</v>
      </c>
      <c r="D139" s="36" t="s">
        <v>96</v>
      </c>
      <c r="E139" s="33">
        <f t="shared" si="16"/>
        <v>-2210.5012355866543</v>
      </c>
      <c r="F139">
        <f t="shared" si="19"/>
        <v>-2210.5</v>
      </c>
      <c r="G139">
        <f t="shared" si="17"/>
        <v>-4.0506052755517885E-4</v>
      </c>
      <c r="I139">
        <f>G139</f>
        <v>-4.0506052755517885E-4</v>
      </c>
      <c r="O139">
        <f t="shared" ca="1" si="15"/>
        <v>-1.0343129698516432E-2</v>
      </c>
      <c r="Q139" s="2">
        <f t="shared" si="18"/>
        <v>38756.577299999997</v>
      </c>
    </row>
    <row r="140" spans="1:17">
      <c r="A140" s="33" t="s">
        <v>516</v>
      </c>
      <c r="B140" s="54" t="s">
        <v>44</v>
      </c>
      <c r="C140" s="36">
        <v>53799.005599999997</v>
      </c>
      <c r="D140" s="36" t="s">
        <v>96</v>
      </c>
      <c r="E140" s="33">
        <f t="shared" si="16"/>
        <v>-2137.5109381735183</v>
      </c>
      <c r="F140">
        <f t="shared" si="19"/>
        <v>-2137.5</v>
      </c>
      <c r="G140">
        <f t="shared" si="17"/>
        <v>-3.585845057386905E-3</v>
      </c>
      <c r="I140">
        <f>G140</f>
        <v>-3.585845057386905E-3</v>
      </c>
      <c r="O140">
        <f t="shared" ca="1" si="15"/>
        <v>-9.9249815046703136E-3</v>
      </c>
      <c r="Q140" s="2">
        <f t="shared" si="18"/>
        <v>38780.505599999997</v>
      </c>
    </row>
    <row r="141" spans="1:17">
      <c r="A141" s="33" t="s">
        <v>516</v>
      </c>
      <c r="B141" s="54" t="s">
        <v>45</v>
      </c>
      <c r="C141" s="36">
        <v>53829.003400000001</v>
      </c>
      <c r="D141" s="36" t="s">
        <v>96</v>
      </c>
      <c r="E141" s="33">
        <f t="shared" si="16"/>
        <v>-2046.0063873387264</v>
      </c>
      <c r="F141">
        <f t="shared" si="19"/>
        <v>-2046</v>
      </c>
      <c r="G141">
        <f t="shared" si="17"/>
        <v>-2.0939516980433837E-3</v>
      </c>
      <c r="I141">
        <f>G141</f>
        <v>-2.0939516980433837E-3</v>
      </c>
      <c r="O141">
        <f t="shared" ca="1" si="15"/>
        <v>-9.4008642480001813E-3</v>
      </c>
      <c r="Q141" s="2">
        <f t="shared" si="18"/>
        <v>38810.503400000001</v>
      </c>
    </row>
    <row r="142" spans="1:17">
      <c r="A142" s="26" t="s">
        <v>84</v>
      </c>
      <c r="B142" s="54"/>
      <c r="C142" s="36">
        <v>54499.7477</v>
      </c>
      <c r="D142" s="36">
        <v>2.0000000000000001E-4</v>
      </c>
      <c r="E142" s="33">
        <f t="shared" si="16"/>
        <v>1.551748386976114E-2</v>
      </c>
      <c r="F142">
        <f t="shared" si="19"/>
        <v>0</v>
      </c>
      <c r="G142">
        <f t="shared" si="17"/>
        <v>5.0870735212811269E-3</v>
      </c>
      <c r="L142">
        <f>G142</f>
        <v>5.0870735212811269E-3</v>
      </c>
      <c r="O142">
        <f t="shared" ca="1" si="15"/>
        <v>2.3187412945910001E-3</v>
      </c>
      <c r="Q142" s="2">
        <f t="shared" si="18"/>
        <v>39481.2477</v>
      </c>
    </row>
    <row r="143" spans="1:17">
      <c r="A143" s="56" t="s">
        <v>82</v>
      </c>
      <c r="B143" s="54" t="s">
        <v>45</v>
      </c>
      <c r="C143" s="36">
        <v>54529.580800000003</v>
      </c>
      <c r="D143" s="36">
        <v>1E-4</v>
      </c>
      <c r="E143" s="33">
        <f t="shared" si="16"/>
        <v>91.017671492141218</v>
      </c>
      <c r="F143">
        <f t="shared" si="19"/>
        <v>91</v>
      </c>
      <c r="G143">
        <f t="shared" si="17"/>
        <v>5.7932188283302821E-3</v>
      </c>
      <c r="K143">
        <f>G143</f>
        <v>5.7932188283302821E-3</v>
      </c>
      <c r="O143">
        <f t="shared" ca="1" si="15"/>
        <v>2.8399945225361604E-3</v>
      </c>
      <c r="Q143" s="2">
        <f t="shared" si="18"/>
        <v>39511.080800000003</v>
      </c>
    </row>
    <row r="144" spans="1:17">
      <c r="A144" s="33" t="s">
        <v>549</v>
      </c>
      <c r="B144" s="54" t="s">
        <v>44</v>
      </c>
      <c r="C144" s="36">
        <v>54554.985800000002</v>
      </c>
      <c r="D144" s="36" t="s">
        <v>96</v>
      </c>
      <c r="E144" s="33">
        <f t="shared" si="16"/>
        <v>168.51245824175027</v>
      </c>
      <c r="F144">
        <f t="shared" si="19"/>
        <v>168.5</v>
      </c>
      <c r="G144">
        <f t="shared" si="17"/>
        <v>4.0841667578206398E-3</v>
      </c>
      <c r="I144">
        <f>G144</f>
        <v>4.0841667578206398E-3</v>
      </c>
      <c r="O144">
        <f t="shared" ca="1" si="15"/>
        <v>3.2839189749070382E-3</v>
      </c>
      <c r="Q144" s="2">
        <f t="shared" si="18"/>
        <v>39536.485800000002</v>
      </c>
    </row>
    <row r="145" spans="1:17">
      <c r="A145" s="36" t="s">
        <v>83</v>
      </c>
      <c r="B145" s="54" t="s">
        <v>44</v>
      </c>
      <c r="C145" s="36">
        <v>54829.883099999999</v>
      </c>
      <c r="D145" s="36">
        <v>8.0000000000000004E-4</v>
      </c>
      <c r="E145" s="33">
        <f t="shared" si="16"/>
        <v>1007.0524165784572</v>
      </c>
      <c r="F145">
        <f t="shared" si="19"/>
        <v>1007</v>
      </c>
      <c r="G145">
        <f t="shared" si="17"/>
        <v>1.7183648495119996E-2</v>
      </c>
      <c r="K145">
        <f>G145</f>
        <v>1.7183648495119996E-2</v>
      </c>
      <c r="O145">
        <f t="shared" ca="1" si="15"/>
        <v>8.0868951466874419E-3</v>
      </c>
      <c r="Q145" s="2">
        <f t="shared" si="18"/>
        <v>39811.383099999999</v>
      </c>
    </row>
    <row r="146" spans="1:17">
      <c r="A146" s="36" t="s">
        <v>85</v>
      </c>
      <c r="B146" s="54" t="s">
        <v>45</v>
      </c>
      <c r="C146" s="36">
        <v>54889.701399999998</v>
      </c>
      <c r="D146" s="36">
        <v>2.9999999999999997E-4</v>
      </c>
      <c r="E146" s="33">
        <f t="shared" si="16"/>
        <v>1189.5206866915953</v>
      </c>
      <c r="F146">
        <f t="shared" si="19"/>
        <v>1189.5</v>
      </c>
      <c r="G146">
        <f t="shared" si="17"/>
        <v>6.7816871596733108E-3</v>
      </c>
      <c r="K146">
        <f>G146</f>
        <v>6.7816871596733108E-3</v>
      </c>
      <c r="O146">
        <f t="shared" ref="O146:O158" ca="1" si="20">+C$11+C$12*F146</f>
        <v>9.1322656313027363E-3</v>
      </c>
      <c r="Q146" s="2">
        <f t="shared" si="18"/>
        <v>39871.201399999998</v>
      </c>
    </row>
    <row r="147" spans="1:17">
      <c r="A147" s="33" t="s">
        <v>564</v>
      </c>
      <c r="B147" s="54" t="s">
        <v>45</v>
      </c>
      <c r="C147" s="36">
        <v>55593.069100000001</v>
      </c>
      <c r="D147" s="36" t="s">
        <v>96</v>
      </c>
      <c r="E147" s="33">
        <f t="shared" si="16"/>
        <v>3335.0562079695201</v>
      </c>
      <c r="F147">
        <f t="shared" si="19"/>
        <v>3335</v>
      </c>
      <c r="G147">
        <f t="shared" si="17"/>
        <v>1.8426574555633124E-2</v>
      </c>
      <c r="I147">
        <f>G147</f>
        <v>1.8426574555633124E-2</v>
      </c>
      <c r="O147">
        <f t="shared" ca="1" si="20"/>
        <v>2.1421812890163625E-2</v>
      </c>
      <c r="Q147" s="2">
        <f t="shared" si="18"/>
        <v>40574.569100000001</v>
      </c>
    </row>
    <row r="148" spans="1:17">
      <c r="A148" s="32" t="s">
        <v>87</v>
      </c>
      <c r="B148" s="20" t="s">
        <v>45</v>
      </c>
      <c r="C148" s="32">
        <v>55623.395199999999</v>
      </c>
      <c r="D148" s="32">
        <v>3.7000000000000002E-3</v>
      </c>
      <c r="E148" s="33">
        <f t="shared" si="16"/>
        <v>3427.562197044399</v>
      </c>
      <c r="F148">
        <f t="shared" si="19"/>
        <v>3427.5</v>
      </c>
      <c r="G148">
        <f t="shared" si="17"/>
        <v>2.0389964010973927E-2</v>
      </c>
      <c r="J148">
        <f>G148</f>
        <v>2.0389964010973927E-2</v>
      </c>
      <c r="O148">
        <f t="shared" ca="1" si="20"/>
        <v>2.1951658204283703E-2</v>
      </c>
      <c r="Q148" s="2">
        <f t="shared" si="18"/>
        <v>40604.895199999999</v>
      </c>
    </row>
    <row r="149" spans="1:17">
      <c r="A149" s="32" t="s">
        <v>86</v>
      </c>
      <c r="B149" s="20" t="s">
        <v>44</v>
      </c>
      <c r="C149" s="32">
        <v>55632.7353</v>
      </c>
      <c r="D149" s="32">
        <v>5.0000000000000001E-4</v>
      </c>
      <c r="E149" s="33">
        <f t="shared" ref="E149:E158" si="21">+(C149-C$7)/C$8</f>
        <v>3456.0530082122855</v>
      </c>
      <c r="F149">
        <f t="shared" si="19"/>
        <v>3456</v>
      </c>
      <c r="G149">
        <f t="shared" ref="G149:G158" si="22">+C149-(C$7+F149*C$8)</f>
        <v>1.7377602925989777E-2</v>
      </c>
      <c r="K149">
        <f>G149</f>
        <v>1.7377602925989777E-2</v>
      </c>
      <c r="O149">
        <f t="shared" ca="1" si="20"/>
        <v>2.211490784160719E-2</v>
      </c>
      <c r="Q149" s="2">
        <f t="shared" ref="Q149:Q158" si="23">+C149-15018.5</f>
        <v>40614.2353</v>
      </c>
    </row>
    <row r="150" spans="1:17">
      <c r="A150" s="56" t="s">
        <v>92</v>
      </c>
      <c r="B150" s="54" t="s">
        <v>44</v>
      </c>
      <c r="C150" s="36">
        <v>55979.583500000001</v>
      </c>
      <c r="D150" s="36">
        <v>2.5999999999999999E-3</v>
      </c>
      <c r="E150" s="33">
        <f t="shared" si="21"/>
        <v>4514.0702211029375</v>
      </c>
      <c r="F150">
        <f t="shared" ref="F150:F158" si="24">ROUND(2*E150,0)/2</f>
        <v>4514</v>
      </c>
      <c r="G150">
        <f t="shared" si="22"/>
        <v>2.3020479115075432E-2</v>
      </c>
      <c r="J150">
        <f>G150</f>
        <v>2.3020479115075432E-2</v>
      </c>
      <c r="O150">
        <f t="shared" ca="1" si="20"/>
        <v>2.8175192623650917E-2</v>
      </c>
      <c r="Q150" s="2">
        <f t="shared" si="23"/>
        <v>40961.083500000001</v>
      </c>
    </row>
    <row r="151" spans="1:17">
      <c r="A151" s="36" t="s">
        <v>90</v>
      </c>
      <c r="B151" s="54" t="s">
        <v>45</v>
      </c>
      <c r="C151" s="36">
        <v>56000.728600000002</v>
      </c>
      <c r="D151" s="36">
        <v>4.0000000000000002E-4</v>
      </c>
      <c r="E151" s="33">
        <f t="shared" si="21"/>
        <v>4578.5707137342833</v>
      </c>
      <c r="F151">
        <f t="shared" si="24"/>
        <v>4578.5</v>
      </c>
      <c r="G151">
        <f t="shared" si="22"/>
        <v>2.3181977718195412E-2</v>
      </c>
      <c r="K151">
        <f>G151</f>
        <v>2.3181977718195412E-2</v>
      </c>
      <c r="O151">
        <f t="shared" ca="1" si="20"/>
        <v>2.8544652329172488E-2</v>
      </c>
      <c r="Q151" s="2">
        <f t="shared" si="23"/>
        <v>40982.228600000002</v>
      </c>
    </row>
    <row r="152" spans="1:17">
      <c r="A152" s="56" t="s">
        <v>92</v>
      </c>
      <c r="B152" s="54" t="s">
        <v>45</v>
      </c>
      <c r="C152" s="36">
        <v>56003.354800000001</v>
      </c>
      <c r="D152" s="36">
        <v>2.3999999999999998E-3</v>
      </c>
      <c r="E152" s="33">
        <f t="shared" si="21"/>
        <v>4586.5816095800519</v>
      </c>
      <c r="F152">
        <f t="shared" si="24"/>
        <v>4586.5</v>
      </c>
      <c r="G152">
        <f t="shared" si="22"/>
        <v>2.6753946534881834E-2</v>
      </c>
      <c r="J152">
        <f>G152</f>
        <v>2.6753946534881834E-2</v>
      </c>
      <c r="O152">
        <f t="shared" ca="1" si="20"/>
        <v>2.8590476788772062E-2</v>
      </c>
      <c r="Q152" s="2">
        <f t="shared" si="23"/>
        <v>40984.854800000001</v>
      </c>
    </row>
    <row r="153" spans="1:17">
      <c r="A153" s="56" t="s">
        <v>95</v>
      </c>
      <c r="B153" s="54" t="s">
        <v>44</v>
      </c>
      <c r="C153" s="36">
        <v>56298.893600000003</v>
      </c>
      <c r="D153" s="36">
        <v>4.0000000000000002E-4</v>
      </c>
      <c r="E153" s="33">
        <f t="shared" si="21"/>
        <v>5488.0858915023728</v>
      </c>
      <c r="F153">
        <f t="shared" si="24"/>
        <v>5488</v>
      </c>
      <c r="G153">
        <f t="shared" si="22"/>
        <v>2.8157682718301658E-2</v>
      </c>
      <c r="K153">
        <f>G153</f>
        <v>2.8157682718301658E-2</v>
      </c>
      <c r="O153">
        <f t="shared" ca="1" si="20"/>
        <v>3.3754320579899119E-2</v>
      </c>
      <c r="Q153" s="2">
        <f t="shared" si="23"/>
        <v>41280.393600000003</v>
      </c>
    </row>
    <row r="154" spans="1:17">
      <c r="A154" s="57" t="s">
        <v>685</v>
      </c>
      <c r="B154" s="55" t="s">
        <v>45</v>
      </c>
      <c r="C154" s="57">
        <v>56743.442600000002</v>
      </c>
      <c r="D154" s="57">
        <v>1.6000000000000001E-3</v>
      </c>
      <c r="E154" s="33">
        <f t="shared" si="21"/>
        <v>6844.1272201681259</v>
      </c>
      <c r="F154">
        <f t="shared" si="24"/>
        <v>6844</v>
      </c>
      <c r="G154">
        <f t="shared" si="22"/>
        <v>4.1706397380039562E-2</v>
      </c>
      <c r="K154">
        <f>G154</f>
        <v>4.1706397380039562E-2</v>
      </c>
      <c r="O154">
        <f t="shared" ca="1" si="20"/>
        <v>4.1521566482026998E-2</v>
      </c>
      <c r="Q154" s="2">
        <f t="shared" si="23"/>
        <v>41724.942600000002</v>
      </c>
    </row>
    <row r="155" spans="1:17">
      <c r="A155" s="57" t="s">
        <v>685</v>
      </c>
      <c r="B155" s="55" t="s">
        <v>45</v>
      </c>
      <c r="C155" s="57">
        <v>56745.407099999997</v>
      </c>
      <c r="D155" s="57">
        <v>2.2000000000000001E-3</v>
      </c>
      <c r="E155" s="33">
        <f t="shared" si="21"/>
        <v>6850.1196826191863</v>
      </c>
      <c r="F155">
        <f t="shared" si="24"/>
        <v>6850</v>
      </c>
      <c r="G155">
        <f t="shared" si="22"/>
        <v>3.9235373988049105E-2</v>
      </c>
      <c r="K155">
        <f>G155</f>
        <v>3.9235373988049105E-2</v>
      </c>
      <c r="O155">
        <f t="shared" ca="1" si="20"/>
        <v>4.1555934826726676E-2</v>
      </c>
      <c r="Q155" s="2">
        <f t="shared" si="23"/>
        <v>41726.907099999997</v>
      </c>
    </row>
    <row r="156" spans="1:17">
      <c r="A156" s="96" t="s">
        <v>686</v>
      </c>
      <c r="B156" s="100" t="s">
        <v>45</v>
      </c>
      <c r="C156" s="101">
        <v>57048.332999999999</v>
      </c>
      <c r="D156" s="101">
        <v>5.0000000000000001E-3</v>
      </c>
      <c r="E156" s="33">
        <f t="shared" si="21"/>
        <v>7774.1573925752828</v>
      </c>
      <c r="F156">
        <f t="shared" si="24"/>
        <v>7774</v>
      </c>
      <c r="G156">
        <f t="shared" si="22"/>
        <v>5.1597772478999104E-2</v>
      </c>
      <c r="K156">
        <f>G156</f>
        <v>5.1597772478999104E-2</v>
      </c>
      <c r="O156">
        <f t="shared" ca="1" si="20"/>
        <v>4.6848659910477528E-2</v>
      </c>
      <c r="Q156" s="2">
        <f t="shared" si="23"/>
        <v>42029.832999999999</v>
      </c>
    </row>
    <row r="157" spans="1:17">
      <c r="A157" s="96" t="s">
        <v>686</v>
      </c>
      <c r="B157" s="100" t="s">
        <v>44</v>
      </c>
      <c r="C157" s="101">
        <v>57048.495000000003</v>
      </c>
      <c r="D157" s="101">
        <v>4.0000000000000001E-3</v>
      </c>
      <c r="E157" s="33">
        <f t="shared" si="21"/>
        <v>7774.6515533882621</v>
      </c>
      <c r="F157">
        <f t="shared" si="24"/>
        <v>7774.5</v>
      </c>
      <c r="G157">
        <f t="shared" si="22"/>
        <v>4.9683520534017589E-2</v>
      </c>
      <c r="K157">
        <f>G157</f>
        <v>4.9683520534017589E-2</v>
      </c>
      <c r="O157">
        <f t="shared" ca="1" si="20"/>
        <v>4.68515239392025E-2</v>
      </c>
      <c r="Q157" s="2">
        <f t="shared" si="23"/>
        <v>42029.995000000003</v>
      </c>
    </row>
    <row r="158" spans="1:17">
      <c r="A158" s="102" t="s">
        <v>687</v>
      </c>
      <c r="B158" s="103"/>
      <c r="C158" s="102">
        <v>57097.347999999998</v>
      </c>
      <c r="D158" s="102">
        <v>2.0999999999999999E-3</v>
      </c>
      <c r="E158" s="33">
        <f t="shared" si="21"/>
        <v>7923.6715422518118</v>
      </c>
      <c r="F158">
        <f t="shared" si="24"/>
        <v>7923.5</v>
      </c>
      <c r="G158">
        <f t="shared" si="22"/>
        <v>5.623643976286985E-2</v>
      </c>
      <c r="J158">
        <f>G158</f>
        <v>5.623643976286985E-2</v>
      </c>
      <c r="O158">
        <f t="shared" ca="1" si="20"/>
        <v>4.7705004499244585E-2</v>
      </c>
      <c r="Q158" s="2">
        <f t="shared" si="23"/>
        <v>42078.847999999998</v>
      </c>
    </row>
    <row r="159" spans="1:17">
      <c r="A159" s="33"/>
      <c r="B159" s="54"/>
      <c r="C159" s="36"/>
      <c r="D159" s="36"/>
      <c r="E159" s="33"/>
      <c r="Q159" s="2"/>
    </row>
    <row r="160" spans="1:17">
      <c r="A160" s="33"/>
      <c r="B160" s="54"/>
      <c r="C160" s="36"/>
      <c r="D160" s="36"/>
      <c r="E160" s="33"/>
      <c r="Q160" s="2"/>
    </row>
    <row r="161" spans="1:17">
      <c r="A161" s="33"/>
      <c r="B161" s="54"/>
      <c r="C161" s="36"/>
      <c r="D161" s="36"/>
      <c r="E161" s="33"/>
      <c r="Q161" s="2"/>
    </row>
    <row r="162" spans="1:17">
      <c r="A162" s="33"/>
      <c r="B162" s="54"/>
      <c r="C162" s="36"/>
      <c r="D162" s="36"/>
      <c r="E162" s="33"/>
      <c r="Q162" s="2"/>
    </row>
    <row r="163" spans="1:17">
      <c r="A163" s="33"/>
      <c r="B163" s="54"/>
      <c r="C163" s="36"/>
      <c r="D163" s="36"/>
      <c r="E163" s="33"/>
      <c r="Q163" s="2"/>
    </row>
    <row r="164" spans="1:17">
      <c r="A164" s="33"/>
      <c r="B164" s="54"/>
      <c r="C164" s="36"/>
      <c r="D164" s="36"/>
      <c r="E164" s="33"/>
      <c r="Q164" s="2"/>
    </row>
    <row r="165" spans="1:17">
      <c r="A165" s="33"/>
      <c r="B165" s="54"/>
      <c r="C165" s="36"/>
      <c r="D165" s="36"/>
      <c r="E165" s="33"/>
      <c r="Q165" s="2"/>
    </row>
    <row r="166" spans="1:17">
      <c r="A166" s="33"/>
      <c r="B166" s="54"/>
      <c r="C166" s="36"/>
      <c r="D166" s="36"/>
      <c r="E166" s="33"/>
      <c r="Q166" s="2"/>
    </row>
    <row r="167" spans="1:17">
      <c r="A167" s="33"/>
      <c r="B167" s="54"/>
      <c r="C167" s="36"/>
      <c r="D167" s="36"/>
      <c r="E167" s="33"/>
      <c r="Q167" s="2"/>
    </row>
    <row r="168" spans="1:17">
      <c r="A168" s="33"/>
      <c r="B168" s="54"/>
      <c r="C168" s="36"/>
      <c r="D168" s="36"/>
      <c r="E168" s="33"/>
      <c r="Q168" s="2"/>
    </row>
    <row r="169" spans="1:17">
      <c r="A169" s="33"/>
      <c r="B169" s="54"/>
      <c r="C169" s="36"/>
      <c r="D169" s="36"/>
      <c r="E169" s="33"/>
      <c r="Q169" s="2"/>
    </row>
    <row r="170" spans="1:17">
      <c r="A170" s="33"/>
      <c r="B170" s="54"/>
      <c r="C170" s="36"/>
      <c r="D170" s="36"/>
      <c r="E170" s="33"/>
      <c r="Q170" s="2"/>
    </row>
    <row r="171" spans="1:17">
      <c r="A171" s="33"/>
      <c r="B171" s="54"/>
      <c r="C171" s="36"/>
      <c r="D171" s="36"/>
      <c r="E171" s="33"/>
      <c r="Q171" s="2"/>
    </row>
    <row r="172" spans="1:17">
      <c r="A172" s="33"/>
      <c r="B172" s="54"/>
      <c r="C172" s="36"/>
      <c r="D172" s="36"/>
      <c r="E172" s="33"/>
    </row>
    <row r="173" spans="1:17">
      <c r="A173" s="33"/>
      <c r="B173" s="54"/>
      <c r="C173" s="36"/>
      <c r="D173" s="36"/>
      <c r="E173" s="33"/>
    </row>
    <row r="174" spans="1:17">
      <c r="A174" s="33"/>
      <c r="B174" s="54"/>
      <c r="C174" s="36"/>
      <c r="D174" s="36"/>
      <c r="E174" s="33"/>
    </row>
    <row r="175" spans="1:17">
      <c r="A175" s="33"/>
      <c r="B175" s="54"/>
      <c r="C175" s="36"/>
      <c r="D175" s="36"/>
      <c r="E175" s="33"/>
    </row>
    <row r="176" spans="1:17">
      <c r="A176" s="33"/>
      <c r="B176" s="54"/>
      <c r="C176" s="36"/>
      <c r="D176" s="36"/>
      <c r="E176" s="33"/>
    </row>
    <row r="177" spans="1:5">
      <c r="A177" s="33"/>
      <c r="B177" s="54"/>
      <c r="C177" s="36"/>
      <c r="D177" s="36"/>
      <c r="E177" s="33"/>
    </row>
    <row r="178" spans="1:5">
      <c r="A178" s="33"/>
      <c r="B178" s="54"/>
      <c r="C178" s="36"/>
      <c r="D178" s="36"/>
      <c r="E178" s="33"/>
    </row>
    <row r="179" spans="1:5">
      <c r="A179" s="33"/>
      <c r="B179" s="54"/>
      <c r="C179" s="36"/>
      <c r="D179" s="36"/>
      <c r="E179" s="33"/>
    </row>
    <row r="180" spans="1:5">
      <c r="A180" s="33"/>
      <c r="B180" s="54"/>
      <c r="C180" s="36"/>
      <c r="D180" s="36"/>
      <c r="E180" s="33"/>
    </row>
    <row r="181" spans="1:5">
      <c r="A181" s="33"/>
      <c r="B181" s="54"/>
      <c r="C181" s="36"/>
      <c r="D181" s="36"/>
      <c r="E181" s="33"/>
    </row>
    <row r="182" spans="1:5">
      <c r="A182" s="33"/>
      <c r="B182" s="54"/>
      <c r="C182" s="36"/>
      <c r="D182" s="36"/>
      <c r="E182" s="33"/>
    </row>
    <row r="183" spans="1:5">
      <c r="A183" s="33"/>
      <c r="B183" s="54"/>
      <c r="C183" s="36"/>
      <c r="D183" s="36"/>
      <c r="E183" s="33"/>
    </row>
    <row r="184" spans="1:5">
      <c r="A184" s="33"/>
      <c r="B184" s="54"/>
      <c r="C184" s="36"/>
      <c r="D184" s="36"/>
      <c r="E184" s="33"/>
    </row>
    <row r="185" spans="1:5">
      <c r="A185" s="33"/>
      <c r="B185" s="54"/>
      <c r="C185" s="36"/>
      <c r="D185" s="36"/>
      <c r="E185" s="33"/>
    </row>
    <row r="186" spans="1:5">
      <c r="A186" s="33"/>
      <c r="B186" s="54"/>
      <c r="C186" s="36"/>
      <c r="D186" s="36"/>
      <c r="E186" s="33"/>
    </row>
    <row r="187" spans="1:5">
      <c r="A187" s="33"/>
      <c r="B187" s="54"/>
      <c r="C187" s="36"/>
      <c r="D187" s="36"/>
      <c r="E187" s="33"/>
    </row>
    <row r="188" spans="1:5">
      <c r="A188" s="33"/>
      <c r="B188" s="54"/>
      <c r="C188" s="36"/>
      <c r="D188" s="36"/>
      <c r="E188" s="33"/>
    </row>
    <row r="189" spans="1:5">
      <c r="A189" s="33"/>
      <c r="B189" s="54"/>
      <c r="C189" s="36"/>
      <c r="D189" s="36"/>
      <c r="E189" s="33"/>
    </row>
    <row r="190" spans="1:5">
      <c r="A190" s="33"/>
      <c r="B190" s="54"/>
      <c r="C190" s="36"/>
      <c r="D190" s="36"/>
      <c r="E190" s="33"/>
    </row>
    <row r="191" spans="1:5">
      <c r="A191" s="33"/>
      <c r="B191" s="54"/>
      <c r="C191" s="36"/>
      <c r="D191" s="36"/>
      <c r="E191" s="33"/>
    </row>
    <row r="192" spans="1:5">
      <c r="A192" s="33"/>
      <c r="B192" s="54"/>
      <c r="C192" s="36"/>
      <c r="D192" s="36"/>
      <c r="E192" s="33"/>
    </row>
    <row r="193" spans="1:5">
      <c r="A193" s="33"/>
      <c r="B193" s="54"/>
      <c r="C193" s="36"/>
      <c r="D193" s="36"/>
      <c r="E193" s="33"/>
    </row>
    <row r="194" spans="1:5">
      <c r="A194" s="33"/>
      <c r="B194" s="54"/>
      <c r="C194" s="36"/>
      <c r="D194" s="36"/>
      <c r="E194" s="33"/>
    </row>
    <row r="195" spans="1:5">
      <c r="A195" s="33"/>
      <c r="B195" s="54"/>
      <c r="C195" s="36"/>
      <c r="D195" s="36"/>
      <c r="E195" s="33"/>
    </row>
    <row r="196" spans="1:5">
      <c r="A196" s="33"/>
      <c r="B196" s="54"/>
      <c r="C196" s="36"/>
      <c r="D196" s="36"/>
      <c r="E196" s="33"/>
    </row>
    <row r="197" spans="1:5">
      <c r="A197" s="33"/>
      <c r="B197" s="54"/>
      <c r="C197" s="36"/>
      <c r="D197" s="36"/>
      <c r="E197" s="33"/>
    </row>
    <row r="198" spans="1:5">
      <c r="A198" s="33"/>
      <c r="B198" s="54"/>
      <c r="C198" s="36"/>
      <c r="D198" s="36"/>
      <c r="E198" s="33"/>
    </row>
    <row r="199" spans="1:5">
      <c r="A199" s="33"/>
      <c r="B199" s="54"/>
      <c r="C199" s="36"/>
      <c r="D199" s="36"/>
      <c r="E199" s="33"/>
    </row>
    <row r="200" spans="1:5">
      <c r="A200" s="33"/>
      <c r="B200" s="54"/>
      <c r="C200" s="36"/>
      <c r="D200" s="36"/>
      <c r="E200" s="33"/>
    </row>
    <row r="201" spans="1:5">
      <c r="A201" s="33"/>
      <c r="B201" s="54"/>
      <c r="C201" s="36"/>
      <c r="D201" s="36"/>
      <c r="E201" s="33"/>
    </row>
    <row r="202" spans="1:5">
      <c r="A202" s="33"/>
      <c r="B202" s="54"/>
      <c r="C202" s="36"/>
      <c r="D202" s="36"/>
      <c r="E202" s="33"/>
    </row>
    <row r="203" spans="1:5">
      <c r="A203" s="33"/>
      <c r="B203" s="54"/>
      <c r="C203" s="36"/>
      <c r="D203" s="36"/>
      <c r="E203" s="33"/>
    </row>
    <row r="204" spans="1:5">
      <c r="A204" s="33"/>
      <c r="B204" s="54"/>
      <c r="C204" s="36"/>
      <c r="D204" s="36"/>
      <c r="E204" s="33"/>
    </row>
    <row r="205" spans="1:5">
      <c r="A205" s="33"/>
      <c r="B205" s="54"/>
      <c r="C205" s="36"/>
      <c r="D205" s="36"/>
      <c r="E205" s="33"/>
    </row>
    <row r="206" spans="1:5">
      <c r="A206" s="33"/>
      <c r="B206" s="54"/>
      <c r="C206" s="36"/>
      <c r="D206" s="36"/>
      <c r="E206" s="33"/>
    </row>
    <row r="207" spans="1:5">
      <c r="A207" s="33"/>
      <c r="B207" s="54"/>
      <c r="C207" s="36"/>
      <c r="D207" s="36"/>
      <c r="E207" s="33"/>
    </row>
    <row r="208" spans="1:5">
      <c r="A208" s="33"/>
      <c r="B208" s="54"/>
      <c r="C208" s="36"/>
      <c r="D208" s="36"/>
      <c r="E208" s="33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errors</vt:lpstr>
      <vt:lpstr>Inactive</vt:lpstr>
      <vt:lpstr>A (old)</vt:lpstr>
      <vt:lpstr>BAV</vt:lpstr>
      <vt:lpstr>Sheet2</vt:lpstr>
      <vt:lpstr>A (older)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2024-02-15T04:53:37Z</dcterms:modified>
</cp:coreProperties>
</file>